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20490" windowHeight="7755" tabRatio="834"/>
  </bookViews>
  <sheets>
    <sheet name="ORÇAMENTO" sheetId="18" r:id="rId1"/>
    <sheet name="CRONOGRAMA - SEM DES" sheetId="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\d">#N/A</definedName>
    <definedName name="\f">#N/A</definedName>
    <definedName name="\p">#N/A</definedName>
    <definedName name="__123Graph_A" hidden="1">#REF!</definedName>
    <definedName name="__123Graph_B" hidden="1">#REF!</definedName>
    <definedName name="__123Graph_C" hidden="1">#REF!</definedName>
    <definedName name="__123Graph_D" hidden="1">'[1]Etapa Única'!$C$125:$C$134</definedName>
    <definedName name="__123Graph_E" hidden="1">'[1]Etapa Única'!$E$125:$E$134</definedName>
    <definedName name="__123Graph_X" hidden="1">#REF!</definedName>
    <definedName name="_BSADJ">#REF!</definedName>
    <definedName name="_BSTGT">#REF!</definedName>
    <definedName name="_Fill" hidden="1">#REF!</definedName>
    <definedName name="_xlnm._FilterDatabase" localSheetId="0" hidden="1">ORÇAMENTO!$A$8:$I$122</definedName>
    <definedName name="_IND1">#REF!</definedName>
    <definedName name="_IND2">#REF!</definedName>
    <definedName name="_Key1" hidden="1">#REF!</definedName>
    <definedName name="_Key2" hidden="1">#REF!</definedName>
    <definedName name="_MM" hidden="1">#REF!</definedName>
    <definedName name="_Order1" hidden="1">255</definedName>
    <definedName name="_Order2" hidden="1">255</definedName>
    <definedName name="_Sort" hidden="1">#REF!</definedName>
    <definedName name="a">#REF!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RE" hidden="1">#REF!</definedName>
    <definedName name="ademir" hidden="1">{#N/A,#N/A,FALSE,"Cronograma";#N/A,#N/A,FALSE,"Cronogr. 2"}</definedName>
    <definedName name="_xlnm.Print_Area" localSheetId="1">'CRONOGRAMA - SEM DES'!$B$1:$J$24</definedName>
    <definedName name="_xlnm.Print_Area" localSheetId="0">ORÇAMENTO!$A$1:$I$122</definedName>
    <definedName name="Área_impressão_IM">#REF!</definedName>
    <definedName name="Área_impressão_IM2">#REF!</definedName>
    <definedName name="AreaTeste" localSheetId="1">#REF!</definedName>
    <definedName name="AreaTeste">#REF!</definedName>
    <definedName name="AreaTeste2" localSheetId="1">#REF!</definedName>
    <definedName name="AreaTeste2">#REF!</definedName>
    <definedName name="ATUALIZANDO">#REF!</definedName>
    <definedName name="_xlnm.Database">#REF!</definedName>
    <definedName name="bdi">#REF!</definedName>
    <definedName name="BDI_EDIF_com_Desoneracao">'[2]COMP_BDI_EDIFICACOES_20,50%_'!$D$28</definedName>
    <definedName name="BDI_EDIF_sem_Desoneracao">'[2]COMP_BDI_EDIFICACOES_20,50%_SEM'!$D$28</definedName>
    <definedName name="BDIlds">'[3]LIGAÇÕES DOMICILIARES (SER)'!$K$13</definedName>
    <definedName name="BDIm">#REF!</definedName>
    <definedName name="BDIs">[4]Serv!$I$11</definedName>
    <definedName name="bosta" hidden="1">{#N/A,#N/A,FALSE,"Cronograma";#N/A,#N/A,FALSE,"Cronogr. 2"}</definedName>
    <definedName name="CA´L" hidden="1">{#N/A,#N/A,FALSE,"Cronograma";#N/A,#N/A,FALSE,"Cronogr. 2"}</definedName>
    <definedName name="cb">#REF!</definedName>
    <definedName name="ccc">#REF!</definedName>
    <definedName name="CélulaInicioPlanilha" localSheetId="1">#REF!</definedName>
    <definedName name="CélulaInicioPlanilha">#REF!</definedName>
    <definedName name="CélulaResumo" localSheetId="1">#REF!</definedName>
    <definedName name="CélulaResumo">#REF!</definedName>
    <definedName name="cer">#REF!</definedName>
    <definedName name="concorrentes" hidden="1">{#N/A,#N/A,FALSE,"Cronograma";#N/A,#N/A,FALSE,"Cronogr. 2"}</definedName>
    <definedName name="_xlnm.Criteria">#REF!</definedName>
    <definedName name="CRITERIOS2">#REF!</definedName>
    <definedName name="dssds">#REF!</definedName>
    <definedName name="EMPRESAS">OFFSET([5]COTAÇÕES!$C$26,1,0):OFFSET([5]COTAÇÕES!$I$42,-1,0)</definedName>
    <definedName name="Exist">#REF!</definedName>
    <definedName name="F" hidden="1">#REF!</definedName>
    <definedName name="fdfd">#REF!</definedName>
    <definedName name="g" hidden="1">#REF!</definedName>
    <definedName name="h" hidden="1">#REF!</definedName>
    <definedName name="I" hidden="1">[6]Poço!#REF!</definedName>
    <definedName name="INCC">[4]Mat!$J$9</definedName>
    <definedName name="INCC1">[4]Serv!$I$10</definedName>
    <definedName name="INDICES">OFFSET([5]COTAÇÕES!$C$21,1,0):OFFSET([5]COTAÇÕES!$J$25,-1,0)</definedName>
    <definedName name="j">#REF!</definedName>
    <definedName name="jfhdskjg">#REF!</definedName>
    <definedName name="K">#REF!</definedName>
    <definedName name="kapa">[7]resumo!$D$2</definedName>
    <definedName name="KAPA1">#REF!</definedName>
    <definedName name="KAPAs">[4]Serv!$E$9</definedName>
    <definedName name="Ks">'[8]SERVIÇOS '!$G$10</definedName>
    <definedName name="lista">#REF!</definedName>
    <definedName name="lista.coluna">#REF!</definedName>
    <definedName name="lista.linha">#REF!</definedName>
    <definedName name="Macro1">#N/A</definedName>
    <definedName name="MATBDI">#REF!</definedName>
    <definedName name="nil">#REF!</definedName>
    <definedName name="nilo">#REF!</definedName>
    <definedName name="ok">#REF!</definedName>
    <definedName name="orçamento">#REF!</definedName>
    <definedName name="POP">#REF!</definedName>
    <definedName name="Popular" hidden="1">{#N/A,#N/A,FALSE,"Cronograma";#N/A,#N/A,FALSE,"Cronogr. 2"}</definedName>
    <definedName name="Print_Area_MI">#REF!</definedName>
    <definedName name="PRINT2">#REF!</definedName>
    <definedName name="QTD">[9]Serviços!$E$7</definedName>
    <definedName name="Recalque">#REF!</definedName>
    <definedName name="rio" hidden="1">{#N/A,#N/A,FALSE,"Cronograma";#N/A,#N/A,FALSE,"Cronogr. 2"}</definedName>
    <definedName name="s">#REF!</definedName>
    <definedName name="sadsdf">#REF!</definedName>
    <definedName name="sddddddddddd">#REF!</definedName>
    <definedName name="SENHAGT" hidden="1">"PM2CAIXA"</definedName>
    <definedName name="SINAPI_AC" hidden="1">#REF!</definedName>
    <definedName name="ss" hidden="1">{#N/A,#N/A,FALSE,"Cronograma";#N/A,#N/A,FALSE,"Cronogr. 2"}</definedName>
    <definedName name="TABELA">'[10]PLANILHA FONTE'!$B$1:$G$290</definedName>
    <definedName name="_xlnm.Print_Titles" localSheetId="1">'CRONOGRAMA - SEM DES'!$1:$9</definedName>
    <definedName name="_xlnm.Print_Titles" localSheetId="0">ORÇAMENTO!$1:$8</definedName>
    <definedName name="truncar">[4]Serv!#REF!</definedName>
    <definedName name="vhvb">#REF!</definedName>
    <definedName name="vvvvvvvvvvvvvv">#REF!</definedName>
    <definedName name="wrn.Cronograma." hidden="1">{#N/A,#N/A,FALSE,"Cronograma";#N/A,#N/A,FALSE,"Cronogr. 2"}</definedName>
    <definedName name="wrn.GERAL." hidden="1">{#N/A,#N/A,FALSE,"ET-CAPA";#N/A,#N/A,FALSE,"ET-PAG1";#N/A,#N/A,FALSE,"ET-PAG2";#N/A,#N/A,FALSE,"ET-PAG3";#N/A,#N/A,FALSE,"ET-PAG4";#N/A,#N/A,FALSE,"ET-PAG5"}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8" i="18" l="1"/>
  <c r="I99" i="18" l="1"/>
  <c r="I98" i="18"/>
  <c r="I89" i="18"/>
  <c r="I86" i="18"/>
  <c r="I58" i="18"/>
  <c r="I15" i="18"/>
  <c r="I38" i="18" l="1"/>
  <c r="I56" i="18"/>
  <c r="I59" i="18"/>
  <c r="I52" i="18"/>
  <c r="I101" i="18"/>
  <c r="I92" i="18"/>
  <c r="I27" i="18"/>
  <c r="I100" i="18"/>
  <c r="I34" i="18"/>
  <c r="I48" i="18"/>
  <c r="I113" i="18"/>
  <c r="I54" i="18"/>
  <c r="I88" i="18"/>
  <c r="I84" i="18"/>
  <c r="I24" i="18"/>
  <c r="I72" i="18"/>
  <c r="I114" i="18"/>
  <c r="I40" i="18"/>
  <c r="I66" i="18"/>
  <c r="I97" i="18"/>
  <c r="I118" i="18"/>
  <c r="I21" i="18"/>
  <c r="I20" i="18" s="1"/>
  <c r="I78" i="18"/>
  <c r="I30" i="18"/>
  <c r="I61" i="18"/>
  <c r="I93" i="18"/>
  <c r="I112" i="18"/>
  <c r="I23" i="18"/>
  <c r="I103" i="18"/>
  <c r="I18" i="18"/>
  <c r="I50" i="18"/>
  <c r="I55" i="18"/>
  <c r="I107" i="18"/>
  <c r="I110" i="18"/>
  <c r="I119" i="18"/>
  <c r="I47" i="18"/>
  <c r="I77" i="18"/>
  <c r="I41" i="18"/>
  <c r="I45" i="18"/>
  <c r="I62" i="18"/>
  <c r="I80" i="18"/>
  <c r="I115" i="18"/>
  <c r="I106" i="18"/>
  <c r="I35" i="18"/>
  <c r="I26" i="18"/>
  <c r="I73" i="18"/>
  <c r="I28" i="18"/>
  <c r="I87" i="18"/>
  <c r="I67" i="18"/>
  <c r="I94" i="18"/>
  <c r="I117" i="18"/>
  <c r="I31" i="18"/>
  <c r="I69" i="18"/>
  <c r="I91" i="18"/>
  <c r="I96" i="18"/>
  <c r="I75" i="18"/>
  <c r="I74" i="18" s="1"/>
  <c r="I43" i="18"/>
  <c r="I82" i="18"/>
  <c r="I57" i="18"/>
  <c r="I44" i="18"/>
  <c r="I109" i="18"/>
  <c r="I65" i="18"/>
  <c r="I16" i="18"/>
  <c r="I102" i="18"/>
  <c r="I49" i="18"/>
  <c r="I19" i="18"/>
  <c r="I37" i="18"/>
  <c r="I46" i="18"/>
  <c r="I105" i="18"/>
  <c r="I108" i="18"/>
  <c r="I51" i="18"/>
  <c r="I81" i="18"/>
  <c r="I90" i="18"/>
  <c r="I120" i="18"/>
  <c r="I63" i="18"/>
  <c r="I14" i="18"/>
  <c r="I95" i="18"/>
  <c r="I33" i="18"/>
  <c r="I42" i="18"/>
  <c r="I68" i="18"/>
  <c r="I116" i="18"/>
  <c r="I85" i="18"/>
  <c r="I13" i="18"/>
  <c r="I36" i="18"/>
  <c r="I39" i="18"/>
  <c r="I64" i="18"/>
  <c r="I17" i="18" l="1"/>
  <c r="I83" i="18"/>
  <c r="I53" i="18"/>
  <c r="I76" i="18"/>
  <c r="I71" i="18"/>
  <c r="I25" i="18"/>
  <c r="I111" i="18"/>
  <c r="I79" i="18"/>
  <c r="I60" i="18"/>
  <c r="I29" i="18"/>
  <c r="I12" i="18"/>
  <c r="I32" i="18"/>
  <c r="I104" i="18"/>
  <c r="I125" i="18"/>
  <c r="I22" i="18"/>
  <c r="I10" i="18" l="1"/>
  <c r="I70" i="18"/>
  <c r="F10" i="8" l="1"/>
  <c r="J10" i="8"/>
  <c r="H10" i="8"/>
  <c r="I10" i="8"/>
  <c r="G10" i="8"/>
  <c r="I122" i="18"/>
  <c r="I127" i="18" s="1"/>
  <c r="E13" i="8" l="1"/>
  <c r="J13" i="8"/>
  <c r="J18" i="8" s="1"/>
  <c r="I13" i="8"/>
  <c r="I18" i="8" s="1"/>
  <c r="H13" i="8"/>
  <c r="H18" i="8" s="1"/>
  <c r="G13" i="8"/>
  <c r="F13" i="8"/>
  <c r="G18" i="8"/>
  <c r="F18" i="8"/>
  <c r="L14" i="8" l="1"/>
  <c r="L11" i="8"/>
  <c r="M13" i="8" l="1"/>
  <c r="L13" i="8" s="1"/>
  <c r="F19" i="8" l="1"/>
  <c r="J19" i="8" l="1"/>
  <c r="G19" i="8"/>
  <c r="I19" i="8"/>
  <c r="H19" i="8"/>
  <c r="E10" i="8" l="1"/>
  <c r="E18" i="8" s="1"/>
  <c r="M10" i="8" l="1"/>
  <c r="L10" i="8" s="1"/>
  <c r="N24" i="8"/>
  <c r="N26" i="8" s="1"/>
  <c r="E24" i="8" l="1"/>
  <c r="E19" i="8"/>
  <c r="M18" i="8"/>
  <c r="L18" i="8" s="1"/>
  <c r="O24" i="8" l="1"/>
  <c r="L19" i="8"/>
  <c r="E21" i="8"/>
  <c r="E22" i="8" s="1"/>
  <c r="F21" i="8" l="1"/>
  <c r="F22" i="8" s="1"/>
  <c r="G21" i="8" l="1"/>
  <c r="G22" i="8" s="1"/>
  <c r="H21" i="8" l="1"/>
  <c r="I21" i="8" l="1"/>
  <c r="J21" i="8" s="1"/>
  <c r="H22" i="8"/>
  <c r="J22" i="8" l="1"/>
  <c r="I22" i="8"/>
</calcChain>
</file>

<file path=xl/sharedStrings.xml><?xml version="1.0" encoding="utf-8"?>
<sst xmlns="http://schemas.openxmlformats.org/spreadsheetml/2006/main" count="443" uniqueCount="216">
  <si>
    <t>ITEM</t>
  </si>
  <si>
    <t>DESCRIÇÃO</t>
  </si>
  <si>
    <t>UN.</t>
  </si>
  <si>
    <t>TOTAL</t>
  </si>
  <si>
    <t>1.0</t>
  </si>
  <si>
    <t>SERVIÇOS PRELIMINARES</t>
  </si>
  <si>
    <t>1.1</t>
  </si>
  <si>
    <t>2.0</t>
  </si>
  <si>
    <t>2.1</t>
  </si>
  <si>
    <t>CÓDIGO</t>
  </si>
  <si>
    <t>PLANILHA ORÇAMENTÁRIA</t>
  </si>
  <si>
    <t>QUANTIDADE</t>
  </si>
  <si>
    <t>ETAPA</t>
  </si>
  <si>
    <t>SERVIÇO</t>
  </si>
  <si>
    <t>MÊS/ DESEMBOLSO</t>
  </si>
  <si>
    <t>TOTAL ETAPA (R$)</t>
  </si>
  <si>
    <t xml:space="preserve">TOTAIS PARCIAIS </t>
  </si>
  <si>
    <t xml:space="preserve">TOTAIS ACUMULADOS </t>
  </si>
  <si>
    <t xml:space="preserve">TOTAL GERAL </t>
  </si>
  <si>
    <t>TOTAL GERAL</t>
  </si>
  <si>
    <t>CRONOGRAMA FÍSICO-FINANCEIRO</t>
  </si>
  <si>
    <t>TABELA</t>
  </si>
  <si>
    <t>VALOR UNITÁRIO S/BDI</t>
  </si>
  <si>
    <t>VALOR UNITÁRIO C/BDI</t>
  </si>
  <si>
    <t>COMPOSIÇÃO</t>
  </si>
  <si>
    <t>SEM DESONERAÇÃO</t>
  </si>
  <si>
    <t>PAREDES E REVESTIMENTOS</t>
  </si>
  <si>
    <t>PINTURA</t>
  </si>
  <si>
    <t>INSTALAÇÕES ELÉTRICAS</t>
  </si>
  <si>
    <t>SINAPI</t>
  </si>
  <si>
    <t>M</t>
  </si>
  <si>
    <t>M²</t>
  </si>
  <si>
    <t>H</t>
  </si>
  <si>
    <t>UN</t>
  </si>
  <si>
    <t>M2</t>
  </si>
  <si>
    <t>M3</t>
  </si>
  <si>
    <t>2.3</t>
  </si>
  <si>
    <t>2.2</t>
  </si>
  <si>
    <t>1.3</t>
  </si>
  <si>
    <t>1.4</t>
  </si>
  <si>
    <t>1.5</t>
  </si>
  <si>
    <t>1.6</t>
  </si>
  <si>
    <t>1 MÊS</t>
  </si>
  <si>
    <t>2 MÊS</t>
  </si>
  <si>
    <t>3 MÊS</t>
  </si>
  <si>
    <t>4 MÊS</t>
  </si>
  <si>
    <t>5 MÊS</t>
  </si>
  <si>
    <t>6 MÊS</t>
  </si>
  <si>
    <t>PINTURA DE PISO COM TINTA EPÓXI, APLICAÇÃO MANUAL, 2 DEMÃOS, INCLUSO PRIMER EPÓXI. AF_05/2021</t>
  </si>
  <si>
    <t>TELHAMENTO COM TELHA DE AÇO/ALUMÍNIO E = 0,5 MM, COM ATÉ 2 ÁGUAS, INCLUSO IÇAMENTO. AF_07/2019</t>
  </si>
  <si>
    <t>CALHA EM CHAPA DE AÇO GALVANIZADO NÚMERO 24, DESENVOLVIMENTO DE 50 CM, INCLUSO TRANSPORTE VERTICAL. AF_07/2019</t>
  </si>
  <si>
    <t>INFRAESTRUTURA E ESTRUTURA</t>
  </si>
  <si>
    <t>1.2</t>
  </si>
  <si>
    <t>2.4</t>
  </si>
  <si>
    <r>
      <rPr>
        <b/>
        <sz val="10"/>
        <rFont val="Calibri"/>
        <family val="2"/>
        <scheme val="minor"/>
      </rPr>
      <t>BDI</t>
    </r>
    <r>
      <rPr>
        <b/>
        <sz val="9"/>
        <rFont val="Calibri"/>
        <family val="2"/>
        <scheme val="minor"/>
      </rPr>
      <t xml:space="preserve"> (EDIFICAÇÕES) =</t>
    </r>
  </si>
  <si>
    <t>VALOR TOTAL C/BDI</t>
  </si>
  <si>
    <t>ENCHIMENTO DE BRITA PARA DRENO, LANÇAMENTO MANUAL. AF_07/2021</t>
  </si>
  <si>
    <t>PINTURA DE PISO COM TINTA ACRÍLICA, APLICAÇÃO MANUAL, 2 DEMÃOS, INCLUSO FUNDO PREPARADOR. AF_05/2021</t>
  </si>
  <si>
    <t>MOVIMENTO DE TERRA</t>
  </si>
  <si>
    <t xml:space="preserve">QUADRA BAIRRO DO ROSÁRIO </t>
  </si>
  <si>
    <t>DEMOLIÇÃO DE REVESTIMENTO CERÂMICO, DE FORMA MANUAL, SEM REAPROVEITAMENTO. AF_09/2023</t>
  </si>
  <si>
    <t>ATERRO MANUAL DE VALAS COM SOLO ARGILO-ARENOSO. AF_08/2023</t>
  </si>
  <si>
    <t>REVESTIMENTO CERÂMICO PARA PISO COM PLACAS TIPO ESMALTADA DE DIMENSÕES 45X45 CM APLICADA EM AMBIENTES DE ÁREA MENOR QUE 5 M2. AF_02/2023_PE</t>
  </si>
  <si>
    <t>DEMOLIÇÃO DE PISO DE CONCRETO SIMPLES, DE FORMA MANUAL, SEM REAPROVEITAMENTO. AF_09/2023</t>
  </si>
  <si>
    <t xml:space="preserve">DRENAGEM </t>
  </si>
  <si>
    <t>EXECUÇÃO DE CANALETA DE CONCRETO ARMADO MOLDADA IN LOCO, ESPESSURA DE 0,1 M, GEOMETRIA QUADRADA, COM DIMENSÕES INTERNAS: L=0,50 M; H=0,50 M. AF_05/2025</t>
  </si>
  <si>
    <t>PINTURA DE DEMARCAÇÃO DE QUADRA POLIESPORTIVA COM TINTA EPÓXI, E = 5 CM, APLICAÇÃO MANUAL. AF_05/2021</t>
  </si>
  <si>
    <t>FUNDO SELADOR ACRÍLICO, APLICAÇÃO MANUAL EM PAREDE, UMA DEMÃO. AF_04/2023</t>
  </si>
  <si>
    <t>CAIXA DE INSPEÇÃO PARA ATERRAMENTO, CIRCULAR, EM POLIETILENO, DIÂMETRO INTERNO = 0,3 M. AF_12/2020</t>
  </si>
  <si>
    <t>HASTE DE ATERRAMENTO, DIÂMETRO 5/8", COM 3 METROS - FORNECIMENTO E INSTALAÇÃO. AF_08/2023</t>
  </si>
  <si>
    <t>ELETRODUTO FLEXÍVEL CORRUGADO, PVC, DN 25 MM (3/4"), PARA CIRCUITOS TERMINAIS, INSTALADO EM PAREDE - FORNECIMENTO E INSTALAÇÃO. AF_03/2023</t>
  </si>
  <si>
    <t>FIXAÇÃO DE ELETRODUTOS, DIÂMETROS MENORES OU IGUAIS A 40 MM, COM ABRAÇADEIRA METÁLICA RÍGIDA TIPO D COM PARAFUSO DE FIXAÇÃO 1 1/4", FIXADA DIRETAMENTE NA LAJE OU PAREDE. AF_09/2023</t>
  </si>
  <si>
    <t>CABO DE COBRE FLEXÍVEL ISOLADO, 10 MM², ANTI-CHAMA 0,6/1,0 KV, PARA CIRCUITOS TERMINAIS - FORNECIMENTO E INSTALAÇÃO. AF_03/2023</t>
  </si>
  <si>
    <t>CABO DE COBRE FLEXÍVEL ISOLADO, 2,5 MM², ANTI-CHAMA 450/750 V, PARA CIRCUITOS TERMINAIS - FORNECIMENTO E INSTALAÇÃO. AF_03/2023</t>
  </si>
  <si>
    <t>PAR DE POSTES E REDE DE VÔLEI - FORNECIMENTO E INSTALAÇÃO. AF_03/2022</t>
  </si>
  <si>
    <t>PAR DE TRAVES E REDES DE FUTSAL - FORNECIMENTO E INSTALAÇÃO. AF_03/2022</t>
  </si>
  <si>
    <t>TELA DE ARAME GALVANIZADA REVESTIDA EM PVC, QUADRANGULAR / LOSANGULAR, FIO 2,77 MM (12 BWG), BITOLA FINAL = *3,8* MM, MALHA 7,5 X 7,5 CM, H = 2 M,  GALVANIZADO (REVESTIDA EM PVC), FIO 12 BWG E MALHA QUADRADA 5X5CM (EXCETO MURETA), CONFORME PROJETO.</t>
  </si>
  <si>
    <t>PAR DE ESTRUTURAS PARA TABELA DE BASQUETE EM TRELIÇA METÁLICA AÉREA, EXCETO TABELA, ARO E REDE - FORNECIMENTO E INSTALAÇÃO. AF_03/2022</t>
  </si>
  <si>
    <t>PAR DE TABELAS DE BASQUETE DE ACRÍLICO, COM AROS E REDES - FORNECIMENTO E INSTALAÇÃO. AF_03/2022</t>
  </si>
  <si>
    <t>QUADRA UPATININGA</t>
  </si>
  <si>
    <t>REMOÇÃO DE TELHAS DE FIBROCIMENTO METÁLICA E CERÂMICA, DE FORMA MANUAL, SEM REAPROVEITAMENTO. AF_09/2023</t>
  </si>
  <si>
    <t>CONDULETE DE PVC, TIPO X, PARA ELETRODUTO DE PVC SOLDÁVEL DN 25 MM (3/4"), APARENTE - FORNECIMENTO E INSTALAÇÃO. AF_10/2022</t>
  </si>
  <si>
    <t xml:space="preserve">CONDULETE DE ALUMINIO TIPO X, PARA ELETRODUTO ROSCAVEL DE 1 1/2", COM TAMPA CEGA                                            </t>
  </si>
  <si>
    <t>ALVENARIA DE VEDAÇÃO COM ELEMENTO VAZADO DE CERÂMICA (COBOGÓ) DE 7X20X20CM E ARGAMASSA DE ASSENTAMENTO COM PREPARO EM BETONEIRA. AF_05/2020</t>
  </si>
  <si>
    <t>DISJUNTOR MONOPOLAR TIPO NEMA, CORRENTE NOMINAL DE 35 ATÉ 50A - FORNECIMENTO E INSTALAÇÃO. AF_07/2025</t>
  </si>
  <si>
    <t>ELETRODUTO RÍGIDO ROSCÁVEL, PVC, DN 25 MM (3/4"), PARA CIRCUITOS TERMINAIS, INSTALADO EM PAREDE - FORNECIMENTO E INSTALAÇÃO. AF_03/2023</t>
  </si>
  <si>
    <t>ELETRODUTO RÍGIDO ROSCÁVEL, PVC, DN 40 MM (1 1/4"), PARA CIRCUITOS TERMINAIS, INSTALADO EM PAREDE - FORNECIMENTO E INSTALAÇÃO. AF_03/2023</t>
  </si>
  <si>
    <t>TOMADA BAIXA DE EMBUTIR (2 MÓDULOS), 2P+T 10 A, INCLUINDO SUPORTE E PLACA - FORNECIMENTO E INSTALAÇÃO. AF_03/2023</t>
  </si>
  <si>
    <t>ELETRODUTO RIGIDO, EM ACO ZINCADO OU GALVANIZADO, TIPO PESADO, DN=1 1/4", APARENTE- FORNECIMENTO E INSTALAÇÃO. AF_10/2022</t>
  </si>
  <si>
    <t>ELETRODUTO RIGIDO, EM ACO ZINCADO OU GALVANIZADO, TIPO PESADO, DN=3/4", APARENTE - FORNECIMENTO E INSTALAÇÃO. AF_10/2022</t>
  </si>
  <si>
    <t>QUADRO DE MEDIÇÃO GERAL DE ENERGIA PARA 1 MEDIDOR DE SOBREPOR - FORNECIMENTO E INSTALAÇÃO. AF_07/2025</t>
  </si>
  <si>
    <t>JOELHO 90 GRAUS, PVC, SERIE R, ÁGUA PLUVIAL, DN 150 MM, JUNTA ELÁSTICA, FORNECIDO E INSTALADO EM CONDUTORES VERTICAIS DE ÁGUAS PLUVIAIS. AF_06/2022</t>
  </si>
  <si>
    <t>TUBO PVC, SÉRIE R, ÁGUA PLUVIAL, DN 150 MM, FORNECIDO E INSTALADO EM CONDUTORES VERTICAIS DE ÁGUAS PLUVIAIS. AF_06/2022</t>
  </si>
  <si>
    <t>LASTRO DE CONCRETO MAGRO, APLICADO EM PISOS, LAJES SOBRE SOLO OU RADIERS, ESPESSURA DE 5 CM. AF_01/2024</t>
  </si>
  <si>
    <t>ENCARREGADO GERAL COM ENCARGOS COMPLEMENTARES</t>
  </si>
  <si>
    <t>ENGENHEIRO CIVIL DE OBRA JUNIOR COM ENCARGOS COMPLEMENTARES</t>
  </si>
  <si>
    <t>PINTURA LÁTEX ACRÍLICA PREMIUM, APLICAÇÃO MANUAL EM PAREDES, DUAS DEMÃOS. AF_04/2023</t>
  </si>
  <si>
    <t>PINTURA COM TINTA ALQUÍDICA DE ACABAMENTO (ESMALTE SINTÉTICO ACETINADO) PULVERIZADA SOBRE PERFIL METÁLICO EXECUTADO EM FÁBRICA (POR DEMÃO). AF_01/2020_PE</t>
  </si>
  <si>
    <t>PINTURA DE DEMARCAÇÃO DE VAGA COM TINTA EPÓXI, E = 10 CM, APLICAÇÃO MANUAL. AF_05/2021</t>
  </si>
  <si>
    <t>CONCRETO FCK = 25MPA, TRAÇO 1:2,3:2,7 (EM MASSA SECA DE CIMENTO/ AREIA MÉDIA/ BRITA 1) - PREPARO MECÂNICO COM BETONEIRA 400 L. AF_05/2021</t>
  </si>
  <si>
    <t>REVESTIMENTO CERÂMICO PARA PAREDES INTERNAS COM PLACAS TIPO PASTILHA DE DIMENSÕES 5 X 5 CM (PLACAS DE 30 X 30 CM) CM APLICADAS A MEIA ALTURA DAS PAREDES. AF_02/2023</t>
  </si>
  <si>
    <t>FORNECIMENTO E INSTALAÇÃO DE PLACA DE OBRA COM CHAPA GALVANIZADA E ESTRUTURA DE MADEIRA. AF_03/2022_PS</t>
  </si>
  <si>
    <t>CORDOALHA DE COBRE NU 35 MM², NÃO ENTERRADA, COM PRESILHA - FORNECIMENTO E INSTALAÇÃO. AF_08/2023</t>
  </si>
  <si>
    <t>ADMINISTRAÇÃO LOCAL DA OBRA</t>
  </si>
  <si>
    <t>EQUIPAMENTO E COBERTURA</t>
  </si>
  <si>
    <t>EQUIPAMENTOS E COBERTURA</t>
  </si>
  <si>
    <t>DISPOSITIVO DPS CLASSE II - FORNECIMENTO E INSTALAÇÃO</t>
  </si>
  <si>
    <t>QUADRO DE DISTRIBUIÇÃO DE ENERGIA EM AÇO GALVANIZADO, DE SOBREPOR, PARA 12 DISJUNTORES DIN - FORNECIMENTO E INSTALAÇÃO.</t>
  </si>
  <si>
    <t>CABO DE COBRE NU 10MM² - FORNECIMENTO E ASSENTAMENTO (10,85M/KG)</t>
  </si>
  <si>
    <t xml:space="preserve">TELA DE ARAME GALVANIZADA REVESTIDA EM PVC, QUADRANGULAR / LOSANGULAR, FIO 2,77 MM (12 BWG), BITOLA FINAL = *3,8* MM, MALHA 7,5 X 7,5 CM, H = 2 M,  GALVANIZADO (REVESTIDA EM PVC), FIO 12    </t>
  </si>
  <si>
    <t xml:space="preserve">REFLETOR SLIM LED 200W, 6500K BRANCO FRIO </t>
  </si>
  <si>
    <t>1.1.1</t>
  </si>
  <si>
    <t>1.1.2</t>
  </si>
  <si>
    <t>1.</t>
  </si>
  <si>
    <t>1.1.3</t>
  </si>
  <si>
    <t>1.1.4</t>
  </si>
  <si>
    <t>1.2.1</t>
  </si>
  <si>
    <t>1.2.2</t>
  </si>
  <si>
    <t>1.3.1</t>
  </si>
  <si>
    <t>1.4.1</t>
  </si>
  <si>
    <t>1.4.2</t>
  </si>
  <si>
    <t>1.5.1</t>
  </si>
  <si>
    <t>1.5.2</t>
  </si>
  <si>
    <t>1.5.3</t>
  </si>
  <si>
    <t>1.6.1</t>
  </si>
  <si>
    <t>1.6.2</t>
  </si>
  <si>
    <t>1.7</t>
  </si>
  <si>
    <t>1.7.1</t>
  </si>
  <si>
    <t>1.7.2</t>
  </si>
  <si>
    <t>1.7.3</t>
  </si>
  <si>
    <t>1.7.4</t>
  </si>
  <si>
    <t>1.7.5</t>
  </si>
  <si>
    <t>1.7.6</t>
  </si>
  <si>
    <t>1.7.7</t>
  </si>
  <si>
    <t>1.7.8</t>
  </si>
  <si>
    <t>1.7.9</t>
  </si>
  <si>
    <t>1.7.10</t>
  </si>
  <si>
    <t>1.7.11</t>
  </si>
  <si>
    <t>1.7.12</t>
  </si>
  <si>
    <t>1.7.13</t>
  </si>
  <si>
    <t>1.7.14</t>
  </si>
  <si>
    <t>1.7.15</t>
  </si>
  <si>
    <t>1.7.16</t>
  </si>
  <si>
    <t>1.7.17</t>
  </si>
  <si>
    <t>1.7.18</t>
  </si>
  <si>
    <t>1.7.19</t>
  </si>
  <si>
    <t>1.7.20</t>
  </si>
  <si>
    <t>1.8</t>
  </si>
  <si>
    <t>1.8.1</t>
  </si>
  <si>
    <t>1.8.2</t>
  </si>
  <si>
    <t>1.8.3</t>
  </si>
  <si>
    <t>1.8.4</t>
  </si>
  <si>
    <t>1.8.5</t>
  </si>
  <si>
    <t>1.8.6</t>
  </si>
  <si>
    <t>1.9</t>
  </si>
  <si>
    <t>1.9.1</t>
  </si>
  <si>
    <t>1.9.2</t>
  </si>
  <si>
    <t>1.9.3</t>
  </si>
  <si>
    <t>1.9.4</t>
  </si>
  <si>
    <t>1.9.5</t>
  </si>
  <si>
    <t>1.9.6</t>
  </si>
  <si>
    <t>1.9.7</t>
  </si>
  <si>
    <t>1.9.8</t>
  </si>
  <si>
    <t>1.9.9</t>
  </si>
  <si>
    <t>2.1.2</t>
  </si>
  <si>
    <t>2.1.1</t>
  </si>
  <si>
    <t>2.2.1</t>
  </si>
  <si>
    <t>2.3.1</t>
  </si>
  <si>
    <t>2.3.2</t>
  </si>
  <si>
    <t>2.4.1</t>
  </si>
  <si>
    <t>2.4.2</t>
  </si>
  <si>
    <t>2.4.3</t>
  </si>
  <si>
    <t>2.5</t>
  </si>
  <si>
    <t>2.5.1</t>
  </si>
  <si>
    <t>2.5.2</t>
  </si>
  <si>
    <t>2.5.3</t>
  </si>
  <si>
    <t>2.5.4</t>
  </si>
  <si>
    <t>2.5.5</t>
  </si>
  <si>
    <t>2.5.6</t>
  </si>
  <si>
    <t>2.5.7</t>
  </si>
  <si>
    <t>2.5.8</t>
  </si>
  <si>
    <t>2.5.9</t>
  </si>
  <si>
    <t>2.5.10</t>
  </si>
  <si>
    <t>2.5.11</t>
  </si>
  <si>
    <t>2.5.12</t>
  </si>
  <si>
    <t>2.5.13</t>
  </si>
  <si>
    <t>2.5.14</t>
  </si>
  <si>
    <t>2.5.15</t>
  </si>
  <si>
    <t>2.5.16</t>
  </si>
  <si>
    <t>2.5.17</t>
  </si>
  <si>
    <t>2.5.18</t>
  </si>
  <si>
    <t>2.5.19</t>
  </si>
  <si>
    <t>2.5.20</t>
  </si>
  <si>
    <t>2.6</t>
  </si>
  <si>
    <t>2.6.1</t>
  </si>
  <si>
    <t>2.6.2</t>
  </si>
  <si>
    <t>2.6.3</t>
  </si>
  <si>
    <t>2.6.4</t>
  </si>
  <si>
    <t>2.6.5</t>
  </si>
  <si>
    <t>2.6.6</t>
  </si>
  <si>
    <t>2.7</t>
  </si>
  <si>
    <t>2.7.1</t>
  </si>
  <si>
    <t>2.7.2</t>
  </si>
  <si>
    <t>2.7.3</t>
  </si>
  <si>
    <t>2.7.4</t>
  </si>
  <si>
    <t>2.7.5</t>
  </si>
  <si>
    <t>2.7.7</t>
  </si>
  <si>
    <t>2.7.8</t>
  </si>
  <si>
    <t>2.7.9</t>
  </si>
  <si>
    <t>OBRA: Reforma de quadras esportivas no Município de Aliança/PE</t>
  </si>
  <si>
    <r>
      <t xml:space="preserve">FONTES DE PREÇOS: SINAPI AGOSTO-2025 /- </t>
    </r>
    <r>
      <rPr>
        <b/>
        <u/>
        <sz val="10"/>
        <rFont val="Arial"/>
        <family val="2"/>
      </rPr>
      <t>SEM</t>
    </r>
    <r>
      <rPr>
        <b/>
        <sz val="10"/>
        <rFont val="Arial"/>
        <family val="2"/>
      </rPr>
      <t xml:space="preserve"> DESONERAÇÃO (BDI = 20,50%)</t>
    </r>
  </si>
  <si>
    <t>LOCALIZAÇÃO: UPATININGA E ALIANÇA - PE</t>
  </si>
  <si>
    <t>DATA: FEVEREIRO/2026</t>
  </si>
  <si>
    <t>COMOSIÇÃO</t>
  </si>
  <si>
    <t>2.7.6</t>
  </si>
  <si>
    <t>QUINHENTOS E QUARENTA E OITO MIL, SETECENTOS E OITENTA E CINCO REAIS E VINTE E OITO CENTAVOS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</si>
</sst>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 &quot;R$&quot;\ * #,##0.00_ ;_ &quot;R$&quot;\ * \-#,##0.00_ ;_ &quot;R$&quot;\ * &quot;-&quot;??_ ;_ @_ "/>
    <numFmt numFmtId="167" formatCode="_(* #,##0.00_);_(* \(#,##0.00\);_(* \-??_);_(@_)"/>
    <numFmt numFmtId="168" formatCode="_ * #,##0.00_ ;_ * \-#,##0.00_ ;_ * &quot;-&quot;??_ ;_ @_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i/>
      <sz val="8"/>
      <name val="Arial"/>
      <family val="2"/>
    </font>
    <font>
      <b/>
      <sz val="9"/>
      <name val="Arial"/>
      <family val="2"/>
    </font>
    <font>
      <b/>
      <sz val="9"/>
      <name val="Calibri"/>
      <family val="2"/>
      <scheme val="minor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Arial"/>
      <family val="2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name val="Calibri"/>
      <family val="2"/>
      <scheme val="minor"/>
    </font>
    <font>
      <sz val="8"/>
      <color theme="1"/>
      <name val="Arial"/>
      <family val="2"/>
    </font>
    <font>
      <sz val="8"/>
      <color rgb="FFFF0000"/>
      <name val="Calibri"/>
      <family val="2"/>
      <scheme val="minor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b/>
      <sz val="8"/>
      <color theme="1"/>
      <name val="Arial"/>
      <family val="2"/>
    </font>
    <font>
      <sz val="12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29B95C"/>
        <bgColor indexed="64"/>
      </patternFill>
    </fill>
    <fill>
      <patternFill patternType="solid">
        <fgColor rgb="FF00B050"/>
        <bgColor indexed="64"/>
      </patternFill>
    </fill>
  </fills>
  <borders count="4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66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10" fillId="0" borderId="0"/>
    <xf numFmtId="165" fontId="2" fillId="0" borderId="0" applyFont="0" applyFill="0" applyBorder="0" applyAlignment="0" applyProtection="0"/>
    <xf numFmtId="0" fontId="10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ill="0" applyBorder="0" applyAlignment="0" applyProtection="0"/>
    <xf numFmtId="164" fontId="2" fillId="0" borderId="0" applyFont="0" applyFill="0" applyBorder="0" applyAlignment="0" applyProtection="0"/>
    <xf numFmtId="0" fontId="13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0" fontId="1" fillId="0" borderId="0"/>
    <xf numFmtId="0" fontId="23" fillId="0" borderId="0"/>
    <xf numFmtId="43" fontId="2" fillId="0" borderId="0" applyFont="0" applyFill="0" applyBorder="0" applyAlignment="0" applyProtection="0"/>
    <xf numFmtId="43" fontId="2" fillId="0" borderId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2" fillId="0" borderId="0"/>
    <xf numFmtId="0" fontId="28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ill="0" applyBorder="0" applyAlignment="0" applyProtection="0"/>
    <xf numFmtId="43" fontId="2" fillId="0" borderId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" fillId="0" borderId="0"/>
    <xf numFmtId="168" fontId="1" fillId="0" borderId="0" applyFont="0" applyFill="0" applyBorder="0" applyAlignment="0" applyProtection="0"/>
    <xf numFmtId="0" fontId="1" fillId="0" borderId="0"/>
    <xf numFmtId="0" fontId="2" fillId="0" borderId="0"/>
    <xf numFmtId="9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3" fontId="2" fillId="0" borderId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77">
    <xf numFmtId="0" fontId="0" fillId="0" borderId="0" xfId="0"/>
    <xf numFmtId="0" fontId="4" fillId="0" borderId="0" xfId="2" applyFont="1" applyAlignment="1">
      <alignment horizontal="center" vertical="top"/>
    </xf>
    <xf numFmtId="0" fontId="5" fillId="0" borderId="0" xfId="2" applyFont="1" applyAlignment="1">
      <alignment horizontal="center"/>
    </xf>
    <xf numFmtId="4" fontId="5" fillId="0" borderId="0" xfId="2" applyNumberFormat="1" applyFont="1" applyAlignment="1">
      <alignment horizontal="center"/>
    </xf>
    <xf numFmtId="0" fontId="7" fillId="0" borderId="0" xfId="0" applyFont="1"/>
    <xf numFmtId="0" fontId="8" fillId="0" borderId="0" xfId="2" applyFont="1" applyAlignment="1">
      <alignment horizontal="center"/>
    </xf>
    <xf numFmtId="0" fontId="9" fillId="0" borderId="0" xfId="0" applyFont="1"/>
    <xf numFmtId="0" fontId="8" fillId="0" borderId="0" xfId="2" applyFont="1" applyAlignment="1">
      <alignment horizontal="left"/>
    </xf>
    <xf numFmtId="0" fontId="11" fillId="0" borderId="0" xfId="0" applyFont="1"/>
    <xf numFmtId="0" fontId="12" fillId="0" borderId="0" xfId="0" applyFont="1"/>
    <xf numFmtId="4" fontId="4" fillId="0" borderId="2" xfId="2" applyNumberFormat="1" applyFont="1" applyBorder="1" applyAlignment="1">
      <alignment horizontal="center"/>
    </xf>
    <xf numFmtId="4" fontId="4" fillId="0" borderId="4" xfId="2" applyNumberFormat="1" applyFont="1" applyBorder="1" applyAlignment="1">
      <alignment horizontal="center"/>
    </xf>
    <xf numFmtId="0" fontId="16" fillId="2" borderId="0" xfId="0" applyFont="1" applyFill="1"/>
    <xf numFmtId="0" fontId="12" fillId="0" borderId="0" xfId="0" applyFont="1" applyAlignment="1">
      <alignment horizontal="center"/>
    </xf>
    <xf numFmtId="4" fontId="4" fillId="4" borderId="1" xfId="2" applyNumberFormat="1" applyFont="1" applyFill="1" applyBorder="1" applyAlignment="1">
      <alignment horizontal="center"/>
    </xf>
    <xf numFmtId="0" fontId="12" fillId="4" borderId="0" xfId="0" applyFont="1" applyFill="1"/>
    <xf numFmtId="0" fontId="6" fillId="5" borderId="0" xfId="0" applyFont="1" applyFill="1" applyAlignment="1">
      <alignment horizontal="center"/>
    </xf>
    <xf numFmtId="0" fontId="4" fillId="0" borderId="0" xfId="2" applyFont="1" applyAlignment="1">
      <alignment horizontal="center"/>
    </xf>
    <xf numFmtId="43" fontId="7" fillId="0" borderId="0" xfId="23" applyFont="1" applyFill="1" applyBorder="1"/>
    <xf numFmtId="43" fontId="4" fillId="4" borderId="1" xfId="23" applyFont="1" applyFill="1" applyBorder="1" applyAlignment="1">
      <alignment horizontal="center"/>
    </xf>
    <xf numFmtId="0" fontId="17" fillId="0" borderId="0" xfId="0" applyFont="1"/>
    <xf numFmtId="0" fontId="22" fillId="0" borderId="0" xfId="2" applyFont="1" applyAlignment="1">
      <alignment horizontal="center"/>
    </xf>
    <xf numFmtId="4" fontId="4" fillId="4" borderId="0" xfId="2" applyNumberFormat="1" applyFont="1" applyFill="1" applyAlignment="1">
      <alignment horizontal="center"/>
    </xf>
    <xf numFmtId="4" fontId="4" fillId="0" borderId="0" xfId="2" applyNumberFormat="1" applyFont="1" applyAlignment="1">
      <alignment horizontal="center"/>
    </xf>
    <xf numFmtId="4" fontId="4" fillId="5" borderId="0" xfId="2" applyNumberFormat="1" applyFont="1" applyFill="1" applyAlignment="1">
      <alignment horizontal="center"/>
    </xf>
    <xf numFmtId="4" fontId="4" fillId="3" borderId="0" xfId="2" applyNumberFormat="1" applyFont="1" applyFill="1" applyAlignment="1">
      <alignment horizontal="center"/>
    </xf>
    <xf numFmtId="10" fontId="14" fillId="3" borderId="0" xfId="1" applyNumberFormat="1" applyFont="1" applyFill="1" applyBorder="1" applyAlignment="1">
      <alignment horizontal="center"/>
    </xf>
    <xf numFmtId="10" fontId="14" fillId="4" borderId="0" xfId="1" applyNumberFormat="1" applyFont="1" applyFill="1" applyBorder="1" applyAlignment="1">
      <alignment horizontal="center"/>
    </xf>
    <xf numFmtId="4" fontId="15" fillId="5" borderId="0" xfId="2" applyNumberFormat="1" applyFont="1" applyFill="1" applyAlignment="1">
      <alignment horizontal="center"/>
    </xf>
    <xf numFmtId="4" fontId="5" fillId="0" borderId="1" xfId="2" applyNumberFormat="1" applyFont="1" applyBorder="1" applyAlignment="1">
      <alignment horizontal="center"/>
    </xf>
    <xf numFmtId="0" fontId="5" fillId="0" borderId="0" xfId="0" applyFont="1"/>
    <xf numFmtId="0" fontId="4" fillId="2" borderId="1" xfId="2" applyFont="1" applyFill="1" applyBorder="1" applyAlignment="1">
      <alignment horizontal="center" vertical="top" wrapText="1"/>
    </xf>
    <xf numFmtId="0" fontId="4" fillId="4" borderId="1" xfId="2" applyFont="1" applyFill="1" applyBorder="1" applyAlignment="1">
      <alignment horizontal="center" vertical="top" wrapText="1"/>
    </xf>
    <xf numFmtId="0" fontId="4" fillId="4" borderId="1" xfId="2" applyFont="1" applyFill="1" applyBorder="1" applyAlignment="1">
      <alignment horizontal="left" vertical="justify"/>
    </xf>
    <xf numFmtId="0" fontId="4" fillId="4" borderId="1" xfId="2" applyFont="1" applyFill="1" applyBorder="1" applyAlignment="1">
      <alignment horizontal="center"/>
    </xf>
    <xf numFmtId="4" fontId="5" fillId="4" borderId="1" xfId="2" applyNumberFormat="1" applyFont="1" applyFill="1" applyBorder="1" applyAlignment="1">
      <alignment horizontal="center"/>
    </xf>
    <xf numFmtId="0" fontId="4" fillId="2" borderId="1" xfId="2" quotePrefix="1" applyFont="1" applyFill="1" applyBorder="1" applyAlignment="1">
      <alignment horizontal="center" vertical="top" wrapText="1"/>
    </xf>
    <xf numFmtId="0" fontId="4" fillId="2" borderId="1" xfId="2" applyFont="1" applyFill="1" applyBorder="1" applyAlignment="1">
      <alignment horizontal="center"/>
    </xf>
    <xf numFmtId="4" fontId="5" fillId="2" borderId="1" xfId="2" applyNumberFormat="1" applyFont="1" applyFill="1" applyBorder="1" applyAlignment="1">
      <alignment horizontal="center"/>
    </xf>
    <xf numFmtId="0" fontId="4" fillId="2" borderId="1" xfId="2" applyFont="1" applyFill="1" applyBorder="1" applyAlignment="1">
      <alignment horizontal="justify" vertical="justify" wrapText="1"/>
    </xf>
    <xf numFmtId="0" fontId="2" fillId="0" borderId="0" xfId="0" applyFont="1"/>
    <xf numFmtId="0" fontId="4" fillId="2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  <xf numFmtId="0" fontId="5" fillId="4" borderId="0" xfId="0" applyFont="1" applyFill="1"/>
    <xf numFmtId="0" fontId="5" fillId="2" borderId="0" xfId="0" applyFont="1" applyFill="1"/>
    <xf numFmtId="0" fontId="17" fillId="0" borderId="0" xfId="0" applyFont="1" applyAlignment="1">
      <alignment vertical="center"/>
    </xf>
    <xf numFmtId="0" fontId="17" fillId="0" borderId="0" xfId="0" applyFont="1" applyAlignment="1">
      <alignment wrapText="1"/>
    </xf>
    <xf numFmtId="0" fontId="4" fillId="6" borderId="15" xfId="2" applyFont="1" applyFill="1" applyBorder="1" applyAlignment="1">
      <alignment horizontal="center" vertical="top" wrapText="1"/>
    </xf>
    <xf numFmtId="0" fontId="4" fillId="6" borderId="15" xfId="2" applyFont="1" applyFill="1" applyBorder="1" applyAlignment="1">
      <alignment horizontal="center" vertical="justify"/>
    </xf>
    <xf numFmtId="0" fontId="4" fillId="6" borderId="15" xfId="2" applyFont="1" applyFill="1" applyBorder="1" applyAlignment="1">
      <alignment horizontal="center"/>
    </xf>
    <xf numFmtId="4" fontId="4" fillId="6" borderId="15" xfId="2" applyNumberFormat="1" applyFont="1" applyFill="1" applyBorder="1" applyAlignment="1">
      <alignment horizontal="center"/>
    </xf>
    <xf numFmtId="0" fontId="4" fillId="2" borderId="5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 wrapText="1"/>
    </xf>
    <xf numFmtId="4" fontId="4" fillId="2" borderId="5" xfId="2" applyNumberFormat="1" applyFont="1" applyFill="1" applyBorder="1" applyAlignment="1">
      <alignment horizontal="center" vertical="center"/>
    </xf>
    <xf numFmtId="4" fontId="4" fillId="7" borderId="5" xfId="2" applyNumberFormat="1" applyFont="1" applyFill="1" applyBorder="1" applyAlignment="1">
      <alignment horizontal="center" wrapText="1"/>
    </xf>
    <xf numFmtId="4" fontId="17" fillId="0" borderId="0" xfId="0" applyNumberFormat="1" applyFont="1"/>
    <xf numFmtId="44" fontId="14" fillId="3" borderId="0" xfId="24" applyFont="1" applyFill="1" applyBorder="1" applyAlignment="1">
      <alignment horizontal="center"/>
    </xf>
    <xf numFmtId="44" fontId="21" fillId="0" borderId="0" xfId="24" applyFont="1" applyFill="1" applyBorder="1"/>
    <xf numFmtId="44" fontId="21" fillId="5" borderId="0" xfId="24" applyFont="1" applyFill="1" applyBorder="1" applyAlignment="1">
      <alignment horizontal="center"/>
    </xf>
    <xf numFmtId="44" fontId="20" fillId="0" borderId="0" xfId="24" applyFont="1" applyFill="1" applyBorder="1" applyAlignment="1">
      <alignment horizontal="center"/>
    </xf>
    <xf numFmtId="44" fontId="20" fillId="0" borderId="0" xfId="24" applyFont="1" applyFill="1" applyBorder="1"/>
    <xf numFmtId="44" fontId="20" fillId="4" borderId="0" xfId="24" applyFont="1" applyFill="1" applyBorder="1"/>
    <xf numFmtId="44" fontId="20" fillId="2" borderId="0" xfId="24" applyFont="1" applyFill="1" applyBorder="1"/>
    <xf numFmtId="0" fontId="4" fillId="0" borderId="1" xfId="2" applyFont="1" applyBorder="1" applyAlignment="1">
      <alignment horizontal="center" vertical="top"/>
    </xf>
    <xf numFmtId="0" fontId="4" fillId="0" borderId="16" xfId="2" applyFont="1" applyBorder="1" applyAlignment="1">
      <alignment horizontal="center" vertical="top"/>
    </xf>
    <xf numFmtId="0" fontId="16" fillId="2" borderId="17" xfId="0" applyFont="1" applyFill="1" applyBorder="1"/>
    <xf numFmtId="0" fontId="6" fillId="5" borderId="18" xfId="0" applyFont="1" applyFill="1" applyBorder="1" applyAlignment="1">
      <alignment horizontal="center"/>
    </xf>
    <xf numFmtId="0" fontId="6" fillId="5" borderId="19" xfId="0" applyFont="1" applyFill="1" applyBorder="1" applyAlignment="1">
      <alignment horizontal="center"/>
    </xf>
    <xf numFmtId="0" fontId="4" fillId="0" borderId="14" xfId="2" applyFont="1" applyBorder="1" applyAlignment="1">
      <alignment horizontal="center" vertical="top"/>
    </xf>
    <xf numFmtId="0" fontId="4" fillId="0" borderId="21" xfId="2" applyFont="1" applyBorder="1" applyAlignment="1">
      <alignment horizontal="center" vertical="top"/>
    </xf>
    <xf numFmtId="4" fontId="4" fillId="0" borderId="11" xfId="2" applyNumberFormat="1" applyFont="1" applyBorder="1" applyAlignment="1">
      <alignment horizontal="center"/>
    </xf>
    <xf numFmtId="4" fontId="4" fillId="4" borderId="11" xfId="2" applyNumberFormat="1" applyFont="1" applyFill="1" applyBorder="1" applyAlignment="1">
      <alignment horizontal="center"/>
    </xf>
    <xf numFmtId="10" fontId="14" fillId="4" borderId="11" xfId="1" applyNumberFormat="1" applyFont="1" applyFill="1" applyBorder="1" applyAlignment="1">
      <alignment horizontal="center"/>
    </xf>
    <xf numFmtId="4" fontId="4" fillId="0" borderId="22" xfId="2" applyNumberFormat="1" applyFont="1" applyBorder="1" applyAlignment="1">
      <alignment horizontal="center"/>
    </xf>
    <xf numFmtId="4" fontId="4" fillId="4" borderId="2" xfId="2" applyNumberFormat="1" applyFont="1" applyFill="1" applyBorder="1" applyAlignment="1">
      <alignment horizontal="center"/>
    </xf>
    <xf numFmtId="0" fontId="11" fillId="2" borderId="0" xfId="0" applyFont="1" applyFill="1"/>
    <xf numFmtId="4" fontId="17" fillId="0" borderId="0" xfId="2" applyNumberFormat="1" applyFont="1" applyAlignment="1">
      <alignment horizontal="center"/>
    </xf>
    <xf numFmtId="0" fontId="17" fillId="0" borderId="0" xfId="2" applyFont="1" applyAlignment="1">
      <alignment horizontal="right" vertical="justify"/>
    </xf>
    <xf numFmtId="0" fontId="4" fillId="2" borderId="1" xfId="2" applyFont="1" applyFill="1" applyBorder="1" applyAlignment="1">
      <alignment horizontal="center" vertical="center"/>
    </xf>
    <xf numFmtId="0" fontId="4" fillId="4" borderId="1" xfId="2" applyFont="1" applyFill="1" applyBorder="1" applyAlignment="1">
      <alignment horizontal="center" vertical="center"/>
    </xf>
    <xf numFmtId="0" fontId="4" fillId="6" borderId="15" xfId="2" applyFont="1" applyFill="1" applyBorder="1" applyAlignment="1">
      <alignment horizontal="center" vertical="center"/>
    </xf>
    <xf numFmtId="10" fontId="20" fillId="0" borderId="0" xfId="24" applyNumberFormat="1" applyFont="1" applyFill="1" applyBorder="1"/>
    <xf numFmtId="10" fontId="14" fillId="3" borderId="0" xfId="24" applyNumberFormat="1" applyFont="1" applyFill="1" applyBorder="1" applyAlignment="1">
      <alignment horizontal="center"/>
    </xf>
    <xf numFmtId="0" fontId="18" fillId="0" borderId="0" xfId="2" applyFont="1" applyAlignment="1">
      <alignment horizontal="center" vertical="center"/>
    </xf>
    <xf numFmtId="0" fontId="18" fillId="0" borderId="0" xfId="2" applyFont="1" applyAlignment="1">
      <alignment horizontal="center" vertical="top" wrapText="1"/>
    </xf>
    <xf numFmtId="0" fontId="17" fillId="0" borderId="0" xfId="2" applyFont="1" applyAlignment="1">
      <alignment horizontal="center"/>
    </xf>
    <xf numFmtId="0" fontId="27" fillId="0" borderId="0" xfId="0" applyFont="1"/>
    <xf numFmtId="0" fontId="17" fillId="2" borderId="0" xfId="0" applyFont="1" applyFill="1"/>
    <xf numFmtId="0" fontId="12" fillId="0" borderId="19" xfId="0" applyFont="1" applyBorder="1" applyAlignment="1">
      <alignment horizontal="center"/>
    </xf>
    <xf numFmtId="0" fontId="11" fillId="0" borderId="19" xfId="0" applyFont="1" applyBorder="1"/>
    <xf numFmtId="4" fontId="4" fillId="5" borderId="30" xfId="2" applyNumberFormat="1" applyFont="1" applyFill="1" applyBorder="1" applyAlignment="1">
      <alignment horizontal="center"/>
    </xf>
    <xf numFmtId="4" fontId="4" fillId="5" borderId="10" xfId="2" applyNumberFormat="1" applyFont="1" applyFill="1" applyBorder="1" applyAlignment="1">
      <alignment horizontal="center"/>
    </xf>
    <xf numFmtId="0" fontId="11" fillId="0" borderId="15" xfId="0" applyFont="1" applyBorder="1"/>
    <xf numFmtId="0" fontId="12" fillId="0" borderId="20" xfId="0" applyFont="1" applyBorder="1" applyAlignment="1">
      <alignment horizontal="center"/>
    </xf>
    <xf numFmtId="0" fontId="12" fillId="0" borderId="12" xfId="0" applyFont="1" applyBorder="1"/>
    <xf numFmtId="0" fontId="12" fillId="0" borderId="3" xfId="0" applyFont="1" applyBorder="1"/>
    <xf numFmtId="0" fontId="4" fillId="0" borderId="29" xfId="2" applyFont="1" applyBorder="1" applyAlignment="1">
      <alignment horizontal="center" vertical="justify"/>
    </xf>
    <xf numFmtId="0" fontId="4" fillId="0" borderId="29" xfId="2" applyFont="1" applyBorder="1" applyAlignment="1">
      <alignment horizontal="center"/>
    </xf>
    <xf numFmtId="4" fontId="4" fillId="0" borderId="29" xfId="2" applyNumberFormat="1" applyFont="1" applyBorder="1" applyAlignment="1">
      <alignment horizontal="center"/>
    </xf>
    <xf numFmtId="0" fontId="4" fillId="3" borderId="29" xfId="2" applyFont="1" applyFill="1" applyBorder="1" applyAlignment="1">
      <alignment horizontal="left" vertical="top"/>
    </xf>
    <xf numFmtId="4" fontId="4" fillId="3" borderId="29" xfId="2" applyNumberFormat="1" applyFont="1" applyFill="1" applyBorder="1" applyAlignment="1">
      <alignment horizontal="center" vertical="top"/>
    </xf>
    <xf numFmtId="4" fontId="4" fillId="3" borderId="29" xfId="2" applyNumberFormat="1" applyFont="1" applyFill="1" applyBorder="1" applyAlignment="1">
      <alignment horizontal="center"/>
    </xf>
    <xf numFmtId="10" fontId="14" fillId="0" borderId="29" xfId="1" applyNumberFormat="1" applyFont="1" applyFill="1" applyBorder="1" applyAlignment="1">
      <alignment horizontal="center"/>
    </xf>
    <xf numFmtId="0" fontId="4" fillId="0" borderId="29" xfId="2" applyFont="1" applyBorder="1" applyAlignment="1">
      <alignment horizontal="left" vertical="justify"/>
    </xf>
    <xf numFmtId="10" fontId="14" fillId="3" borderId="29" xfId="1" applyNumberFormat="1" applyFont="1" applyFill="1" applyBorder="1" applyAlignment="1">
      <alignment horizontal="center"/>
    </xf>
    <xf numFmtId="0" fontId="5" fillId="0" borderId="29" xfId="0" applyFont="1" applyBorder="1" applyAlignment="1">
      <alignment horizontal="left" vertical="top" wrapText="1"/>
    </xf>
    <xf numFmtId="0" fontId="12" fillId="4" borderId="19" xfId="0" applyFont="1" applyFill="1" applyBorder="1"/>
    <xf numFmtId="0" fontId="12" fillId="0" borderId="19" xfId="0" applyFont="1" applyBorder="1"/>
    <xf numFmtId="0" fontId="4" fillId="0" borderId="32" xfId="2" applyFont="1" applyBorder="1" applyAlignment="1">
      <alignment horizontal="center" vertical="top"/>
    </xf>
    <xf numFmtId="0" fontId="4" fillId="3" borderId="32" xfId="2" applyFont="1" applyFill="1" applyBorder="1" applyAlignment="1">
      <alignment horizontal="center" vertical="top"/>
    </xf>
    <xf numFmtId="0" fontId="11" fillId="0" borderId="33" xfId="0" applyFont="1" applyBorder="1"/>
    <xf numFmtId="0" fontId="4" fillId="0" borderId="34" xfId="2" applyFont="1" applyBorder="1" applyAlignment="1">
      <alignment horizontal="center" vertical="top"/>
    </xf>
    <xf numFmtId="0" fontId="4" fillId="0" borderId="35" xfId="2" applyFont="1" applyBorder="1" applyAlignment="1">
      <alignment horizontal="center" vertical="top"/>
    </xf>
    <xf numFmtId="10" fontId="25" fillId="7" borderId="7" xfId="2" applyNumberFormat="1" applyFont="1" applyFill="1" applyBorder="1" applyAlignment="1">
      <alignment horizontal="center" vertical="center"/>
    </xf>
    <xf numFmtId="4" fontId="4" fillId="7" borderId="5" xfId="2" applyNumberFormat="1" applyFont="1" applyFill="1" applyBorder="1" applyAlignment="1">
      <alignment horizontal="center" vertical="center" wrapText="1"/>
    </xf>
    <xf numFmtId="4" fontId="4" fillId="3" borderId="29" xfId="2" applyNumberFormat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left" vertical="justify"/>
    </xf>
    <xf numFmtId="0" fontId="4" fillId="2" borderId="1" xfId="2" applyFont="1" applyFill="1" applyBorder="1" applyAlignment="1">
      <alignment horizontal="left" vertical="justify" wrapText="1"/>
    </xf>
    <xf numFmtId="0" fontId="4" fillId="8" borderId="1" xfId="2" applyFont="1" applyFill="1" applyBorder="1" applyAlignment="1">
      <alignment horizontal="center" vertical="top" wrapText="1"/>
    </xf>
    <xf numFmtId="0" fontId="4" fillId="8" borderId="1" xfId="2" applyFont="1" applyFill="1" applyBorder="1" applyAlignment="1">
      <alignment horizontal="center"/>
    </xf>
    <xf numFmtId="4" fontId="4" fillId="8" borderId="1" xfId="2" applyNumberFormat="1" applyFont="1" applyFill="1" applyBorder="1" applyAlignment="1">
      <alignment horizontal="center"/>
    </xf>
    <xf numFmtId="4" fontId="5" fillId="8" borderId="1" xfId="2" applyNumberFormat="1" applyFont="1" applyFill="1" applyBorder="1" applyAlignment="1">
      <alignment horizontal="center"/>
    </xf>
    <xf numFmtId="0" fontId="4" fillId="9" borderId="1" xfId="2" applyFont="1" applyFill="1" applyBorder="1" applyAlignment="1">
      <alignment horizontal="center" vertical="center"/>
    </xf>
    <xf numFmtId="0" fontId="30" fillId="2" borderId="1" xfId="2" applyFont="1" applyFill="1" applyBorder="1" applyAlignment="1">
      <alignment horizontal="center" vertical="center"/>
    </xf>
    <xf numFmtId="0" fontId="30" fillId="2" borderId="1" xfId="2" applyFont="1" applyFill="1" applyBorder="1" applyAlignment="1">
      <alignment horizontal="center" vertical="top" wrapText="1"/>
    </xf>
    <xf numFmtId="0" fontId="30" fillId="2" borderId="1" xfId="2" applyFont="1" applyFill="1" applyBorder="1" applyAlignment="1">
      <alignment horizontal="justify" vertical="justify" wrapText="1"/>
    </xf>
    <xf numFmtId="0" fontId="30" fillId="2" borderId="1" xfId="2" applyFont="1" applyFill="1" applyBorder="1" applyAlignment="1">
      <alignment horizontal="center"/>
    </xf>
    <xf numFmtId="4" fontId="26" fillId="2" borderId="1" xfId="2" applyNumberFormat="1" applyFont="1" applyFill="1" applyBorder="1" applyAlignment="1">
      <alignment horizontal="center"/>
    </xf>
    <xf numFmtId="0" fontId="30" fillId="2" borderId="1" xfId="2" quotePrefix="1" applyFont="1" applyFill="1" applyBorder="1" applyAlignment="1">
      <alignment horizontal="center" vertical="top" wrapText="1"/>
    </xf>
    <xf numFmtId="0" fontId="8" fillId="8" borderId="1" xfId="2" applyFont="1" applyFill="1" applyBorder="1" applyAlignment="1">
      <alignment horizontal="left" vertical="justify"/>
    </xf>
    <xf numFmtId="8" fontId="0" fillId="0" borderId="0" xfId="0" applyNumberFormat="1"/>
    <xf numFmtId="8" fontId="19" fillId="0" borderId="0" xfId="0" applyNumberFormat="1" applyFont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8" fontId="17" fillId="0" borderId="0" xfId="0" applyNumberFormat="1" applyFont="1"/>
    <xf numFmtId="4" fontId="31" fillId="0" borderId="0" xfId="0" applyNumberFormat="1" applyFont="1"/>
    <xf numFmtId="44" fontId="2" fillId="0" borderId="0" xfId="24" applyFont="1"/>
    <xf numFmtId="0" fontId="4" fillId="0" borderId="16" xfId="2" applyFont="1" applyBorder="1" applyAlignment="1">
      <alignment horizontal="center" vertical="center"/>
    </xf>
    <xf numFmtId="0" fontId="4" fillId="0" borderId="16" xfId="2" applyFont="1" applyBorder="1" applyAlignment="1">
      <alignment horizontal="center" vertical="top" wrapText="1"/>
    </xf>
    <xf numFmtId="0" fontId="5" fillId="0" borderId="16" xfId="2" applyFont="1" applyBorder="1" applyAlignment="1">
      <alignment horizontal="right" vertical="justify"/>
    </xf>
    <xf numFmtId="0" fontId="5" fillId="0" borderId="16" xfId="2" applyFont="1" applyBorder="1" applyAlignment="1">
      <alignment horizontal="center"/>
    </xf>
    <xf numFmtId="4" fontId="5" fillId="0" borderId="16" xfId="2" applyNumberFormat="1" applyFont="1" applyBorder="1" applyAlignment="1">
      <alignment horizontal="center"/>
    </xf>
    <xf numFmtId="44" fontId="15" fillId="2" borderId="5" xfId="24" applyFont="1" applyFill="1" applyBorder="1" applyAlignment="1">
      <alignment horizontal="center" vertical="center"/>
    </xf>
    <xf numFmtId="4" fontId="4" fillId="3" borderId="29" xfId="2" applyNumberFormat="1" applyFont="1" applyFill="1" applyBorder="1" applyAlignment="1">
      <alignment horizontal="left" vertical="top"/>
    </xf>
    <xf numFmtId="4" fontId="4" fillId="5" borderId="38" xfId="2" applyNumberFormat="1" applyFont="1" applyFill="1" applyBorder="1" applyAlignment="1">
      <alignment horizontal="center"/>
    </xf>
    <xf numFmtId="4" fontId="4" fillId="0" borderId="39" xfId="2" applyNumberFormat="1" applyFont="1" applyBorder="1" applyAlignment="1">
      <alignment horizontal="center"/>
    </xf>
    <xf numFmtId="4" fontId="4" fillId="3" borderId="39" xfId="2" applyNumberFormat="1" applyFont="1" applyFill="1" applyBorder="1" applyAlignment="1">
      <alignment horizontal="center"/>
    </xf>
    <xf numFmtId="10" fontId="14" fillId="3" borderId="39" xfId="1" applyNumberFormat="1" applyFont="1" applyFill="1" applyBorder="1" applyAlignment="1">
      <alignment horizontal="center"/>
    </xf>
    <xf numFmtId="10" fontId="14" fillId="0" borderId="39" xfId="1" applyNumberFormat="1" applyFont="1" applyFill="1" applyBorder="1" applyAlignment="1">
      <alignment horizontal="center"/>
    </xf>
    <xf numFmtId="0" fontId="12" fillId="0" borderId="40" xfId="0" applyFont="1" applyBorder="1"/>
    <xf numFmtId="4" fontId="4" fillId="4" borderId="13" xfId="2" applyNumberFormat="1" applyFont="1" applyFill="1" applyBorder="1" applyAlignment="1">
      <alignment horizontal="center"/>
    </xf>
    <xf numFmtId="10" fontId="14" fillId="4" borderId="13" xfId="1" applyNumberFormat="1" applyFont="1" applyFill="1" applyBorder="1" applyAlignment="1">
      <alignment horizontal="center"/>
    </xf>
    <xf numFmtId="4" fontId="4" fillId="0" borderId="41" xfId="2" applyNumberFormat="1" applyFont="1" applyBorder="1" applyAlignment="1">
      <alignment horizontal="center"/>
    </xf>
    <xf numFmtId="4" fontId="4" fillId="0" borderId="42" xfId="2" applyNumberFormat="1" applyFont="1" applyBorder="1" applyAlignment="1">
      <alignment horizontal="center"/>
    </xf>
    <xf numFmtId="4" fontId="15" fillId="2" borderId="5" xfId="2" applyNumberFormat="1" applyFont="1" applyFill="1" applyBorder="1" applyAlignment="1">
      <alignment horizontal="center" vertical="center"/>
    </xf>
    <xf numFmtId="0" fontId="15" fillId="2" borderId="5" xfId="2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16" fillId="7" borderId="6" xfId="2" applyFont="1" applyFill="1" applyBorder="1" applyAlignment="1">
      <alignment horizontal="right" vertical="center"/>
    </xf>
    <xf numFmtId="0" fontId="16" fillId="7" borderId="8" xfId="2" applyFont="1" applyFill="1" applyBorder="1" applyAlignment="1">
      <alignment horizontal="right" vertical="center"/>
    </xf>
    <xf numFmtId="4" fontId="4" fillId="7" borderId="5" xfId="2" applyNumberFormat="1" applyFont="1" applyFill="1" applyBorder="1" applyAlignment="1">
      <alignment horizontal="center"/>
    </xf>
    <xf numFmtId="0" fontId="22" fillId="0" borderId="5" xfId="2" applyFont="1" applyBorder="1" applyAlignment="1">
      <alignment horizontal="center" vertical="center"/>
    </xf>
    <xf numFmtId="0" fontId="15" fillId="5" borderId="26" xfId="2" applyFont="1" applyFill="1" applyBorder="1" applyAlignment="1">
      <alignment horizontal="center" vertical="top"/>
    </xf>
    <xf numFmtId="0" fontId="15" fillId="5" borderId="27" xfId="2" applyFont="1" applyFill="1" applyBorder="1" applyAlignment="1">
      <alignment horizontal="center" vertical="top"/>
    </xf>
    <xf numFmtId="0" fontId="4" fillId="4" borderId="34" xfId="2" applyFont="1" applyFill="1" applyBorder="1" applyAlignment="1">
      <alignment horizontal="center" vertical="top"/>
    </xf>
    <xf numFmtId="0" fontId="4" fillId="4" borderId="1" xfId="2" applyFont="1" applyFill="1" applyBorder="1" applyAlignment="1">
      <alignment horizontal="center" vertical="top"/>
    </xf>
    <xf numFmtId="0" fontId="4" fillId="4" borderId="14" xfId="2" applyFont="1" applyFill="1" applyBorder="1" applyAlignment="1">
      <alignment horizontal="center" vertical="top"/>
    </xf>
    <xf numFmtId="4" fontId="15" fillId="5" borderId="27" xfId="2" applyNumberFormat="1" applyFont="1" applyFill="1" applyBorder="1" applyAlignment="1">
      <alignment horizontal="center"/>
    </xf>
    <xf numFmtId="4" fontId="15" fillId="5" borderId="28" xfId="2" applyNumberFormat="1" applyFont="1" applyFill="1" applyBorder="1" applyAlignment="1">
      <alignment horizontal="center"/>
    </xf>
    <xf numFmtId="0" fontId="4" fillId="5" borderId="23" xfId="2" applyFont="1" applyFill="1" applyBorder="1" applyAlignment="1">
      <alignment horizontal="center" vertical="center"/>
    </xf>
    <xf numFmtId="0" fontId="4" fillId="5" borderId="31" xfId="2" applyFont="1" applyFill="1" applyBorder="1" applyAlignment="1">
      <alignment horizontal="center" vertical="center"/>
    </xf>
    <xf numFmtId="0" fontId="4" fillId="5" borderId="24" xfId="2" applyFont="1" applyFill="1" applyBorder="1" applyAlignment="1">
      <alignment horizontal="center" vertical="center"/>
    </xf>
    <xf numFmtId="0" fontId="4" fillId="5" borderId="30" xfId="2" applyFont="1" applyFill="1" applyBorder="1" applyAlignment="1">
      <alignment horizontal="center" vertical="center"/>
    </xf>
    <xf numFmtId="0" fontId="4" fillId="5" borderId="24" xfId="2" applyFont="1" applyFill="1" applyBorder="1" applyAlignment="1">
      <alignment horizontal="center" vertical="center" wrapText="1"/>
    </xf>
    <xf numFmtId="0" fontId="4" fillId="5" borderId="9" xfId="2" applyFont="1" applyFill="1" applyBorder="1" applyAlignment="1">
      <alignment horizontal="center" vertical="center" wrapText="1"/>
    </xf>
    <xf numFmtId="4" fontId="4" fillId="5" borderId="24" xfId="2" applyNumberFormat="1" applyFont="1" applyFill="1" applyBorder="1" applyAlignment="1">
      <alignment horizontal="center"/>
    </xf>
    <xf numFmtId="4" fontId="4" fillId="5" borderId="25" xfId="2" applyNumberFormat="1" applyFont="1" applyFill="1" applyBorder="1" applyAlignment="1">
      <alignment horizontal="center"/>
    </xf>
    <xf numFmtId="0" fontId="4" fillId="3" borderId="36" xfId="2" applyFont="1" applyFill="1" applyBorder="1" applyAlignment="1">
      <alignment horizontal="center" vertical="center"/>
    </xf>
    <xf numFmtId="0" fontId="4" fillId="3" borderId="37" xfId="2" applyFont="1" applyFill="1" applyBorder="1" applyAlignment="1">
      <alignment horizontal="center" vertical="center"/>
    </xf>
  </cellXfs>
  <cellStyles count="66">
    <cellStyle name="Moeda" xfId="24" builtinId="4"/>
    <cellStyle name="Moeda 2" xfId="10"/>
    <cellStyle name="Moeda 3" xfId="16"/>
    <cellStyle name="Moeda 3 2" xfId="21"/>
    <cellStyle name="Moeda 3 3" xfId="35"/>
    <cellStyle name="Normal" xfId="0" builtinId="0"/>
    <cellStyle name="Normal 11" xfId="14"/>
    <cellStyle name="Normal 19" xfId="62"/>
    <cellStyle name="Normal 2" xfId="3"/>
    <cellStyle name="Normal 2 2" xfId="5"/>
    <cellStyle name="Normal 2 2 2" xfId="61"/>
    <cellStyle name="Normal 2 3" xfId="36"/>
    <cellStyle name="Normal 2 3 2" xfId="37"/>
    <cellStyle name="Normal 2 4" xfId="38"/>
    <cellStyle name="Normal 2 5" xfId="20"/>
    <cellStyle name="Normal 3" xfId="6"/>
    <cellStyle name="Normal 3 2" xfId="17"/>
    <cellStyle name="Normal 3 2 2" xfId="19"/>
    <cellStyle name="Normal 3 2 2 2" xfId="39"/>
    <cellStyle name="Normal 3 2 3" xfId="53"/>
    <cellStyle name="Normal 3 3" xfId="27"/>
    <cellStyle name="Normal 3 3 2" xfId="40"/>
    <cellStyle name="Normal 4" xfId="11"/>
    <cellStyle name="Normal 4 2" xfId="33"/>
    <cellStyle name="Normal 4 2 2" xfId="55"/>
    <cellStyle name="Normal 4 3" xfId="31"/>
    <cellStyle name="Normal 5" xfId="34"/>
    <cellStyle name="Normal 5 3" xfId="56"/>
    <cellStyle name="Normal 6" xfId="41"/>
    <cellStyle name="Normal 7" xfId="42"/>
    <cellStyle name="Normal 7 2" xfId="64"/>
    <cellStyle name="Normal 8" xfId="60"/>
    <cellStyle name="Normal 9" xfId="12"/>
    <cellStyle name="Normal 9 2" xfId="28"/>
    <cellStyle name="Normal_cronograma 6 meses 2" xfId="2"/>
    <cellStyle name="Porcentagem" xfId="1" builtinId="5"/>
    <cellStyle name="Porcentagem 2" xfId="7"/>
    <cellStyle name="Porcentagem 2 2" xfId="43"/>
    <cellStyle name="Porcentagem 2 2 2" xfId="44"/>
    <cellStyle name="Porcentagem 3" xfId="18"/>
    <cellStyle name="Porcentagem 4" xfId="22"/>
    <cellStyle name="Porcentagem 4 2" xfId="57"/>
    <cellStyle name="Porcentagem 6" xfId="65"/>
    <cellStyle name="Porcentagem 7" xfId="13"/>
    <cellStyle name="Porcentagem 8" xfId="15"/>
    <cellStyle name="Separador de milhares 2" xfId="8"/>
    <cellStyle name="Separador de milhares 2 2" xfId="45"/>
    <cellStyle name="Separador de milhares 2 2 2" xfId="46"/>
    <cellStyle name="Separador de milhares 3" xfId="4"/>
    <cellStyle name="Separador de milhares 3 2" xfId="52"/>
    <cellStyle name="Separador de milhares 3 3" xfId="29"/>
    <cellStyle name="Separador de milhares 4" xfId="47"/>
    <cellStyle name="Separador de milhares 4 2" xfId="48"/>
    <cellStyle name="Separador de milhares 4 3" xfId="49"/>
    <cellStyle name="Separador de milhares 4 4" xfId="54"/>
    <cellStyle name="Separador de milhares 5" xfId="50"/>
    <cellStyle name="Vírgula" xfId="23" builtinId="3"/>
    <cellStyle name="Vírgula 2" xfId="9"/>
    <cellStyle name="Vírgula 2 2" xfId="25"/>
    <cellStyle name="Vírgula 2 2 2" xfId="26"/>
    <cellStyle name="Vírgula 2 3" xfId="63"/>
    <cellStyle name="Vírgula 2 4" xfId="58"/>
    <cellStyle name="Vírgula 2 5" xfId="30"/>
    <cellStyle name="Vírgula 3" xfId="51"/>
    <cellStyle name="Vírgula 4" xfId="59"/>
    <cellStyle name="Vírgula 5" xfId="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ellyntoN\Desktop\Prefeitura%20de%20Tracunha&#233;m\PROJETO%20PONTES%20EMENDA\Orcamento%20Conclus&#227;o%20da%20Escola%20de%20S&#227;o%20Domingos_rev002_atualizadoABRIL_rev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CORC\Usuarios\Marcus\SAA%20NovoHorizonte%20REV%20O1%20-%202806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O\Downloads\Sec.%20Direitos%20Humanos\Ger&#234;ncia%20de%20Projetos\UFRPE\44.003%20-%20Pr&#233;dio%20de%206%20pavimentos\CD%20-%20VERS&#195;O%20FINAL25-09-07\PR&#201;DIO%20DE%206%20PAVIMENTOS\OR&#199;AMENTOS\orca-elet-refinaria%20por%20blo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LANILHAS ORÇ-MEM GERAL"/>
      <sheetName val="COMPOSIÇÕES"/>
      <sheetName val="MEMORIA COMPOSIÇÃO"/>
      <sheetName val="_RESUMO COMPARATIVO_"/>
      <sheetName val="CRONOGRAMA"/>
      <sheetName val="COMP_BDI_EDIFICACOES_20,50%_"/>
      <sheetName val="ORÇ"/>
      <sheetName val="MEMÓRIA"/>
      <sheetName val="COMP_BDI_EDIFICACOES_20,50%_SEM"/>
    </sheetNames>
    <sheetDataSet>
      <sheetData sheetId="0"/>
      <sheetData sheetId="1"/>
      <sheetData sheetId="2"/>
      <sheetData sheetId="3"/>
      <sheetData sheetId="4"/>
      <sheetData sheetId="5"/>
      <sheetData sheetId="6">
        <row r="28">
          <cell r="D28">
            <v>0.20499999999999999</v>
          </cell>
        </row>
      </sheetData>
      <sheetData sheetId="7"/>
      <sheetData sheetId="8"/>
      <sheetData sheetId="9">
        <row r="28">
          <cell r="D28">
            <v>0.20499999999999999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teat-mus"/>
      <sheetName val="arte"/>
      <sheetName val="Lanchonete"/>
      <sheetName val="Loja 1"/>
      <sheetName val="Loja 2"/>
      <sheetName val="terraço de ativ."/>
      <sheetName val="se-ilum ext"/>
      <sheetName val="BM 01"/>
      <sheetName val="MEMORIA BM 01"/>
      <sheetName val="GERAL - COM DESONERAÇÃO"/>
      <sheetName val="GERAL - SEM DESONERAÇÃO"/>
      <sheetName val="ORCAMENTO COM DES"/>
      <sheetName val="MEM CÁLC COM DES"/>
      <sheetName val="_RESUMO COMPARATIVO_"/>
      <sheetName val="CRONOGRAMA "/>
      <sheetName val="BDI_PAV_26,01_NOVA_CPRB"/>
      <sheetName val="BDI_PAV_20,00_NOVA_CPRB"/>
      <sheetName val="BM 1"/>
      <sheetName val="MEMÓRIA DO BM1"/>
      <sheetName val="MEMÓRIA DO BM2"/>
      <sheetName val="BM 2"/>
      <sheetName val="MEMÓRIA DO BM3"/>
      <sheetName val="BM 3"/>
      <sheetName val="CRONOGRAMA"/>
      <sheetName val="Planilha1"/>
      <sheetName val="Plan1"/>
    </sheetNames>
    <sheetDataSet>
      <sheetData sheetId="0" refreshError="1">
        <row r="1">
          <cell r="B1" t="str">
            <v>18.01</v>
          </cell>
        </row>
        <row r="2">
          <cell r="B2" t="str">
            <v>18.01.005</v>
          </cell>
          <cell r="C2" t="str">
            <v>Fio de cobre nu, tempera meio-duro, classe 1A S.M. - 10 mm², inclusive assentamento.</v>
          </cell>
          <cell r="D2" t="str">
            <v>m</v>
          </cell>
          <cell r="F2">
            <v>1.84</v>
          </cell>
          <cell r="G2">
            <v>0</v>
          </cell>
        </row>
        <row r="3">
          <cell r="B3" t="str">
            <v>18.01.010</v>
          </cell>
          <cell r="C3" t="str">
            <v>Fio de cobre, tempera meio-duro, classe 1, com cobertura de PVC, tipo WPP, S.M. - 4 mm², inclusive assentamento.</v>
          </cell>
          <cell r="D3" t="str">
            <v>m</v>
          </cell>
          <cell r="F3">
            <v>0.97</v>
          </cell>
          <cell r="G3">
            <v>0</v>
          </cell>
        </row>
        <row r="4">
          <cell r="B4" t="str">
            <v>18.01.015</v>
          </cell>
          <cell r="C4" t="str">
            <v>Desativação da rede elétrica existente.</v>
          </cell>
          <cell r="D4" t="str">
            <v>vb</v>
          </cell>
          <cell r="F4">
            <v>283.14</v>
          </cell>
        </row>
        <row r="5">
          <cell r="B5" t="str">
            <v>18.01.016</v>
          </cell>
          <cell r="C5" t="str">
            <v>Revisão do circuito elétrico que alimenta as luminárias para lâmpadas vapor mercúrio (aproveitamento de 90 % da fiação existente).</v>
          </cell>
          <cell r="D5" t="str">
            <v>vb</v>
          </cell>
          <cell r="F5">
            <v>613.08000000000004</v>
          </cell>
        </row>
        <row r="6">
          <cell r="B6" t="str">
            <v>18.01.020</v>
          </cell>
          <cell r="C6" t="str">
            <v>Fio de cobre, tempera meio-duro, classe 1, com cobertura de PVC, tipo WPP, S.M. - 6 mm², inclusive assentamento.</v>
          </cell>
          <cell r="D6" t="str">
            <v>m</v>
          </cell>
          <cell r="F6">
            <v>1.1599999999999999</v>
          </cell>
          <cell r="G6">
            <v>0</v>
          </cell>
        </row>
        <row r="7">
          <cell r="B7" t="str">
            <v>18.01.025</v>
          </cell>
          <cell r="C7" t="str">
            <v>Fio de cobre, tempera meio-duro, classe 1, com cobertura de PVC, tipo WPP, S.M. - 10 mm², inclusive assentamento.</v>
          </cell>
          <cell r="D7" t="str">
            <v>m</v>
          </cell>
          <cell r="F7">
            <v>1.62</v>
          </cell>
          <cell r="G7">
            <v>0</v>
          </cell>
        </row>
        <row r="8">
          <cell r="B8" t="str">
            <v>18.01.030</v>
          </cell>
          <cell r="C8" t="str">
            <v>Cabo de cobre, tempera meio-duro, encordoamento classe 2, com cobertura de PVC, tipo WPP, S.M. - 10 mm², inclusive assentamento.</v>
          </cell>
          <cell r="D8" t="str">
            <v>m</v>
          </cell>
          <cell r="F8">
            <v>1.64</v>
          </cell>
          <cell r="G8">
            <v>0</v>
          </cell>
        </row>
        <row r="9">
          <cell r="B9" t="str">
            <v>18.01.040</v>
          </cell>
          <cell r="C9" t="str">
            <v>Cabo de cobre, tempera meio-duro, encordoamento classe 2, com cobertura de PVC, tipo WPP, S.M. - 16 mm², inclusive assentamento.</v>
          </cell>
          <cell r="D9" t="str">
            <v>m</v>
          </cell>
          <cell r="F9">
            <v>2.44</v>
          </cell>
          <cell r="G9">
            <v>0</v>
          </cell>
        </row>
        <row r="10">
          <cell r="B10" t="str">
            <v>18.01.050</v>
          </cell>
          <cell r="C10" t="str">
            <v>Cabo de cobre, tempera meio-duro, encordoamento classe 2, com cobertura de PVC, tipo WPP, S.M. - 25 mm², inclusive assentamento.</v>
          </cell>
          <cell r="D10" t="str">
            <v>m</v>
          </cell>
          <cell r="F10">
            <v>3.24</v>
          </cell>
          <cell r="G10">
            <v>0</v>
          </cell>
        </row>
        <row r="11">
          <cell r="B11" t="str">
            <v>18.01.060</v>
          </cell>
          <cell r="C11" t="str">
            <v xml:space="preserve">Fornecimento e instalação de cabo de cobre nutrancado e asete fios, de tempera mole, bitola de 16 mm2. </v>
          </cell>
          <cell r="D11" t="str">
            <v>m</v>
          </cell>
          <cell r="F11">
            <v>3.4</v>
          </cell>
          <cell r="G11">
            <v>0</v>
          </cell>
        </row>
        <row r="13">
          <cell r="B13" t="str">
            <v>18.02</v>
          </cell>
        </row>
        <row r="14">
          <cell r="B14" t="str">
            <v>18.02.005</v>
          </cell>
          <cell r="C14" t="str">
            <v>Colocação de poste de ferro</v>
          </cell>
          <cell r="D14" t="str">
            <v>m</v>
          </cell>
          <cell r="F14">
            <v>6.51</v>
          </cell>
          <cell r="G14">
            <v>0</v>
          </cell>
        </row>
        <row r="15">
          <cell r="B15" t="str">
            <v>18.02.010</v>
          </cell>
          <cell r="C15" t="str">
            <v>Retirada de postes de concreto secção duplo T200 / 8 com engastamento direto no solo de 1,40 m (Poste 184-570, 18570 e mais dois sem identificação)</v>
          </cell>
          <cell r="D15" t="str">
            <v>un</v>
          </cell>
          <cell r="F15">
            <v>51.97</v>
          </cell>
          <cell r="G15">
            <v>0</v>
          </cell>
        </row>
        <row r="16">
          <cell r="B16" t="str">
            <v>18.02.020</v>
          </cell>
          <cell r="C16" t="str">
            <v>Poste de concreto secção duplo T, 100/8, com engastamento direto no solo de 1,40 m, inclusive colocação.</v>
          </cell>
          <cell r="D16" t="str">
            <v>un</v>
          </cell>
          <cell r="F16">
            <v>141.27000000000001</v>
          </cell>
          <cell r="G16">
            <v>0</v>
          </cell>
        </row>
        <row r="17">
          <cell r="B17" t="str">
            <v>18.02.025</v>
          </cell>
          <cell r="C17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7" t="str">
            <v>un</v>
          </cell>
          <cell r="F17">
            <v>239.88</v>
          </cell>
          <cell r="G17">
            <v>0</v>
          </cell>
        </row>
        <row r="18">
          <cell r="B18" t="str">
            <v>18.02.026</v>
          </cell>
          <cell r="C18" t="str">
            <v>Deslocamento de poste.</v>
          </cell>
          <cell r="D18" t="str">
            <v>un</v>
          </cell>
          <cell r="F18">
            <v>67.33</v>
          </cell>
          <cell r="G18">
            <v>0</v>
          </cell>
        </row>
        <row r="19">
          <cell r="B19" t="str">
            <v>18.02.030</v>
          </cell>
          <cell r="C19" t="str">
            <v>Poste de concreto secção duplo T, 200/8, com engastamento direto no solo de 1,40 m, inclusive colocação.</v>
          </cell>
          <cell r="D19" t="str">
            <v>un</v>
          </cell>
          <cell r="F19">
            <v>160.6</v>
          </cell>
          <cell r="G19">
            <v>0</v>
          </cell>
        </row>
        <row r="20">
          <cell r="B20" t="str">
            <v>18.02.040</v>
          </cell>
          <cell r="C20" t="str">
            <v>Poste de concreto secção duplo T, 200/12, com engastamento direto no solo de 1,80 m, inclusive colocação.</v>
          </cell>
          <cell r="D20" t="str">
            <v>un</v>
          </cell>
          <cell r="F20">
            <v>264.32</v>
          </cell>
          <cell r="G20">
            <v>0</v>
          </cell>
        </row>
        <row r="21">
          <cell r="B21" t="str">
            <v>18.02.045</v>
          </cell>
          <cell r="C21" t="str">
            <v>Poste de concreto secção duplo T, 300/8, com engastamento direto no solo de 1,40 m, inclusive colocação.</v>
          </cell>
          <cell r="D21" t="str">
            <v>un</v>
          </cell>
          <cell r="F21">
            <v>193.4</v>
          </cell>
          <cell r="G21">
            <v>0</v>
          </cell>
        </row>
        <row r="22">
          <cell r="B22" t="str">
            <v>18.02.050</v>
          </cell>
          <cell r="C22" t="str">
            <v>Poste de concreto secção duplo T, 300/12, com engastamento direto no solo de 1,80 m, inclusive colocação.</v>
          </cell>
          <cell r="D22" t="str">
            <v>un</v>
          </cell>
          <cell r="F22">
            <v>55.74</v>
          </cell>
          <cell r="G22">
            <v>0</v>
          </cell>
        </row>
        <row r="23">
          <cell r="B23" t="str">
            <v>18.02.051</v>
          </cell>
          <cell r="C23" t="str">
            <v xml:space="preserve">Super poste de concreto armado circular com altura de 20 m. </v>
          </cell>
          <cell r="D23" t="str">
            <v>un</v>
          </cell>
          <cell r="F23">
            <v>2209.3200000000002</v>
          </cell>
          <cell r="G23">
            <v>0</v>
          </cell>
        </row>
        <row r="24">
          <cell r="B24" t="str">
            <v>18.02.060</v>
          </cell>
          <cell r="C24" t="str">
            <v>Poste de concreto c/ seção circular c/ iluminação de 3 pétalas c/ altura de 8 m inclusive colocação, fixação e base de concreto p/ fixação</v>
          </cell>
          <cell r="D24" t="str">
            <v>un</v>
          </cell>
          <cell r="F24">
            <v>888.06</v>
          </cell>
        </row>
        <row r="25">
          <cell r="B25" t="str">
            <v>18.02.070</v>
          </cell>
          <cell r="C25" t="str">
            <v>Poste ornamental.</v>
          </cell>
          <cell r="D25" t="str">
            <v>un</v>
          </cell>
          <cell r="F25">
            <v>210.72</v>
          </cell>
        </row>
        <row r="26">
          <cell r="B26" t="str">
            <v>18.02.071</v>
          </cell>
          <cell r="C26" t="str">
            <v>Poste em concreto vibrado seção circular 9 m - 200 kg</v>
          </cell>
          <cell r="D26" t="str">
            <v>un</v>
          </cell>
          <cell r="F26">
            <v>216</v>
          </cell>
        </row>
        <row r="27">
          <cell r="B27" t="str">
            <v>18.02.080</v>
          </cell>
          <cell r="C27" t="str">
            <v>Fornecimento e instalação de rele fotoelétrico, 1000 w - 220 v.</v>
          </cell>
          <cell r="D27" t="str">
            <v>un</v>
          </cell>
          <cell r="F27">
            <v>18</v>
          </cell>
        </row>
        <row r="29">
          <cell r="B29" t="str">
            <v>18.03</v>
          </cell>
        </row>
        <row r="30">
          <cell r="B30" t="str">
            <v>18.03.010</v>
          </cell>
          <cell r="C30" t="str">
            <v>Estrutura secundária B1 completa, inclusive fixação.</v>
          </cell>
          <cell r="D30" t="str">
            <v>un</v>
          </cell>
          <cell r="F30">
            <v>29.1</v>
          </cell>
          <cell r="G30">
            <v>0</v>
          </cell>
        </row>
        <row r="31">
          <cell r="B31" t="str">
            <v>18.03.015</v>
          </cell>
          <cell r="C31" t="str">
            <v>Estrutura secundária B2 completa, inclusive fixação.</v>
          </cell>
          <cell r="D31" t="str">
            <v>un</v>
          </cell>
          <cell r="F31">
            <v>35.21</v>
          </cell>
          <cell r="G31">
            <v>0</v>
          </cell>
        </row>
        <row r="32">
          <cell r="B32" t="str">
            <v>18.03.020</v>
          </cell>
          <cell r="C32" t="str">
            <v>Estrutura secundária B3 completa, inclusive fixação.</v>
          </cell>
          <cell r="D32" t="str">
            <v>un</v>
          </cell>
          <cell r="F32">
            <v>59.23</v>
          </cell>
          <cell r="G32">
            <v>0</v>
          </cell>
        </row>
        <row r="33">
          <cell r="B33" t="str">
            <v>18.03.030</v>
          </cell>
          <cell r="C33" t="str">
            <v>Estrutura secundária B4 completa, inclusive fixação.</v>
          </cell>
          <cell r="D33" t="str">
            <v>un</v>
          </cell>
          <cell r="F33">
            <v>65.989999999999995</v>
          </cell>
          <cell r="G33">
            <v>0</v>
          </cell>
        </row>
        <row r="34">
          <cell r="B34" t="str">
            <v>18.03.031</v>
          </cell>
          <cell r="C34" t="str">
            <v>Cabo de iluminação 1/0 AWG - NU</v>
          </cell>
          <cell r="D34" t="str">
            <v>m</v>
          </cell>
          <cell r="F34">
            <v>19.54</v>
          </cell>
          <cell r="G34">
            <v>0</v>
          </cell>
        </row>
        <row r="35">
          <cell r="B35" t="str">
            <v>18.03.032</v>
          </cell>
          <cell r="C35" t="str">
            <v>Isoladores tipo castanha</v>
          </cell>
          <cell r="D35" t="str">
            <v>un</v>
          </cell>
          <cell r="F35">
            <v>17.399999999999999</v>
          </cell>
          <cell r="G35">
            <v>0</v>
          </cell>
        </row>
        <row r="36">
          <cell r="B36" t="str">
            <v>18.03.033</v>
          </cell>
          <cell r="C36" t="str">
            <v>Foto célula tipo NA.</v>
          </cell>
          <cell r="D36" t="str">
            <v>un</v>
          </cell>
          <cell r="F36">
            <v>12.77</v>
          </cell>
          <cell r="G36">
            <v>0</v>
          </cell>
        </row>
        <row r="38">
          <cell r="B38" t="str">
            <v>18.04</v>
          </cell>
        </row>
        <row r="39">
          <cell r="B39" t="str">
            <v>18.04.010</v>
          </cell>
          <cell r="C39" t="str">
            <v>Eletroduto de ferro galvanizado de 3/4 pol., inclusive assentamento.</v>
          </cell>
          <cell r="D39" t="str">
            <v>m</v>
          </cell>
          <cell r="F39">
            <v>4.9000000000000004</v>
          </cell>
          <cell r="G39">
            <v>0</v>
          </cell>
        </row>
        <row r="40">
          <cell r="B40" t="str">
            <v>18.04.020</v>
          </cell>
          <cell r="C40" t="str">
            <v>Eletroduto de ferro galvanizado de 1 pol., inclusive assentamento.</v>
          </cell>
          <cell r="D40" t="str">
            <v>m</v>
          </cell>
          <cell r="F40">
            <v>7.43</v>
          </cell>
          <cell r="G40">
            <v>0</v>
          </cell>
        </row>
        <row r="41">
          <cell r="B41" t="str">
            <v>18.04.030</v>
          </cell>
          <cell r="C41" t="str">
            <v>Eletroduto de ferro galvanizado de 1 1/2 pol., inclusive assentamento.</v>
          </cell>
          <cell r="D41" t="str">
            <v>m</v>
          </cell>
          <cell r="F41">
            <v>11.76</v>
          </cell>
          <cell r="G41">
            <v>0</v>
          </cell>
        </row>
        <row r="42">
          <cell r="B42" t="str">
            <v>18.04.040</v>
          </cell>
          <cell r="C42" t="str">
            <v>Eletroduto de ferro galvanizado de 2 pol., inclusive assentamento.</v>
          </cell>
          <cell r="D42" t="str">
            <v>m</v>
          </cell>
          <cell r="F42">
            <v>15.46</v>
          </cell>
          <cell r="G42">
            <v>0</v>
          </cell>
        </row>
        <row r="43">
          <cell r="B43" t="str">
            <v>18.04.050</v>
          </cell>
          <cell r="C43" t="str">
            <v>Eletroduto de ferro galvanizado de 2 1/2 pol., inclusive assentamento.</v>
          </cell>
          <cell r="D43" t="str">
            <v>m</v>
          </cell>
          <cell r="F43">
            <v>23.01</v>
          </cell>
          <cell r="G43">
            <v>0</v>
          </cell>
        </row>
        <row r="44">
          <cell r="B44" t="str">
            <v>18.04.060</v>
          </cell>
          <cell r="C44" t="str">
            <v>Eletroduto de ferro galvanizado de 4 pol., inclusive assentamento.</v>
          </cell>
          <cell r="D44" t="str">
            <v>m</v>
          </cell>
          <cell r="F44">
            <v>37.299999999999997</v>
          </cell>
          <cell r="G44">
            <v>0</v>
          </cell>
        </row>
        <row r="45">
          <cell r="B45" t="str">
            <v>18.04.061</v>
          </cell>
          <cell r="C45" t="str">
            <v>Eletroduto de PVC rígido de 11/2" com luva de rosca interna, inclusive assentamento</v>
          </cell>
          <cell r="D45" t="str">
            <v>un</v>
          </cell>
          <cell r="F45">
            <v>6.33</v>
          </cell>
        </row>
        <row r="47">
          <cell r="B47" t="str">
            <v>18.05</v>
          </cell>
        </row>
        <row r="48">
          <cell r="B48" t="str">
            <v>18.05.010</v>
          </cell>
          <cell r="C48" t="str">
            <v>Curva de ferro galvanizado de 3/4 pol., inclusive assentamento.</v>
          </cell>
          <cell r="D48" t="str">
            <v>un</v>
          </cell>
          <cell r="F48">
            <v>3.1</v>
          </cell>
          <cell r="G48">
            <v>0</v>
          </cell>
        </row>
        <row r="49">
          <cell r="B49" t="str">
            <v>18.05.020</v>
          </cell>
          <cell r="C49" t="str">
            <v>Curva de ferro galvanizado de 1 pol., inclusive assentamento.</v>
          </cell>
          <cell r="D49" t="str">
            <v>un</v>
          </cell>
          <cell r="F49">
            <v>4.53</v>
          </cell>
          <cell r="G49">
            <v>0</v>
          </cell>
        </row>
        <row r="50">
          <cell r="B50" t="str">
            <v>18.05.030</v>
          </cell>
          <cell r="C50" t="str">
            <v>Curva de ferro galvanizado de 1 1/2 pol., inclusive assentamento.</v>
          </cell>
          <cell r="D50" t="str">
            <v>un</v>
          </cell>
          <cell r="F50">
            <v>10.41</v>
          </cell>
          <cell r="G50">
            <v>0</v>
          </cell>
        </row>
        <row r="51">
          <cell r="B51" t="str">
            <v>18.05.040</v>
          </cell>
          <cell r="C51" t="str">
            <v>Curva de ferro galvanizado de 2 pol., inclusive assentamento.</v>
          </cell>
          <cell r="D51" t="str">
            <v>un</v>
          </cell>
          <cell r="F51">
            <v>16.78</v>
          </cell>
          <cell r="G51">
            <v>0</v>
          </cell>
        </row>
        <row r="52">
          <cell r="B52" t="str">
            <v>18.05.050</v>
          </cell>
          <cell r="C52" t="str">
            <v>Curva de ferro galvanizado de 2 1/2 pol., inclusive assentamento.</v>
          </cell>
          <cell r="D52" t="str">
            <v>un</v>
          </cell>
          <cell r="F52">
            <v>36.65</v>
          </cell>
          <cell r="G52">
            <v>0</v>
          </cell>
        </row>
        <row r="53">
          <cell r="B53" t="str">
            <v>18.05.060</v>
          </cell>
          <cell r="C53" t="str">
            <v>Curva de ferro galvanizado de 4 pol., inclusive assentamento.</v>
          </cell>
          <cell r="D53" t="str">
            <v>un</v>
          </cell>
          <cell r="F53">
            <v>76.64</v>
          </cell>
          <cell r="G53">
            <v>0</v>
          </cell>
        </row>
        <row r="54">
          <cell r="B54" t="str">
            <v>18.05.065</v>
          </cell>
          <cell r="C54" t="str">
            <v>Fornecimento e assentamento de haste de aterramento 5/8" x 2,40 m coppereweld</v>
          </cell>
          <cell r="D54" t="str">
            <v>un</v>
          </cell>
          <cell r="F54">
            <v>22.22</v>
          </cell>
        </row>
        <row r="56">
          <cell r="B56" t="str">
            <v>18.06</v>
          </cell>
        </row>
        <row r="57">
          <cell r="B57" t="str">
            <v>18.06.010</v>
          </cell>
          <cell r="C57" t="str">
            <v>Luva de ferro galvanizado de 3/4 pol., inclusive assentamento.</v>
          </cell>
          <cell r="D57" t="str">
            <v>un</v>
          </cell>
          <cell r="F57">
            <v>1.1299999999999999</v>
          </cell>
          <cell r="G57">
            <v>0</v>
          </cell>
        </row>
        <row r="58">
          <cell r="B58" t="str">
            <v>18.06.020</v>
          </cell>
          <cell r="C58" t="str">
            <v>Luva de ferro galvanizado de 1 pol., inclusive assentamento.</v>
          </cell>
          <cell r="D58" t="str">
            <v>un</v>
          </cell>
          <cell r="F58">
            <v>1.68</v>
          </cell>
          <cell r="G58">
            <v>0</v>
          </cell>
        </row>
        <row r="59">
          <cell r="B59" t="str">
            <v>18.06.030</v>
          </cell>
          <cell r="C59" t="str">
            <v>Luva de ferro galvanizado de 1 1/2 pol., inclusive assentamento.</v>
          </cell>
          <cell r="D59" t="str">
            <v>un</v>
          </cell>
          <cell r="F59">
            <v>2.91</v>
          </cell>
          <cell r="G59">
            <v>0</v>
          </cell>
        </row>
        <row r="60">
          <cell r="B60" t="str">
            <v>18.06.040</v>
          </cell>
          <cell r="C60" t="str">
            <v>Luva de ferro galvanizado de 2 pol., inclusive assentamento.</v>
          </cell>
          <cell r="D60" t="str">
            <v>un</v>
          </cell>
          <cell r="F60">
            <v>4.05</v>
          </cell>
          <cell r="G60">
            <v>0</v>
          </cell>
        </row>
        <row r="61">
          <cell r="B61" t="str">
            <v>18.06.050</v>
          </cell>
          <cell r="C61" t="str">
            <v>Luva de ferro galvanizado de 2 1/2 pol., inclusive assentamento.</v>
          </cell>
          <cell r="D61" t="str">
            <v>un</v>
          </cell>
          <cell r="F61">
            <v>7.16</v>
          </cell>
          <cell r="G61">
            <v>0</v>
          </cell>
        </row>
        <row r="62">
          <cell r="B62" t="str">
            <v>18.06.060</v>
          </cell>
          <cell r="C62" t="str">
            <v>Luva de ferro galvanizado de 4 pol., inclusive assentamento.</v>
          </cell>
          <cell r="D62" t="str">
            <v>un</v>
          </cell>
          <cell r="F62">
            <v>13.42</v>
          </cell>
          <cell r="G62">
            <v>0</v>
          </cell>
        </row>
        <row r="63">
          <cell r="B63" t="str">
            <v>18.06.061</v>
          </cell>
          <cell r="C63" t="str">
            <v>Luva de PVC rígido diâmetro de 2".</v>
          </cell>
          <cell r="D63" t="str">
            <v>un</v>
          </cell>
          <cell r="F63">
            <v>1.93</v>
          </cell>
          <cell r="G63">
            <v>0</v>
          </cell>
        </row>
        <row r="64">
          <cell r="B64" t="str">
            <v>18.06.062</v>
          </cell>
          <cell r="C64" t="str">
            <v>Luva de emenda para cabo 10 mm</v>
          </cell>
          <cell r="D64" t="str">
            <v>un</v>
          </cell>
          <cell r="F64">
            <v>0.35</v>
          </cell>
        </row>
        <row r="66">
          <cell r="B66" t="str">
            <v>18.07</v>
          </cell>
        </row>
        <row r="67">
          <cell r="B67" t="str">
            <v>18.07.010</v>
          </cell>
          <cell r="C67" t="str">
            <v>Jogo de bucha e arruela de alumínio de 1/2 pol., inclusive fixação.</v>
          </cell>
          <cell r="D67" t="str">
            <v>cj</v>
          </cell>
          <cell r="F67">
            <v>0.27</v>
          </cell>
          <cell r="G67">
            <v>0</v>
          </cell>
        </row>
        <row r="68">
          <cell r="B68" t="str">
            <v>18.07.020</v>
          </cell>
          <cell r="C68" t="str">
            <v>Jogo de bucha e arruela de alumínio de 3/4 pol., inclusive fixação.</v>
          </cell>
          <cell r="D68" t="str">
            <v>cj</v>
          </cell>
          <cell r="F68">
            <v>0.28999999999999998</v>
          </cell>
          <cell r="G68">
            <v>0</v>
          </cell>
        </row>
        <row r="69">
          <cell r="B69" t="str">
            <v>18.07.030</v>
          </cell>
          <cell r="C69" t="str">
            <v>Jogo de bucha e arruela de alumínio de 1 pol., inclusive fixação.</v>
          </cell>
          <cell r="D69" t="str">
            <v>cj</v>
          </cell>
          <cell r="F69">
            <v>0.45</v>
          </cell>
          <cell r="G69">
            <v>0</v>
          </cell>
        </row>
        <row r="70">
          <cell r="B70" t="str">
            <v>18.07.040</v>
          </cell>
          <cell r="C70" t="str">
            <v>Jogo de bucha e arruela de alumínio de 1 1/2 pol., inclusive fixação.</v>
          </cell>
          <cell r="D70" t="str">
            <v>cj</v>
          </cell>
          <cell r="F70">
            <v>0.85</v>
          </cell>
          <cell r="G70">
            <v>0</v>
          </cell>
        </row>
        <row r="71">
          <cell r="B71" t="str">
            <v>18.07.050</v>
          </cell>
          <cell r="C71" t="str">
            <v>Jogo de bucha e arruela de alumínio de 2 pol., inclusive fixação.</v>
          </cell>
          <cell r="D71" t="str">
            <v>cj</v>
          </cell>
          <cell r="F71">
            <v>1.64</v>
          </cell>
          <cell r="G71">
            <v>0</v>
          </cell>
        </row>
        <row r="72">
          <cell r="B72" t="str">
            <v>18.07.060</v>
          </cell>
          <cell r="C72" t="str">
            <v>Jogo de bucha e arruela de alumínio de 2 1/2 pol., inclusive fixação.</v>
          </cell>
          <cell r="D72" t="str">
            <v>cj</v>
          </cell>
          <cell r="F72">
            <v>2.39</v>
          </cell>
          <cell r="G72">
            <v>0</v>
          </cell>
        </row>
        <row r="73">
          <cell r="B73" t="str">
            <v>18.07.070</v>
          </cell>
          <cell r="C73" t="str">
            <v>Jogo de bucha e arruela de alumínio de 3 pol., inclusive fixação.</v>
          </cell>
          <cell r="D73" t="str">
            <v>cj</v>
          </cell>
          <cell r="F73">
            <v>3.79</v>
          </cell>
          <cell r="G73">
            <v>0</v>
          </cell>
        </row>
        <row r="74">
          <cell r="B74" t="str">
            <v>18.07.072</v>
          </cell>
          <cell r="C74" t="str">
            <v>Ganchos de 5/16".</v>
          </cell>
          <cell r="D74" t="str">
            <v>un</v>
          </cell>
          <cell r="F74">
            <v>0.8</v>
          </cell>
          <cell r="G74">
            <v>0</v>
          </cell>
        </row>
        <row r="75">
          <cell r="B75" t="str">
            <v>18.07.080</v>
          </cell>
          <cell r="C75" t="str">
            <v>Jogo de bucha e arruela de alumínio de 4 pol., inclusive fixação.</v>
          </cell>
          <cell r="D75" t="str">
            <v>cj</v>
          </cell>
          <cell r="F75">
            <v>5.31</v>
          </cell>
          <cell r="G75">
            <v>0</v>
          </cell>
        </row>
        <row r="77">
          <cell r="B77" t="str">
            <v>18.08</v>
          </cell>
        </row>
        <row r="78">
          <cell r="B78" t="str">
            <v>18.08.010</v>
          </cell>
          <cell r="C78" t="str">
            <v>Caixa para medição monofásica uso interno, inclusive colocação (padrão CELPE).</v>
          </cell>
          <cell r="D78" t="str">
            <v>un</v>
          </cell>
          <cell r="F78">
            <v>38.5</v>
          </cell>
          <cell r="G78">
            <v>0</v>
          </cell>
        </row>
        <row r="79">
          <cell r="B79" t="str">
            <v>18.08.020</v>
          </cell>
          <cell r="C79" t="str">
            <v>Caixa para medição monofásica uso externo, inclusive colocação (padrão CELPE).</v>
          </cell>
          <cell r="D79" t="str">
            <v>un</v>
          </cell>
          <cell r="F79">
            <v>48.6</v>
          </cell>
          <cell r="G79">
            <v>0</v>
          </cell>
        </row>
        <row r="81">
          <cell r="B81" t="str">
            <v>18.09</v>
          </cell>
        </row>
        <row r="82">
          <cell r="B82" t="str">
            <v>18.09.010</v>
          </cell>
          <cell r="C82" t="str">
            <v>Caixa para medição trifásica uso interno, modelo D, inclusive colocação (padrão CELPE).</v>
          </cell>
          <cell r="D82" t="str">
            <v>un</v>
          </cell>
          <cell r="F82">
            <v>82.93</v>
          </cell>
          <cell r="G82">
            <v>0</v>
          </cell>
        </row>
        <row r="83">
          <cell r="B83" t="str">
            <v>18.09.020</v>
          </cell>
          <cell r="C83" t="str">
            <v>Caixa para medição trifásica uso externo, modelo D, inclusive colocação (padrão CELPE).</v>
          </cell>
          <cell r="D83" t="str">
            <v>un</v>
          </cell>
          <cell r="F83">
            <v>104.26</v>
          </cell>
          <cell r="G83">
            <v>0</v>
          </cell>
        </row>
        <row r="85">
          <cell r="B85" t="str">
            <v>18.10</v>
          </cell>
        </row>
        <row r="86">
          <cell r="B86" t="str">
            <v>18.10.020</v>
          </cell>
          <cell r="C86" t="str">
            <v>Chave de faca de 2 polos, 30 A, 250 V, com base de ardósia, com 02 fusíveis tipo cartucho e parafusos, inclusive instalação em quadro de medição.</v>
          </cell>
          <cell r="D86" t="str">
            <v>un</v>
          </cell>
          <cell r="F86">
            <v>11.1</v>
          </cell>
          <cell r="G86">
            <v>0</v>
          </cell>
        </row>
        <row r="87">
          <cell r="B87" t="str">
            <v>18.10.030</v>
          </cell>
          <cell r="C87" t="str">
            <v>Chave de faca de 2 polos, 60 A, 250 V, com base de ardósia, com 02 fusíveis tipo cartucho e parafusos, inclusive instalação em quadro de medição.</v>
          </cell>
          <cell r="D87" t="str">
            <v>un</v>
          </cell>
          <cell r="F87">
            <v>16.3</v>
          </cell>
          <cell r="G87">
            <v>0</v>
          </cell>
        </row>
        <row r="88">
          <cell r="B88" t="str">
            <v>18.10.040</v>
          </cell>
          <cell r="C88" t="str">
            <v>Chave de faca de 3 polos, 60 A, 600 V, com base de ardósia, com 03 fusíveis tipo cartucho e parafusos, inclusive instalação em quadro de medição.</v>
          </cell>
          <cell r="D88" t="str">
            <v>un</v>
          </cell>
          <cell r="F88">
            <v>31.96</v>
          </cell>
          <cell r="G88">
            <v>0</v>
          </cell>
        </row>
        <row r="89">
          <cell r="B89" t="str">
            <v>18.10.050</v>
          </cell>
          <cell r="C89" t="str">
            <v>Chave de faca de 3 polos, 100 A, 600 V, com base de ardósia, com 03 fusíveis tipo cartucho e parafusos, inclusive instalação em quadro de medição.</v>
          </cell>
          <cell r="D89" t="str">
            <v>un</v>
          </cell>
          <cell r="F89">
            <v>57.62</v>
          </cell>
          <cell r="G89">
            <v>0</v>
          </cell>
        </row>
        <row r="90">
          <cell r="B90" t="str">
            <v>18.10.060</v>
          </cell>
          <cell r="C90" t="str">
            <v>Chave seccionadora com fusível, 125A, tipo 3NP4090 SIEMENS ou similar, tripolar com 03 fusíveis NH tamanho 00 e parafusos, inclusive instalação em quadro de medição.</v>
          </cell>
          <cell r="D90" t="str">
            <v>un</v>
          </cell>
          <cell r="F90">
            <v>85.08</v>
          </cell>
          <cell r="G90">
            <v>0</v>
          </cell>
        </row>
        <row r="91">
          <cell r="B91" t="str">
            <v>18.10.070</v>
          </cell>
          <cell r="C91" t="str">
            <v>Chave seccionadora com fusível, 250A, tipo 3NP2200 SIEMENS ou similar, tripolar com 03 fusíveis NH tamanho 01 e parafusos, inclusive instalação em quadro de medição.</v>
          </cell>
          <cell r="D91" t="str">
            <v>un</v>
          </cell>
          <cell r="F91">
            <v>141.25</v>
          </cell>
          <cell r="G91">
            <v>0</v>
          </cell>
        </row>
        <row r="93">
          <cell r="B93" t="str">
            <v>18.11</v>
          </cell>
        </row>
        <row r="94">
          <cell r="B94" t="str">
            <v>18.11.030</v>
          </cell>
          <cell r="C94" t="str">
            <v>Base para fusível tipo NH de 6 A a 125A, tamanho 00, SIEMENS ou similar, com parafusos, inclusive instalação em quadro.</v>
          </cell>
          <cell r="D94" t="str">
            <v>un</v>
          </cell>
          <cell r="F94">
            <v>9.09</v>
          </cell>
          <cell r="G94">
            <v>0</v>
          </cell>
        </row>
        <row r="95">
          <cell r="B95" t="str">
            <v>18.11.040</v>
          </cell>
          <cell r="C95" t="str">
            <v>Base para fusível tipo NH de 36 A a 250A, tamanho 1, SIEMENS ou similar, com parafusos, inclusive instalação em quadro.</v>
          </cell>
          <cell r="D95" t="str">
            <v>un</v>
          </cell>
          <cell r="F95">
            <v>17.96</v>
          </cell>
          <cell r="G95">
            <v>0</v>
          </cell>
        </row>
        <row r="97">
          <cell r="B97" t="str">
            <v>18.12</v>
          </cell>
        </row>
        <row r="98">
          <cell r="B98" t="str">
            <v>18.12.070</v>
          </cell>
          <cell r="C98" t="str">
            <v>Fusível tipo NH de 20A, tamanho 00, SIEMENS ou similar, inclusive instalação em quadro.</v>
          </cell>
          <cell r="D98" t="str">
            <v>un</v>
          </cell>
          <cell r="F98">
            <v>5.67</v>
          </cell>
          <cell r="G98">
            <v>0</v>
          </cell>
        </row>
        <row r="99">
          <cell r="B99" t="str">
            <v>18.12.080</v>
          </cell>
          <cell r="C99" t="str">
            <v>Fusível tipo NH de 25A,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18.12.090</v>
          </cell>
          <cell r="C100" t="str">
            <v>Fusível tipo NH de 36A,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18.12.100</v>
          </cell>
          <cell r="C101" t="str">
            <v>Fusível tipo NH de 50A,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18.12.110</v>
          </cell>
          <cell r="C102" t="str">
            <v>Fusível tipo NH de 63A,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18.12.120</v>
          </cell>
          <cell r="C103" t="str">
            <v>Fusível tipo NH de 80A,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18.12.130</v>
          </cell>
          <cell r="C104" t="str">
            <v>Fusível tipo NH de 100A,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18.12.140</v>
          </cell>
          <cell r="C105" t="str">
            <v>Fusível tipo NH de 125A,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18.12.150</v>
          </cell>
          <cell r="C106" t="str">
            <v>Fusível tipo NH de 160A, tamanho 01, SIEMENS ou similar, inclusive instalação em quadro.</v>
          </cell>
          <cell r="D106" t="str">
            <v>un</v>
          </cell>
          <cell r="F106">
            <v>12.26</v>
          </cell>
          <cell r="G106">
            <v>0</v>
          </cell>
        </row>
        <row r="107">
          <cell r="B107" t="str">
            <v>18.12.160</v>
          </cell>
          <cell r="C107" t="str">
            <v>Fusível tipo NH de 200A,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18.12.170</v>
          </cell>
          <cell r="C108" t="str">
            <v>Fusível tipo NH de 250A, tamanho 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10">
          <cell r="B110" t="str">
            <v>18.13</v>
          </cell>
        </row>
        <row r="111">
          <cell r="B111" t="str">
            <v>18.13.005</v>
          </cell>
          <cell r="C111" t="str">
            <v>Eletroduto flexível preto de 1", assentado em valas com profundidade de 0,60 m, inclusive escavação e reaterro.</v>
          </cell>
          <cell r="D111" t="str">
            <v>m</v>
          </cell>
          <cell r="F111">
            <v>3.1</v>
          </cell>
          <cell r="G111">
            <v>0</v>
          </cell>
        </row>
        <row r="112">
          <cell r="B112" t="str">
            <v>18.13.010</v>
          </cell>
          <cell r="C112" t="str">
            <v>Eletroduto de PVC rígido rosqueável de 1/2 pol., com luva de rosca interna, inclusive assentamento em lajes.</v>
          </cell>
          <cell r="D112" t="str">
            <v>m</v>
          </cell>
          <cell r="F112">
            <v>1.46</v>
          </cell>
          <cell r="G112">
            <v>0</v>
          </cell>
        </row>
        <row r="113">
          <cell r="B113" t="str">
            <v>18.13.020</v>
          </cell>
          <cell r="C113" t="str">
            <v>Eletroduto de PVC rígido rosqueável de 3/4 pol., com luva de rosca interna, inclusive assentamento em lajes.</v>
          </cell>
          <cell r="D113" t="str">
            <v>m</v>
          </cell>
          <cell r="F113">
            <v>1.51</v>
          </cell>
          <cell r="G113">
            <v>0</v>
          </cell>
        </row>
        <row r="114">
          <cell r="B114" t="str">
            <v>18.13.030</v>
          </cell>
          <cell r="C114" t="str">
            <v>Eletroduto de PVC rígido rosqueável de 1 pol., com luva de rosca interna, inclusive assentamento em lajes.</v>
          </cell>
          <cell r="D114" t="str">
            <v>m</v>
          </cell>
          <cell r="F114">
            <v>2.54</v>
          </cell>
          <cell r="G114">
            <v>0</v>
          </cell>
        </row>
        <row r="115">
          <cell r="B115" t="str">
            <v>18.13.040</v>
          </cell>
          <cell r="C115" t="str">
            <v>Eletroduto de PVC rígido rosqueável de 1/2 pol., com luva de rosca interna, inclusive assentamento com rasgo em alvenaria.</v>
          </cell>
          <cell r="D115" t="str">
            <v>m</v>
          </cell>
          <cell r="F115">
            <v>2.23</v>
          </cell>
          <cell r="G115">
            <v>0</v>
          </cell>
        </row>
        <row r="116">
          <cell r="B116" t="str">
            <v>18.13.050</v>
          </cell>
          <cell r="C116" t="str">
            <v>Eletroduto de PVC rígido rosqueável de 3/4 pol., com luva de rosca interna, inclusive assentamento com rasgo em alvenaria.</v>
          </cell>
          <cell r="D116" t="str">
            <v>m</v>
          </cell>
          <cell r="F116">
            <v>2.71</v>
          </cell>
          <cell r="G116">
            <v>0</v>
          </cell>
        </row>
        <row r="117">
          <cell r="B117" t="str">
            <v>18.13.060</v>
          </cell>
          <cell r="C117" t="str">
            <v>Eletroduto de PVC rígido rosqueável de 1 pol., com luva de rosca interna, inclusive assentamento com rasgo em alvenaria.</v>
          </cell>
          <cell r="D117" t="str">
            <v>m</v>
          </cell>
          <cell r="F117">
            <v>3.3</v>
          </cell>
          <cell r="G117">
            <v>0</v>
          </cell>
        </row>
        <row r="118">
          <cell r="B118" t="str">
            <v>18.12.070</v>
          </cell>
          <cell r="C118" t="str">
            <v>Eletroduto de PVC rígido rosqueável de 1 1/4 pol., com luva de rosca interna, inclusive assentamento com rasgo em alvenaria.</v>
          </cell>
          <cell r="D118" t="str">
            <v>m</v>
          </cell>
          <cell r="F118">
            <v>4.3099999999999996</v>
          </cell>
          <cell r="G118">
            <v>0</v>
          </cell>
        </row>
        <row r="119">
          <cell r="B119" t="str">
            <v>18.13.080</v>
          </cell>
          <cell r="C119" t="str">
            <v>Eletroduto de PVC rígido rosqueável de 1 1/2 pol., com luva de rosca interna, inclusive assentamento com rasgo em alvenaria.</v>
          </cell>
          <cell r="D119" t="str">
            <v>m</v>
          </cell>
          <cell r="F119">
            <v>5.65</v>
          </cell>
          <cell r="G119">
            <v>0</v>
          </cell>
        </row>
        <row r="120">
          <cell r="B120" t="str">
            <v>18.13.085</v>
          </cell>
          <cell r="C120" t="str">
            <v>Fornecimento e colocação de eletroduto de ferro galvanizado de 3 ".</v>
          </cell>
          <cell r="D120" t="str">
            <v>m</v>
          </cell>
          <cell r="F120">
            <v>29.91</v>
          </cell>
        </row>
        <row r="121">
          <cell r="B121" t="str">
            <v>18.13.086</v>
          </cell>
          <cell r="C121" t="str">
            <v>Fornecimento e instalação de quadro de distribuição para telefone.</v>
          </cell>
          <cell r="D121" t="str">
            <v>un</v>
          </cell>
          <cell r="F121">
            <v>96.07</v>
          </cell>
        </row>
        <row r="122">
          <cell r="B122" t="str">
            <v>18.13.090</v>
          </cell>
          <cell r="C122" t="str">
            <v>Eletroduto de PVC rígido rosqueável de 2 pol., com luva de rosca interna, inclusive assentamento com rasgo em alvenaria.</v>
          </cell>
          <cell r="D122" t="str">
            <v>m</v>
          </cell>
          <cell r="F122">
            <v>7.33</v>
          </cell>
          <cell r="G122">
            <v>0</v>
          </cell>
        </row>
        <row r="123">
          <cell r="B123" t="str">
            <v>18.13.100</v>
          </cell>
          <cell r="C123" t="str">
            <v>Eletroduto de PVC rígido rosqueável de 3 pol., com luva de rosca interna, inclusive assentamento com rasgo em alvenaria.</v>
          </cell>
          <cell r="D123" t="str">
            <v>m</v>
          </cell>
          <cell r="F123">
            <v>13.81</v>
          </cell>
          <cell r="G123">
            <v>0</v>
          </cell>
        </row>
        <row r="124">
          <cell r="B124" t="str">
            <v>18.13.110</v>
          </cell>
          <cell r="C124" t="str">
            <v>Eletroduto de PVC rígido rosqueável de 1/2 pol., com luva de rosca interna assentado em valas com profundidade de 0,60 m, inclusive escavação e reaterro.</v>
          </cell>
          <cell r="D124" t="str">
            <v>m</v>
          </cell>
          <cell r="F124">
            <v>3.33</v>
          </cell>
          <cell r="G124">
            <v>0</v>
          </cell>
        </row>
        <row r="125">
          <cell r="B125" t="str">
            <v>18.13.120</v>
          </cell>
          <cell r="C125" t="str">
            <v>Eletroduto de PVC rígido rosqueável de 3/4 pol., com luva de rosca interna assentado em valas com profundidade de 0,60 m, inclusive escavação e reaterro.</v>
          </cell>
          <cell r="D125" t="str">
            <v>m</v>
          </cell>
          <cell r="F125">
            <v>4.01</v>
          </cell>
          <cell r="G125">
            <v>0</v>
          </cell>
        </row>
        <row r="126">
          <cell r="B126" t="str">
            <v>18.13.130</v>
          </cell>
          <cell r="C126" t="str">
            <v>Eletroduto de PVC rígido rosqueável de 1 pol., com luva de rosca interna assentado em valas com profundidade de 0,60 m, inclusive escavação e reaterro.</v>
          </cell>
          <cell r="D126" t="str">
            <v>m</v>
          </cell>
          <cell r="F126">
            <v>5.39</v>
          </cell>
          <cell r="G126">
            <v>0</v>
          </cell>
        </row>
        <row r="127">
          <cell r="B127" t="str">
            <v>18.13.140</v>
          </cell>
          <cell r="C127" t="str">
            <v>Eletroduto de PVC rígido rosqueável de 1 1/2 pol., com luva de rosca interna assentado em valas com profundidade de 0,60 m, inclusive escavação e reaterro.</v>
          </cell>
          <cell r="D127" t="str">
            <v>m</v>
          </cell>
          <cell r="F127">
            <v>6.99</v>
          </cell>
          <cell r="G127">
            <v>0</v>
          </cell>
        </row>
        <row r="128">
          <cell r="B128" t="str">
            <v>18.13.150</v>
          </cell>
          <cell r="C128" t="str">
            <v>Eletroduto de PVC rígido rosqueável de 2 pol., com luva de rosca interna assentado em valas com profundidade de 0,60 m, inclusive escavação e reaterro.</v>
          </cell>
          <cell r="D128" t="str">
            <v>m</v>
          </cell>
          <cell r="F128">
            <v>8.6199999999999992</v>
          </cell>
          <cell r="G128">
            <v>0</v>
          </cell>
        </row>
        <row r="129">
          <cell r="B129" t="str">
            <v>18.13.160</v>
          </cell>
          <cell r="C129" t="str">
            <v>Eletroduto de PVC rígido rosqueável de 3 pol., com luva de rosca interna assentado em valas com profundidade de 0,60 m, inclusive escavação e reaterro.</v>
          </cell>
          <cell r="D129" t="str">
            <v>m</v>
          </cell>
          <cell r="F129">
            <v>15.23</v>
          </cell>
          <cell r="G129">
            <v>0</v>
          </cell>
        </row>
        <row r="130">
          <cell r="B130" t="str">
            <v>18.13.170</v>
          </cell>
          <cell r="C130" t="str">
            <v>Eletroduto de PVC rígido rosqueável de 4 pol., com luva de rosca interna assentado em valas com profundidade de 0,60 m, inclusive escavação e reaterro.</v>
          </cell>
          <cell r="D130" t="str">
            <v>m</v>
          </cell>
          <cell r="F130">
            <v>22.81</v>
          </cell>
          <cell r="G130">
            <v>0</v>
          </cell>
        </row>
        <row r="132">
          <cell r="B132" t="str">
            <v>18.14</v>
          </cell>
        </row>
        <row r="133">
          <cell r="B133" t="str">
            <v>18.14.010</v>
          </cell>
          <cell r="C133" t="str">
            <v xml:space="preserve">Curva de PVC rígido rosqueável de 3/4 pol., com luva de rosca interna, inclusive assentado. </v>
          </cell>
          <cell r="D133" t="str">
            <v>un</v>
          </cell>
          <cell r="F133">
            <v>1.84</v>
          </cell>
          <cell r="G133">
            <v>0</v>
          </cell>
        </row>
        <row r="134">
          <cell r="B134" t="str">
            <v>18.14.020</v>
          </cell>
          <cell r="C134" t="str">
            <v xml:space="preserve">Curva de PVC rígido rosqueável de 1 pol., com luva de rosca interna, inclusive assentado. </v>
          </cell>
          <cell r="D134" t="str">
            <v>un</v>
          </cell>
          <cell r="F134">
            <v>2.6</v>
          </cell>
          <cell r="G134">
            <v>0</v>
          </cell>
        </row>
        <row r="135">
          <cell r="B135" t="str">
            <v>18.14.030</v>
          </cell>
          <cell r="C135" t="str">
            <v xml:space="preserve">Curva de PVC rígido rosqueável de 1 1/4 pol., com luva de rosca interna, inclusive assentado. </v>
          </cell>
          <cell r="D135" t="str">
            <v>un</v>
          </cell>
          <cell r="F135">
            <v>4.0999999999999996</v>
          </cell>
          <cell r="G135">
            <v>0</v>
          </cell>
        </row>
        <row r="136">
          <cell r="B136" t="str">
            <v>18.14.040</v>
          </cell>
          <cell r="C136" t="str">
            <v xml:space="preserve">Curva de PVC rígido rosqueável de 1 1/2 pol., com luva de rosca interna, inclusive assentado. </v>
          </cell>
          <cell r="D136" t="str">
            <v>un</v>
          </cell>
          <cell r="F136">
            <v>5.0999999999999996</v>
          </cell>
          <cell r="G136">
            <v>0</v>
          </cell>
        </row>
        <row r="137">
          <cell r="B137" t="str">
            <v>18.14.050</v>
          </cell>
          <cell r="C137" t="str">
            <v xml:space="preserve">Curva de PVC rígido rosqueável de 2 pol., com luva de rosca interna, inclusive assentado. </v>
          </cell>
          <cell r="D137" t="str">
            <v>un</v>
          </cell>
          <cell r="F137">
            <v>7.96</v>
          </cell>
          <cell r="G137">
            <v>0</v>
          </cell>
        </row>
        <row r="138">
          <cell r="B138" t="str">
            <v>18.14.060</v>
          </cell>
          <cell r="C138" t="str">
            <v xml:space="preserve">Curva de PVC rígido rosqueável de 3 pol., com luva de rosca interna, inclusive assentado. </v>
          </cell>
          <cell r="D138" t="str">
            <v>un</v>
          </cell>
          <cell r="F138">
            <v>23.46</v>
          </cell>
          <cell r="G138">
            <v>0</v>
          </cell>
        </row>
        <row r="139">
          <cell r="B139" t="str">
            <v>18.14.070</v>
          </cell>
          <cell r="C139" t="str">
            <v xml:space="preserve">Curva de PVC rígido rosqueável de 4 pol., com luva de rosca interna, inclusive assentado. </v>
          </cell>
          <cell r="D139" t="str">
            <v>un</v>
          </cell>
          <cell r="F139">
            <v>37.86</v>
          </cell>
          <cell r="G139">
            <v>0</v>
          </cell>
        </row>
        <row r="141">
          <cell r="B141" t="str">
            <v>18.15</v>
          </cell>
        </row>
        <row r="142">
          <cell r="B142" t="str">
            <v>18.15.010</v>
          </cell>
          <cell r="C142" t="str">
            <v>Caixa 4 x 2 pol. Tigreflex ou similar,  inclusive assentamento.</v>
          </cell>
          <cell r="D142" t="str">
            <v>un</v>
          </cell>
          <cell r="F142">
            <v>1.45</v>
          </cell>
          <cell r="G142">
            <v>0</v>
          </cell>
        </row>
        <row r="143">
          <cell r="B143" t="str">
            <v>18.15.020</v>
          </cell>
          <cell r="C143" t="str">
            <v>Caixa 4 x 4 pol. Tigreflex ou similar,  inclusive assentamento.</v>
          </cell>
          <cell r="D143" t="str">
            <v>un</v>
          </cell>
          <cell r="F143">
            <v>1.75</v>
          </cell>
          <cell r="G143">
            <v>0</v>
          </cell>
        </row>
        <row r="144">
          <cell r="B144" t="str">
            <v>18.15.030</v>
          </cell>
          <cell r="C144" t="str">
            <v>Caixa octogonal de 4" Tigreflex ou similar, com fundo móvel, inclusive assentaemnto em laje.</v>
          </cell>
          <cell r="D144" t="str">
            <v>un</v>
          </cell>
          <cell r="F144">
            <v>1.9</v>
          </cell>
          <cell r="G144">
            <v>0</v>
          </cell>
        </row>
        <row r="145">
          <cell r="B145" t="str">
            <v>18.15.035</v>
          </cell>
          <cell r="C145" t="str">
            <v>Fornecimento e colocação de caixa pré-moldada para ar-condicionado de 15.000 BTU's</v>
          </cell>
          <cell r="D145" t="str">
            <v>un</v>
          </cell>
          <cell r="F145">
            <v>73.38</v>
          </cell>
        </row>
        <row r="147">
          <cell r="B147" t="str">
            <v>18.16</v>
          </cell>
        </row>
        <row r="148">
          <cell r="B148" t="str">
            <v>18.16.010</v>
          </cell>
          <cell r="C148" t="str">
            <v>Tomada de embutir (2P+T) com placa para caixa de 4 x 2 pol., 20 A, 250 V, Pial (linha silentoque) ou similar, inclusive instalação.</v>
          </cell>
          <cell r="D148" t="str">
            <v>un</v>
          </cell>
          <cell r="F148">
            <v>7.08</v>
          </cell>
          <cell r="G148">
            <v>0</v>
          </cell>
        </row>
        <row r="149">
          <cell r="B149" t="str">
            <v>18.16.020</v>
          </cell>
          <cell r="C149" t="str">
            <v>Tomada de embutir para telefone quatro polos, Padrão Telebrás, com placa, para caixa de 4 x 2 pol., Pial (linha silentoque) ou similar, inclusive instalação.</v>
          </cell>
          <cell r="D149" t="str">
            <v>un</v>
          </cell>
          <cell r="F149">
            <v>6.55</v>
          </cell>
          <cell r="G149">
            <v>0</v>
          </cell>
        </row>
        <row r="151">
          <cell r="B151" t="str">
            <v>18.17</v>
          </cell>
        </row>
        <row r="152">
          <cell r="B152" t="str">
            <v>18.17.010</v>
          </cell>
          <cell r="C152" t="str">
            <v>Conjunto ARSTOP ou similar de embutir, em caixa 4 x 4 pol., com placa, tomada Tripolar para pino chato e disjuntor termomagnético de 25 A, 250 V, inclusive instalação.</v>
          </cell>
          <cell r="D152" t="str">
            <v>un</v>
          </cell>
          <cell r="F152">
            <v>20.72</v>
          </cell>
          <cell r="G152">
            <v>0</v>
          </cell>
        </row>
        <row r="154">
          <cell r="B154" t="str">
            <v>18.18</v>
          </cell>
        </row>
        <row r="155">
          <cell r="B155" t="str">
            <v>18.18.010</v>
          </cell>
          <cell r="C155" t="str">
            <v>Interruptor de embutir de uma secção para caixa de 4 x 2 pol., com placa, 10 A, 250 V, Pial (linha silentoque) ou similar, inclusive instalação.</v>
          </cell>
          <cell r="D155" t="str">
            <v>un</v>
          </cell>
          <cell r="F155">
            <v>3.9</v>
          </cell>
          <cell r="G155">
            <v>0</v>
          </cell>
        </row>
        <row r="156">
          <cell r="B156" t="str">
            <v>18.18.020</v>
          </cell>
          <cell r="C156" t="str">
            <v>Interruptor de embutir de duas secções para caixa de 4 x 2 pol., com placa, 10 A, 250 V, Pial (linha silentoque) ou similar, inclusive instalação.</v>
          </cell>
          <cell r="D156" t="str">
            <v>un</v>
          </cell>
          <cell r="F156">
            <v>6.76</v>
          </cell>
          <cell r="G156">
            <v>0</v>
          </cell>
        </row>
        <row r="157">
          <cell r="B157" t="str">
            <v>18.18.030</v>
          </cell>
          <cell r="C157" t="str">
            <v>Interruptor de embutir de três secções para caixa de 4 x 2 pol., com placa, 10 A, 250 V, Pial (linha silentoque) ou similar, inclusive instalação.</v>
          </cell>
          <cell r="D157" t="str">
            <v>un</v>
          </cell>
          <cell r="F157">
            <v>8.8800000000000008</v>
          </cell>
          <cell r="G157">
            <v>0</v>
          </cell>
        </row>
        <row r="158">
          <cell r="B158" t="str">
            <v>18.18.040</v>
          </cell>
          <cell r="C158" t="str">
            <v>Interruptor de embutir de uma secção conjugada com tomada, para caixa de 4 x 2 pol., com placa, 10 A, 250 V, Pial (linha silentoque) ou similar, inclusive instalação.</v>
          </cell>
          <cell r="D158" t="str">
            <v>un</v>
          </cell>
          <cell r="F158">
            <v>6.71</v>
          </cell>
          <cell r="G158">
            <v>0</v>
          </cell>
        </row>
        <row r="159">
          <cell r="B159" t="str">
            <v>18.18.050</v>
          </cell>
          <cell r="C159" t="str">
            <v>Interruptor de embutir de duas secções conjugada com tomada, para caixa de 4 x 2 pol., com placa, 10 A, 250 V, Pial (linha silentoque) ou similar, inclusive instalação.</v>
          </cell>
          <cell r="D159" t="str">
            <v>un</v>
          </cell>
          <cell r="F159">
            <v>8.93</v>
          </cell>
          <cell r="G159">
            <v>0</v>
          </cell>
        </row>
        <row r="160">
          <cell r="B160" t="str">
            <v>18.18.060</v>
          </cell>
          <cell r="C160" t="str">
            <v>Interruptor de embutir Three-Way (vai e vem), para caixa de 4 x 2 pol., com placa, 10 A, 250 V, Pial (linha silentoque) ou similar, inclusive instalação.</v>
          </cell>
          <cell r="D160" t="str">
            <v>un</v>
          </cell>
          <cell r="F160">
            <v>5.19</v>
          </cell>
          <cell r="G160">
            <v>0</v>
          </cell>
        </row>
        <row r="162">
          <cell r="B162" t="str">
            <v>18.19</v>
          </cell>
        </row>
        <row r="163">
          <cell r="B163" t="str">
            <v>18.19.010</v>
          </cell>
          <cell r="C163" t="str">
            <v>Fio de cobre, têmpera mole, classe 1, isolamento de PVC - 70 C, tipo BWF, 750 V, Foreplast ou similar, S.M. - 1,5 mm², inclusive instalação em eletroduto.</v>
          </cell>
          <cell r="D163" t="str">
            <v>m</v>
          </cell>
          <cell r="F163">
            <v>0.59</v>
          </cell>
          <cell r="G163">
            <v>0</v>
          </cell>
        </row>
        <row r="164">
          <cell r="B164" t="str">
            <v>18.19.020</v>
          </cell>
          <cell r="C164" t="str">
            <v>Fio de cobre, têmpera mole, classe 1, isolamento de PVC - 70 C, tipo BWF, 750 V, Foreplast ou similar, S.M. - 2,5 mm², inclusive instalação em eletroduto.</v>
          </cell>
          <cell r="D164" t="str">
            <v>m</v>
          </cell>
          <cell r="F164">
            <v>0.85</v>
          </cell>
          <cell r="G164">
            <v>0</v>
          </cell>
        </row>
        <row r="165">
          <cell r="B165" t="str">
            <v>18.19.025</v>
          </cell>
          <cell r="C165" t="str">
            <v>Cabro de cobre, têmpera mole, encordoamento classe 2, isolamento de PVC - 70 C, tipo BWF, 750 V, Foreplast ou similar, S.M. - 2,5 mm², inclusive instalação em eletroduto.</v>
          </cell>
          <cell r="D165" t="str">
            <v>m</v>
          </cell>
          <cell r="F165">
            <v>0.9</v>
          </cell>
          <cell r="G165">
            <v>0</v>
          </cell>
        </row>
        <row r="166">
          <cell r="B166" t="str">
            <v>18.19.030</v>
          </cell>
          <cell r="C166" t="str">
            <v>Cabo de cobre, têmpera mole, encordoamento classe 2, isolamento de PVC - 70 C, tipo BWF, 750 V, Foreplast ou similar, S.M. - 4,0 mm², inclusive instalação em eletroduto.</v>
          </cell>
          <cell r="D166" t="str">
            <v>m</v>
          </cell>
          <cell r="F166">
            <v>0.94</v>
          </cell>
          <cell r="G166">
            <v>0</v>
          </cell>
        </row>
        <row r="167">
          <cell r="B167" t="str">
            <v>18.19.040</v>
          </cell>
          <cell r="C167" t="str">
            <v>Cabo de cobre, têmpera mole, encordoamento classe 2, isolamento de PVC - 70 C, tipo BWF, 750 V, Foreplast ou similar, S.M. - 6,0 mm², inclusive instalação em eletroduto.</v>
          </cell>
          <cell r="D167" t="str">
            <v>m</v>
          </cell>
          <cell r="F167">
            <v>1.1299999999999999</v>
          </cell>
          <cell r="G167">
            <v>0</v>
          </cell>
        </row>
        <row r="168">
          <cell r="B168" t="str">
            <v>18.19.041</v>
          </cell>
          <cell r="C168" t="str">
            <v>Cabo de cobre, têmpera mole, encordoamento classe 2, isolamento de PVC - 70 C, tipo BWF, 750 V, Foreplast ou similar, S.M. - 10,0 mm², inclusive instalação em eletroduto.</v>
          </cell>
          <cell r="D168" t="str">
            <v>m</v>
          </cell>
          <cell r="F168">
            <v>1.6</v>
          </cell>
          <cell r="G168">
            <v>0</v>
          </cell>
        </row>
        <row r="169">
          <cell r="B169" t="str">
            <v>18.19.042</v>
          </cell>
          <cell r="C169" t="str">
            <v>Cabo de cobre, têmpera mole, encordoamento classe 2, isolamento de PVC - 70 C, tipo BWF, 750 V, Foreplast ou similar, S.M. - 16,0 mm², inclusive instalação em eletroduto.</v>
          </cell>
          <cell r="D169" t="str">
            <v>m</v>
          </cell>
          <cell r="F169">
            <v>2.11</v>
          </cell>
          <cell r="G169">
            <v>0</v>
          </cell>
        </row>
        <row r="170">
          <cell r="B170" t="str">
            <v>18.19.043</v>
          </cell>
          <cell r="C170" t="str">
            <v>Cabo de cobre, têmpera mole, encordoamento classe 2, isolamento de PVC - 70 C, tipo BWF, 750 V, Foreplast ou similar, S.M. - 25,0 mm², inclusive instalação em eletroduto.</v>
          </cell>
          <cell r="D170" t="str">
            <v>m</v>
          </cell>
          <cell r="F170">
            <v>2.93</v>
          </cell>
          <cell r="G170">
            <v>0</v>
          </cell>
        </row>
        <row r="171">
          <cell r="B171" t="str">
            <v>18.19.046</v>
          </cell>
          <cell r="C171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1" t="str">
            <v>m</v>
          </cell>
          <cell r="F171">
            <v>0.69</v>
          </cell>
          <cell r="G171">
            <v>0</v>
          </cell>
        </row>
        <row r="172">
          <cell r="B172" t="str">
            <v>18.19.047</v>
          </cell>
          <cell r="C172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2" t="str">
            <v>m</v>
          </cell>
          <cell r="F172">
            <v>0.83</v>
          </cell>
          <cell r="G172">
            <v>0</v>
          </cell>
        </row>
        <row r="173">
          <cell r="B173" t="str">
            <v>18.19.048</v>
          </cell>
          <cell r="C173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3" t="str">
            <v>m</v>
          </cell>
          <cell r="F173">
            <v>1.29</v>
          </cell>
          <cell r="G173">
            <v>0</v>
          </cell>
        </row>
        <row r="174">
          <cell r="B174" t="str">
            <v>18.19.049</v>
          </cell>
          <cell r="C174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4" t="str">
            <v>m</v>
          </cell>
          <cell r="F174">
            <v>1.56</v>
          </cell>
          <cell r="G174">
            <v>0</v>
          </cell>
        </row>
        <row r="175">
          <cell r="B175" t="str">
            <v>18.19.050</v>
          </cell>
          <cell r="C175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5" t="str">
            <v>m</v>
          </cell>
          <cell r="F175">
            <v>2.06</v>
          </cell>
          <cell r="G175">
            <v>0</v>
          </cell>
        </row>
        <row r="176">
          <cell r="B176" t="str">
            <v>18.19.060</v>
          </cell>
          <cell r="C176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6" t="str">
            <v>m</v>
          </cell>
          <cell r="F176">
            <v>2.9</v>
          </cell>
          <cell r="G176">
            <v>0</v>
          </cell>
        </row>
        <row r="177">
          <cell r="B177" t="str">
            <v>18.19.065</v>
          </cell>
          <cell r="C177" t="str">
            <v>Dec., de piso cimentado.</v>
          </cell>
          <cell r="F177">
            <v>9.1</v>
          </cell>
          <cell r="G177">
            <v>0</v>
          </cell>
        </row>
        <row r="178">
          <cell r="B178" t="str">
            <v>18.19.070</v>
          </cell>
          <cell r="C178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8" t="str">
            <v>m</v>
          </cell>
          <cell r="F178">
            <v>3.85</v>
          </cell>
          <cell r="G178">
            <v>0</v>
          </cell>
        </row>
        <row r="179">
          <cell r="B179" t="str">
            <v>18.19.080</v>
          </cell>
          <cell r="C179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79" t="str">
            <v>m</v>
          </cell>
          <cell r="F179">
            <v>4.91</v>
          </cell>
          <cell r="G179">
            <v>0</v>
          </cell>
        </row>
        <row r="180">
          <cell r="B180" t="str">
            <v>18.19.085</v>
          </cell>
          <cell r="C180" t="str">
            <v>Cabo de Cobre  com isolamento termoplástico para ligação dos postes, com 4,0 mm² - 28 A, inclusive instalação em eletroduto.</v>
          </cell>
          <cell r="D180" t="str">
            <v>m</v>
          </cell>
          <cell r="F180">
            <v>0.8</v>
          </cell>
          <cell r="G180">
            <v>0</v>
          </cell>
        </row>
        <row r="182">
          <cell r="B182" t="str">
            <v>18.20</v>
          </cell>
        </row>
        <row r="183">
          <cell r="B183" t="str">
            <v>18.20.010</v>
          </cell>
          <cell r="C183" t="str">
            <v>Disjuntor monopolar termomagnético até 30 A, 220 V, Eletromar ou similar, inclusive instalação em quadro de distribuição.</v>
          </cell>
          <cell r="D183" t="str">
            <v>un</v>
          </cell>
          <cell r="F183">
            <v>6.01</v>
          </cell>
          <cell r="G183">
            <v>0</v>
          </cell>
        </row>
        <row r="184">
          <cell r="B184" t="str">
            <v>18.20.020</v>
          </cell>
          <cell r="C184" t="str">
            <v>Disjuntor monopolar termomagnético até 35 a 50A, 220 V, Eletromar ou similar, inclusive instalação em quadro de distribuição.</v>
          </cell>
          <cell r="D184" t="str">
            <v>un</v>
          </cell>
          <cell r="F184">
            <v>8.06</v>
          </cell>
          <cell r="G184">
            <v>0</v>
          </cell>
        </row>
        <row r="185">
          <cell r="B185" t="str">
            <v>18.20.030</v>
          </cell>
          <cell r="C185" t="str">
            <v>Disjuntor tripolar termomagnético até 50 A 380, 220 V, Eletromar ou similar, inclusive instalação em quadro de distribuição.</v>
          </cell>
          <cell r="D185" t="str">
            <v>un</v>
          </cell>
          <cell r="F185">
            <v>30.85</v>
          </cell>
          <cell r="G185">
            <v>0</v>
          </cell>
        </row>
        <row r="186">
          <cell r="B186" t="str">
            <v>18.20.040</v>
          </cell>
          <cell r="C186" t="str">
            <v>Disjuntor tripolar termomagnético até 60 a 100 A, 380 V, Eletromar ou similar, inclusive instalação em quadro de distribuição.</v>
          </cell>
          <cell r="D186" t="str">
            <v>un</v>
          </cell>
          <cell r="F186">
            <v>45.39</v>
          </cell>
          <cell r="G186">
            <v>0</v>
          </cell>
        </row>
        <row r="187">
          <cell r="B187" t="str">
            <v>18.20.050</v>
          </cell>
          <cell r="C187" t="str">
            <v>Disjuntor tripolar termomagnético até 120 a 150 A, 380 V, Eletromar ou similar, inclusive instalação em quadro de distribuição.</v>
          </cell>
          <cell r="D187" t="str">
            <v>un</v>
          </cell>
          <cell r="F187">
            <v>115.39</v>
          </cell>
          <cell r="G187">
            <v>0</v>
          </cell>
        </row>
        <row r="188">
          <cell r="B188" t="str">
            <v>18.20.055</v>
          </cell>
          <cell r="C188" t="str">
            <v>Fornecimento e colocação de disjuntor 15 A.</v>
          </cell>
          <cell r="D188" t="str">
            <v>un</v>
          </cell>
          <cell r="F188">
            <v>7.67</v>
          </cell>
        </row>
        <row r="189">
          <cell r="B189" t="str">
            <v>18.20.056</v>
          </cell>
          <cell r="C189" t="str">
            <v>Fornecimento e colocação de disjuntor 50 A.</v>
          </cell>
          <cell r="D189" t="str">
            <v>un</v>
          </cell>
          <cell r="F189">
            <v>10.27</v>
          </cell>
        </row>
        <row r="190">
          <cell r="B190" t="str">
            <v>18.20.057</v>
          </cell>
          <cell r="C190" t="str">
            <v>Fornecimento e colocação de disjuntor tripolar 150 A (quadro de medição).</v>
          </cell>
          <cell r="D190" t="str">
            <v>un</v>
          </cell>
          <cell r="F190">
            <v>149.04</v>
          </cell>
        </row>
        <row r="192">
          <cell r="B192" t="str">
            <v>18.21</v>
          </cell>
        </row>
        <row r="193">
          <cell r="B193" t="str">
            <v>18.21.010</v>
          </cell>
          <cell r="C193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3" t="str">
            <v>un</v>
          </cell>
          <cell r="F193">
            <v>49.2</v>
          </cell>
          <cell r="G193">
            <v>0</v>
          </cell>
        </row>
        <row r="194">
          <cell r="B194" t="str">
            <v>18.21.020</v>
          </cell>
          <cell r="C194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4" t="str">
            <v>un</v>
          </cell>
          <cell r="F194">
            <v>52.3</v>
          </cell>
          <cell r="G194">
            <v>0</v>
          </cell>
        </row>
        <row r="196">
          <cell r="B196" t="str">
            <v>18.21.150</v>
          </cell>
          <cell r="C196" t="str">
            <v xml:space="preserve">Quadro de distribuição metálico de embutir, com barramento, chave geral e placa neutro ref. QDETN-12, Cemar ou similar, para até 12 circuitos momopolares, com porta, inclusive instalação. </v>
          </cell>
          <cell r="D196" t="str">
            <v>un</v>
          </cell>
          <cell r="F196">
            <v>50.64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18.21.170</v>
          </cell>
          <cell r="C199" t="str">
            <v xml:space="preserve">Quadro de distribuição metálico de embutir, com barramento, chave geral e placa neutro ref. QDETN-32 Cemar ou similar, para 32 , circuitos momopolares, com porta e trinco, inclusive instalação. </v>
          </cell>
          <cell r="D199" t="str">
            <v>un</v>
          </cell>
          <cell r="F199">
            <v>104.28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16.18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16.78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19.13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24.78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44.17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sinalização instalado no posto de enfermagem.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19.91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32 W, ref. TMS-500 Philips ou similar, inclusive reator alto fator de potência lâmpadas, demais acessórios e instalação.</v>
          </cell>
          <cell r="D240" t="str">
            <v>cj</v>
          </cell>
          <cell r="F240">
            <v>51.13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21.26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11.54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202.97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19.190000000000001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140.63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198.6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>
            <v>0</v>
          </cell>
        </row>
      </sheetData>
      <sheetData sheetId="9"/>
      <sheetData sheetId="10"/>
      <sheetData sheetId="11"/>
      <sheetData sheetId="12"/>
      <sheetData sheetId="13">
        <row r="1">
          <cell r="B1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B1">
            <v>0</v>
          </cell>
        </row>
      </sheetData>
      <sheetData sheetId="24"/>
      <sheetData sheetId="25"/>
      <sheetData sheetId="2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39"/>
  <sheetViews>
    <sheetView tabSelected="1" view="pageBreakPreview" topLeftCell="A24" zoomScaleSheetLayoutView="100" workbookViewId="0">
      <pane ySplit="1365" activePane="bottomLeft"/>
      <selection activeCell="K24" sqref="K1:N1048576"/>
      <selection pane="bottomLeft" activeCell="I129" sqref="I129:I140"/>
    </sheetView>
  </sheetViews>
  <sheetFormatPr defaultColWidth="9.140625" defaultRowHeight="11.25" x14ac:dyDescent="0.2"/>
  <cols>
    <col min="1" max="1" width="5.5703125" style="45" customWidth="1"/>
    <col min="2" max="2" width="12.5703125" style="46" customWidth="1"/>
    <col min="3" max="3" width="11.140625" style="46" customWidth="1"/>
    <col min="4" max="4" width="40.85546875" style="20" customWidth="1"/>
    <col min="5" max="5" width="3.85546875" style="20" customWidth="1"/>
    <col min="6" max="6" width="12.5703125" style="20" customWidth="1"/>
    <col min="7" max="7" width="9.85546875" style="20" customWidth="1"/>
    <col min="8" max="8" width="10.5703125" style="20" customWidth="1"/>
    <col min="9" max="9" width="14.42578125" style="20" customWidth="1"/>
    <col min="10" max="10" width="3.42578125" style="20" customWidth="1"/>
    <col min="11" max="16384" width="9.140625" style="20"/>
  </cols>
  <sheetData>
    <row r="1" spans="1:9" s="30" customFormat="1" ht="15.75" x14ac:dyDescent="0.25">
      <c r="A1" s="155" t="s">
        <v>10</v>
      </c>
      <c r="B1" s="155"/>
      <c r="C1" s="155"/>
      <c r="D1" s="155"/>
      <c r="E1" s="155"/>
      <c r="F1" s="155"/>
      <c r="G1" s="155"/>
      <c r="H1" s="155"/>
      <c r="I1" s="155"/>
    </row>
    <row r="2" spans="1:9" s="30" customFormat="1" ht="15.75" x14ac:dyDescent="0.25">
      <c r="A2" s="155"/>
      <c r="B2" s="155"/>
      <c r="C2" s="155"/>
      <c r="D2" s="155"/>
      <c r="E2" s="155"/>
    </row>
    <row r="3" spans="1:9" s="40" customFormat="1" ht="12.75" x14ac:dyDescent="0.2">
      <c r="A3" s="7" t="s">
        <v>209</v>
      </c>
      <c r="E3" s="5"/>
      <c r="F3" s="5"/>
      <c r="G3" s="5"/>
      <c r="H3" s="5"/>
      <c r="I3" s="5"/>
    </row>
    <row r="4" spans="1:9" s="40" customFormat="1" ht="12.75" x14ac:dyDescent="0.2">
      <c r="A4" s="7" t="s">
        <v>211</v>
      </c>
      <c r="E4" s="5"/>
      <c r="F4" s="5"/>
      <c r="G4" s="5"/>
      <c r="H4" s="5"/>
      <c r="I4" s="5"/>
    </row>
    <row r="5" spans="1:9" s="40" customFormat="1" ht="12.75" x14ac:dyDescent="0.2">
      <c r="A5" s="7" t="s">
        <v>210</v>
      </c>
      <c r="E5" s="5"/>
      <c r="F5" s="5"/>
      <c r="G5" s="5"/>
      <c r="H5" s="5"/>
      <c r="I5" s="5"/>
    </row>
    <row r="6" spans="1:9" s="40" customFormat="1" ht="12.75" x14ac:dyDescent="0.2">
      <c r="A6" s="7" t="s">
        <v>212</v>
      </c>
      <c r="E6" s="5"/>
      <c r="F6" s="5"/>
      <c r="G6" s="156" t="s">
        <v>54</v>
      </c>
      <c r="H6" s="157"/>
      <c r="I6" s="113">
        <v>0.20499999999999999</v>
      </c>
    </row>
    <row r="7" spans="1:9" s="30" customFormat="1" x14ac:dyDescent="0.2">
      <c r="A7" s="83"/>
      <c r="B7" s="84"/>
      <c r="C7" s="84"/>
      <c r="D7" s="77"/>
      <c r="E7" s="85"/>
      <c r="F7" s="76"/>
      <c r="G7" s="158" t="s">
        <v>25</v>
      </c>
      <c r="H7" s="158"/>
      <c r="I7" s="158"/>
    </row>
    <row r="8" spans="1:9" s="41" customFormat="1" ht="33.75" x14ac:dyDescent="0.2">
      <c r="A8" s="51" t="s">
        <v>0</v>
      </c>
      <c r="B8" s="52" t="s">
        <v>21</v>
      </c>
      <c r="C8" s="52" t="s">
        <v>9</v>
      </c>
      <c r="D8" s="51" t="s">
        <v>1</v>
      </c>
      <c r="E8" s="51" t="s">
        <v>2</v>
      </c>
      <c r="F8" s="53" t="s">
        <v>11</v>
      </c>
      <c r="G8" s="54" t="s">
        <v>22</v>
      </c>
      <c r="H8" s="54" t="s">
        <v>23</v>
      </c>
      <c r="I8" s="114" t="s">
        <v>55</v>
      </c>
    </row>
    <row r="9" spans="1:9" s="42" customFormat="1" x14ac:dyDescent="0.2">
      <c r="A9" s="80"/>
      <c r="B9" s="47"/>
      <c r="C9" s="47"/>
      <c r="D9" s="48"/>
      <c r="E9" s="49"/>
      <c r="F9" s="50"/>
      <c r="G9" s="50"/>
      <c r="H9" s="50"/>
      <c r="I9" s="50"/>
    </row>
    <row r="10" spans="1:9" s="42" customFormat="1" ht="12.75" x14ac:dyDescent="0.2">
      <c r="A10" s="122" t="s">
        <v>113</v>
      </c>
      <c r="B10" s="118"/>
      <c r="C10" s="118"/>
      <c r="D10" s="129" t="s">
        <v>59</v>
      </c>
      <c r="E10" s="119"/>
      <c r="F10" s="121"/>
      <c r="G10" s="121"/>
      <c r="H10" s="121"/>
      <c r="I10" s="120">
        <f>SUM(I12,I20,I22,I25,I29,I32,I60,I17,I53)</f>
        <v>303908.78000000003</v>
      </c>
    </row>
    <row r="11" spans="1:9" s="42" customFormat="1" x14ac:dyDescent="0.2">
      <c r="A11" s="80"/>
      <c r="B11" s="47"/>
      <c r="C11" s="47"/>
      <c r="D11" s="48"/>
      <c r="E11" s="49"/>
      <c r="F11" s="50"/>
      <c r="G11" s="50"/>
      <c r="H11" s="50"/>
      <c r="I11" s="50"/>
    </row>
    <row r="12" spans="1:9" s="43" customFormat="1" x14ac:dyDescent="0.2">
      <c r="A12" s="79" t="s">
        <v>6</v>
      </c>
      <c r="B12" s="32"/>
      <c r="C12" s="32"/>
      <c r="D12" s="33" t="s">
        <v>5</v>
      </c>
      <c r="E12" s="34"/>
      <c r="F12" s="35"/>
      <c r="G12" s="35"/>
      <c r="H12" s="35"/>
      <c r="I12" s="14">
        <f>SUM(I13:I16)</f>
        <v>7378.7000000000007</v>
      </c>
    </row>
    <row r="13" spans="1:9" s="44" customFormat="1" ht="33.75" x14ac:dyDescent="0.2">
      <c r="A13" s="78" t="s">
        <v>111</v>
      </c>
      <c r="B13" s="31" t="s">
        <v>29</v>
      </c>
      <c r="C13" s="36">
        <v>103689</v>
      </c>
      <c r="D13" s="116" t="s">
        <v>101</v>
      </c>
      <c r="E13" s="78" t="s">
        <v>34</v>
      </c>
      <c r="F13" s="38">
        <v>6.48</v>
      </c>
      <c r="G13" s="38">
        <v>468.16</v>
      </c>
      <c r="H13" s="38">
        <v>564.13</v>
      </c>
      <c r="I13" s="38">
        <f>TRUNC(F13*H13,2)</f>
        <v>3655.56</v>
      </c>
    </row>
    <row r="14" spans="1:9" s="30" customFormat="1" ht="33.75" x14ac:dyDescent="0.2">
      <c r="A14" s="78" t="s">
        <v>112</v>
      </c>
      <c r="B14" s="31" t="s">
        <v>29</v>
      </c>
      <c r="C14" s="36">
        <v>97633</v>
      </c>
      <c r="D14" s="116" t="s">
        <v>60</v>
      </c>
      <c r="E14" s="78" t="s">
        <v>34</v>
      </c>
      <c r="F14" s="38">
        <v>78.819999999999993</v>
      </c>
      <c r="G14" s="38">
        <v>25.46</v>
      </c>
      <c r="H14" s="38">
        <v>30.68</v>
      </c>
      <c r="I14" s="38">
        <f>ROUND(F14*H14,2)</f>
        <v>2418.1999999999998</v>
      </c>
    </row>
    <row r="15" spans="1:9" s="30" customFormat="1" ht="23.45" customHeight="1" x14ac:dyDescent="0.2">
      <c r="A15" s="78" t="s">
        <v>114</v>
      </c>
      <c r="B15" s="31" t="s">
        <v>29</v>
      </c>
      <c r="C15" s="36">
        <v>104789</v>
      </c>
      <c r="D15" s="116" t="s">
        <v>63</v>
      </c>
      <c r="E15" s="78" t="s">
        <v>35</v>
      </c>
      <c r="F15" s="38">
        <v>0.93</v>
      </c>
      <c r="G15" s="38">
        <v>223.24</v>
      </c>
      <c r="H15" s="38">
        <v>269</v>
      </c>
      <c r="I15" s="38">
        <f>TRUNC(F15*H15,2)</f>
        <v>250.17</v>
      </c>
    </row>
    <row r="16" spans="1:9" s="30" customFormat="1" ht="34.700000000000003" customHeight="1" x14ac:dyDescent="0.2">
      <c r="A16" s="78" t="s">
        <v>115</v>
      </c>
      <c r="B16" s="31" t="s">
        <v>29</v>
      </c>
      <c r="C16" s="36">
        <v>97647</v>
      </c>
      <c r="D16" s="116" t="s">
        <v>80</v>
      </c>
      <c r="E16" s="78" t="s">
        <v>34</v>
      </c>
      <c r="F16" s="38">
        <v>221.59</v>
      </c>
      <c r="G16" s="38">
        <v>3.95</v>
      </c>
      <c r="H16" s="38">
        <v>4.76</v>
      </c>
      <c r="I16" s="38">
        <f>ROUND(F16*H16,2)</f>
        <v>1054.77</v>
      </c>
    </row>
    <row r="17" spans="1:11" x14ac:dyDescent="0.2">
      <c r="A17" s="79" t="s">
        <v>52</v>
      </c>
      <c r="B17" s="32"/>
      <c r="C17" s="32"/>
      <c r="D17" s="33" t="s">
        <v>103</v>
      </c>
      <c r="E17" s="34"/>
      <c r="F17" s="35"/>
      <c r="G17" s="35"/>
      <c r="H17" s="35"/>
      <c r="I17" s="14">
        <f>SUM(I18:I19)</f>
        <v>15269.279999999999</v>
      </c>
    </row>
    <row r="18" spans="1:11" s="8" customFormat="1" ht="22.5" x14ac:dyDescent="0.2">
      <c r="A18" s="78" t="s">
        <v>116</v>
      </c>
      <c r="B18" s="31" t="s">
        <v>29</v>
      </c>
      <c r="C18" s="36">
        <v>90777</v>
      </c>
      <c r="D18" s="116" t="s">
        <v>95</v>
      </c>
      <c r="E18" s="78" t="s">
        <v>32</v>
      </c>
      <c r="F18" s="38">
        <v>48</v>
      </c>
      <c r="G18" s="38">
        <v>129.55000000000001</v>
      </c>
      <c r="H18" s="38">
        <v>156.11000000000001</v>
      </c>
      <c r="I18" s="38">
        <f>TRUNC(F18*H18,2)</f>
        <v>7493.28</v>
      </c>
    </row>
    <row r="19" spans="1:11" s="8" customFormat="1" ht="22.5" x14ac:dyDescent="0.2">
      <c r="A19" s="78" t="s">
        <v>117</v>
      </c>
      <c r="B19" s="31" t="s">
        <v>29</v>
      </c>
      <c r="C19" s="36">
        <v>90776</v>
      </c>
      <c r="D19" s="116" t="s">
        <v>94</v>
      </c>
      <c r="E19" s="78" t="s">
        <v>32</v>
      </c>
      <c r="F19" s="38">
        <v>144</v>
      </c>
      <c r="G19" s="38">
        <v>44.81</v>
      </c>
      <c r="H19" s="38">
        <v>54</v>
      </c>
      <c r="I19" s="38">
        <f>TRUNC(F19*H19,2)</f>
        <v>7776</v>
      </c>
    </row>
    <row r="20" spans="1:11" s="86" customFormat="1" ht="12" customHeight="1" x14ac:dyDescent="0.2">
      <c r="A20" s="79" t="s">
        <v>38</v>
      </c>
      <c r="B20" s="32"/>
      <c r="C20" s="32"/>
      <c r="D20" s="33" t="s">
        <v>58</v>
      </c>
      <c r="E20" s="34"/>
      <c r="F20" s="35"/>
      <c r="G20" s="35"/>
      <c r="H20" s="35"/>
      <c r="I20" s="14">
        <f>SUM(I21:I21)</f>
        <v>1401.78</v>
      </c>
    </row>
    <row r="21" spans="1:11" s="75" customFormat="1" ht="33" customHeight="1" x14ac:dyDescent="0.2">
      <c r="A21" s="78" t="s">
        <v>118</v>
      </c>
      <c r="B21" s="31" t="s">
        <v>29</v>
      </c>
      <c r="C21" s="36">
        <v>94319</v>
      </c>
      <c r="D21" s="116" t="s">
        <v>61</v>
      </c>
      <c r="E21" s="78" t="s">
        <v>35</v>
      </c>
      <c r="F21" s="38">
        <v>14.32</v>
      </c>
      <c r="G21" s="38">
        <v>81.239999999999995</v>
      </c>
      <c r="H21" s="38">
        <v>97.89</v>
      </c>
      <c r="I21" s="38">
        <f>TRUNC(F21*H21,2)</f>
        <v>1401.78</v>
      </c>
    </row>
    <row r="22" spans="1:11" s="86" customFormat="1" x14ac:dyDescent="0.2">
      <c r="A22" s="79" t="s">
        <v>39</v>
      </c>
      <c r="B22" s="32"/>
      <c r="C22" s="32"/>
      <c r="D22" s="33" t="s">
        <v>51</v>
      </c>
      <c r="E22" s="34"/>
      <c r="F22" s="35"/>
      <c r="G22" s="35"/>
      <c r="H22" s="35"/>
      <c r="I22" s="14">
        <f>SUM(I23:I24)</f>
        <v>8533.4699999999993</v>
      </c>
    </row>
    <row r="23" spans="1:11" s="30" customFormat="1" ht="33.75" x14ac:dyDescent="0.2">
      <c r="A23" s="78" t="s">
        <v>119</v>
      </c>
      <c r="B23" s="31" t="s">
        <v>29</v>
      </c>
      <c r="C23" s="36">
        <v>95241</v>
      </c>
      <c r="D23" s="116" t="s">
        <v>93</v>
      </c>
      <c r="E23" s="78" t="s">
        <v>34</v>
      </c>
      <c r="F23" s="38">
        <v>90.05</v>
      </c>
      <c r="G23" s="38">
        <v>38.25</v>
      </c>
      <c r="H23" s="38">
        <v>46.09</v>
      </c>
      <c r="I23" s="38">
        <f>TRUNC(F23*H23,2)</f>
        <v>4150.3999999999996</v>
      </c>
    </row>
    <row r="24" spans="1:11" s="30" customFormat="1" ht="45" x14ac:dyDescent="0.2">
      <c r="A24" s="78" t="s">
        <v>120</v>
      </c>
      <c r="B24" s="31" t="s">
        <v>29</v>
      </c>
      <c r="C24" s="36">
        <v>94965</v>
      </c>
      <c r="D24" s="116" t="s">
        <v>99</v>
      </c>
      <c r="E24" s="78" t="s">
        <v>35</v>
      </c>
      <c r="F24" s="38">
        <v>7.16</v>
      </c>
      <c r="G24" s="38">
        <v>508.02</v>
      </c>
      <c r="H24" s="38">
        <v>612.16</v>
      </c>
      <c r="I24" s="38">
        <f>ROUND(F24*H24,2)</f>
        <v>4383.07</v>
      </c>
    </row>
    <row r="25" spans="1:11" s="30" customFormat="1" x14ac:dyDescent="0.2">
      <c r="A25" s="79" t="s">
        <v>40</v>
      </c>
      <c r="B25" s="32"/>
      <c r="C25" s="32"/>
      <c r="D25" s="33" t="s">
        <v>26</v>
      </c>
      <c r="E25" s="34"/>
      <c r="F25" s="35"/>
      <c r="G25" s="35"/>
      <c r="H25" s="35"/>
      <c r="I25" s="14">
        <f>SUM(I26:I28)</f>
        <v>51745.93</v>
      </c>
    </row>
    <row r="26" spans="1:11" s="30" customFormat="1" ht="45" x14ac:dyDescent="0.2">
      <c r="A26" s="78" t="s">
        <v>121</v>
      </c>
      <c r="B26" s="31" t="s">
        <v>29</v>
      </c>
      <c r="C26" s="36">
        <v>87249</v>
      </c>
      <c r="D26" s="116" t="s">
        <v>62</v>
      </c>
      <c r="E26" s="78" t="s">
        <v>34</v>
      </c>
      <c r="F26" s="38">
        <v>41.58</v>
      </c>
      <c r="G26" s="38">
        <v>76.88</v>
      </c>
      <c r="H26" s="38">
        <v>92.64</v>
      </c>
      <c r="I26" s="38">
        <f>TRUNC(F26*H26,2)</f>
        <v>3851.97</v>
      </c>
    </row>
    <row r="27" spans="1:11" s="30" customFormat="1" ht="45" x14ac:dyDescent="0.2">
      <c r="A27" s="78" t="s">
        <v>122</v>
      </c>
      <c r="B27" s="31" t="s">
        <v>29</v>
      </c>
      <c r="C27" s="36">
        <v>101162</v>
      </c>
      <c r="D27" s="116" t="s">
        <v>83</v>
      </c>
      <c r="E27" s="78" t="s">
        <v>34</v>
      </c>
      <c r="F27" s="38">
        <v>63</v>
      </c>
      <c r="G27" s="38">
        <v>147.88999999999999</v>
      </c>
      <c r="H27" s="38">
        <v>178.21</v>
      </c>
      <c r="I27" s="38">
        <f>TRUNC(F27*H27,2)</f>
        <v>11227.23</v>
      </c>
    </row>
    <row r="28" spans="1:11" s="44" customFormat="1" ht="42" customHeight="1" x14ac:dyDescent="0.2">
      <c r="A28" s="78" t="s">
        <v>123</v>
      </c>
      <c r="B28" s="31" t="s">
        <v>29</v>
      </c>
      <c r="C28" s="36">
        <v>104617</v>
      </c>
      <c r="D28" s="116" t="s">
        <v>100</v>
      </c>
      <c r="E28" s="78" t="s">
        <v>34</v>
      </c>
      <c r="F28" s="38">
        <v>99.72999999999999</v>
      </c>
      <c r="G28" s="38">
        <v>305.11</v>
      </c>
      <c r="H28" s="38">
        <v>367.66</v>
      </c>
      <c r="I28" s="38">
        <f>TRUNC(F28*H28,2)</f>
        <v>36666.730000000003</v>
      </c>
      <c r="K28" s="44" t="e">
        <f>#REF!/2</f>
        <v>#REF!</v>
      </c>
    </row>
    <row r="29" spans="1:11" s="43" customFormat="1" x14ac:dyDescent="0.2">
      <c r="A29" s="79" t="s">
        <v>41</v>
      </c>
      <c r="B29" s="32"/>
      <c r="C29" s="32"/>
      <c r="D29" s="33" t="s">
        <v>64</v>
      </c>
      <c r="E29" s="34"/>
      <c r="F29" s="35"/>
      <c r="G29" s="35"/>
      <c r="H29" s="35"/>
      <c r="I29" s="14">
        <f>SUM(I30:I31)</f>
        <v>37430.61</v>
      </c>
    </row>
    <row r="30" spans="1:11" s="43" customFormat="1" ht="45" x14ac:dyDescent="0.2">
      <c r="A30" s="78" t="s">
        <v>124</v>
      </c>
      <c r="B30" s="31" t="s">
        <v>29</v>
      </c>
      <c r="C30" s="36">
        <v>106009</v>
      </c>
      <c r="D30" s="116" t="s">
        <v>65</v>
      </c>
      <c r="E30" s="78" t="s">
        <v>30</v>
      </c>
      <c r="F30" s="38">
        <v>71.599999999999994</v>
      </c>
      <c r="G30" s="38">
        <v>408.6</v>
      </c>
      <c r="H30" s="38">
        <v>492.36</v>
      </c>
      <c r="I30" s="38">
        <f>ROUND(F30*H30,2)</f>
        <v>35252.980000000003</v>
      </c>
    </row>
    <row r="31" spans="1:11" s="43" customFormat="1" ht="22.5" x14ac:dyDescent="0.2">
      <c r="A31" s="78" t="s">
        <v>125</v>
      </c>
      <c r="B31" s="31" t="s">
        <v>29</v>
      </c>
      <c r="C31" s="36">
        <v>102719</v>
      </c>
      <c r="D31" s="116" t="s">
        <v>56</v>
      </c>
      <c r="E31" s="78" t="s">
        <v>35</v>
      </c>
      <c r="F31" s="38">
        <v>11.46</v>
      </c>
      <c r="G31" s="38">
        <v>157.69</v>
      </c>
      <c r="H31" s="38">
        <v>190.02</v>
      </c>
      <c r="I31" s="38">
        <f>ROUND(F31*H31,2)</f>
        <v>2177.63</v>
      </c>
    </row>
    <row r="32" spans="1:11" s="30" customFormat="1" x14ac:dyDescent="0.2">
      <c r="A32" s="79" t="s">
        <v>126</v>
      </c>
      <c r="B32" s="32"/>
      <c r="C32" s="32"/>
      <c r="D32" s="33" t="s">
        <v>28</v>
      </c>
      <c r="E32" s="34"/>
      <c r="F32" s="35"/>
      <c r="G32" s="35"/>
      <c r="H32" s="35"/>
      <c r="I32" s="14">
        <f>SUM(I33:I52)</f>
        <v>33527.090000000004</v>
      </c>
    </row>
    <row r="33" spans="1:10" ht="33.75" x14ac:dyDescent="0.2">
      <c r="A33" s="78" t="s">
        <v>127</v>
      </c>
      <c r="B33" s="31" t="s">
        <v>29</v>
      </c>
      <c r="C33" s="36">
        <v>101891</v>
      </c>
      <c r="D33" s="116" t="s">
        <v>84</v>
      </c>
      <c r="E33" s="78" t="s">
        <v>33</v>
      </c>
      <c r="F33" s="38">
        <v>2</v>
      </c>
      <c r="G33" s="38">
        <v>31.01</v>
      </c>
      <c r="H33" s="38">
        <v>37.369999999999997</v>
      </c>
      <c r="I33" s="38">
        <f t="shared" ref="I33:I47" si="0">TRUNC(F33*H33,2)</f>
        <v>74.739999999999995</v>
      </c>
    </row>
    <row r="34" spans="1:10" s="30" customFormat="1" ht="33.75" x14ac:dyDescent="0.2">
      <c r="A34" s="123" t="s">
        <v>128</v>
      </c>
      <c r="B34" s="124" t="s">
        <v>29</v>
      </c>
      <c r="C34" s="128">
        <v>96985</v>
      </c>
      <c r="D34" s="116" t="s">
        <v>69</v>
      </c>
      <c r="E34" s="78" t="s">
        <v>33</v>
      </c>
      <c r="F34" s="38">
        <v>1</v>
      </c>
      <c r="G34" s="38">
        <v>110.16</v>
      </c>
      <c r="H34" s="38">
        <v>132.74</v>
      </c>
      <c r="I34" s="38">
        <f t="shared" si="0"/>
        <v>132.74</v>
      </c>
    </row>
    <row r="35" spans="1:10" s="30" customFormat="1" ht="33.75" x14ac:dyDescent="0.2">
      <c r="A35" s="123" t="s">
        <v>129</v>
      </c>
      <c r="B35" s="124" t="s">
        <v>29</v>
      </c>
      <c r="C35" s="128">
        <v>98111</v>
      </c>
      <c r="D35" s="116" t="s">
        <v>68</v>
      </c>
      <c r="E35" s="78" t="s">
        <v>33</v>
      </c>
      <c r="F35" s="38">
        <v>1</v>
      </c>
      <c r="G35" s="38">
        <v>47.51</v>
      </c>
      <c r="H35" s="38">
        <v>57.25</v>
      </c>
      <c r="I35" s="38">
        <f t="shared" si="0"/>
        <v>57.25</v>
      </c>
    </row>
    <row r="36" spans="1:10" s="30" customFormat="1" ht="45" x14ac:dyDescent="0.2">
      <c r="A36" s="123" t="s">
        <v>130</v>
      </c>
      <c r="B36" s="124" t="s">
        <v>29</v>
      </c>
      <c r="C36" s="128">
        <v>91854</v>
      </c>
      <c r="D36" s="116" t="s">
        <v>70</v>
      </c>
      <c r="E36" s="78" t="s">
        <v>30</v>
      </c>
      <c r="F36" s="38">
        <v>25</v>
      </c>
      <c r="G36" s="38">
        <v>10.34</v>
      </c>
      <c r="H36" s="38">
        <v>12.46</v>
      </c>
      <c r="I36" s="38">
        <f t="shared" si="0"/>
        <v>311.5</v>
      </c>
    </row>
    <row r="37" spans="1:10" s="30" customFormat="1" ht="33.75" x14ac:dyDescent="0.2">
      <c r="A37" s="123" t="s">
        <v>131</v>
      </c>
      <c r="B37" s="124" t="s">
        <v>213</v>
      </c>
      <c r="C37" s="128">
        <v>104406</v>
      </c>
      <c r="D37" s="116" t="s">
        <v>89</v>
      </c>
      <c r="E37" s="78" t="s">
        <v>30</v>
      </c>
      <c r="F37" s="38">
        <v>15</v>
      </c>
      <c r="G37" s="38">
        <v>17.18</v>
      </c>
      <c r="H37" s="38">
        <v>20.7</v>
      </c>
      <c r="I37" s="38">
        <f t="shared" si="0"/>
        <v>310.5</v>
      </c>
      <c r="J37" s="29"/>
    </row>
    <row r="38" spans="1:10" ht="45" x14ac:dyDescent="0.2">
      <c r="A38" s="123" t="s">
        <v>132</v>
      </c>
      <c r="B38" s="124" t="s">
        <v>213</v>
      </c>
      <c r="C38" s="128">
        <v>104408</v>
      </c>
      <c r="D38" s="116" t="s">
        <v>88</v>
      </c>
      <c r="E38" s="78" t="s">
        <v>30</v>
      </c>
      <c r="F38" s="38">
        <v>15</v>
      </c>
      <c r="G38" s="38">
        <v>24.93</v>
      </c>
      <c r="H38" s="38">
        <v>30.04</v>
      </c>
      <c r="I38" s="38">
        <f t="shared" si="0"/>
        <v>450.6</v>
      </c>
    </row>
    <row r="39" spans="1:10" s="44" customFormat="1" ht="56.25" x14ac:dyDescent="0.2">
      <c r="A39" s="123" t="s">
        <v>133</v>
      </c>
      <c r="B39" s="124" t="s">
        <v>29</v>
      </c>
      <c r="C39" s="128">
        <v>104785</v>
      </c>
      <c r="D39" s="116" t="s">
        <v>71</v>
      </c>
      <c r="E39" s="78" t="s">
        <v>30</v>
      </c>
      <c r="F39" s="38">
        <v>197</v>
      </c>
      <c r="G39" s="38">
        <v>14.3</v>
      </c>
      <c r="H39" s="38">
        <v>17.23</v>
      </c>
      <c r="I39" s="38">
        <f t="shared" si="0"/>
        <v>3394.31</v>
      </c>
    </row>
    <row r="40" spans="1:10" s="44" customFormat="1" ht="33.75" x14ac:dyDescent="0.2">
      <c r="A40" s="123" t="s">
        <v>134</v>
      </c>
      <c r="B40" s="124" t="s">
        <v>29</v>
      </c>
      <c r="C40" s="128">
        <v>92008</v>
      </c>
      <c r="D40" s="116" t="s">
        <v>87</v>
      </c>
      <c r="E40" s="78" t="s">
        <v>33</v>
      </c>
      <c r="F40" s="38">
        <v>2</v>
      </c>
      <c r="G40" s="38">
        <v>48.51</v>
      </c>
      <c r="H40" s="38">
        <v>58.45</v>
      </c>
      <c r="I40" s="38">
        <f t="shared" si="0"/>
        <v>116.9</v>
      </c>
    </row>
    <row r="41" spans="1:10" s="44" customFormat="1" ht="33.75" x14ac:dyDescent="0.2">
      <c r="A41" s="123" t="s">
        <v>135</v>
      </c>
      <c r="B41" s="124" t="s">
        <v>29</v>
      </c>
      <c r="C41" s="128">
        <v>91933</v>
      </c>
      <c r="D41" s="116" t="s">
        <v>72</v>
      </c>
      <c r="E41" s="78" t="s">
        <v>30</v>
      </c>
      <c r="F41" s="38">
        <v>40</v>
      </c>
      <c r="G41" s="38">
        <v>17.05</v>
      </c>
      <c r="H41" s="38">
        <v>20.55</v>
      </c>
      <c r="I41" s="38">
        <f t="shared" si="0"/>
        <v>822</v>
      </c>
    </row>
    <row r="42" spans="1:10" s="30" customFormat="1" ht="33.75" x14ac:dyDescent="0.2">
      <c r="A42" s="123" t="s">
        <v>136</v>
      </c>
      <c r="B42" s="124" t="s">
        <v>29</v>
      </c>
      <c r="C42" s="128">
        <v>91926</v>
      </c>
      <c r="D42" s="116" t="s">
        <v>73</v>
      </c>
      <c r="E42" s="78" t="s">
        <v>30</v>
      </c>
      <c r="F42" s="38">
        <v>780</v>
      </c>
      <c r="G42" s="38">
        <v>4.5999999999999996</v>
      </c>
      <c r="H42" s="38">
        <v>5.54</v>
      </c>
      <c r="I42" s="38">
        <f t="shared" si="0"/>
        <v>4321.2</v>
      </c>
    </row>
    <row r="43" spans="1:10" s="44" customFormat="1" ht="33.75" x14ac:dyDescent="0.2">
      <c r="A43" s="123" t="s">
        <v>137</v>
      </c>
      <c r="B43" s="124" t="s">
        <v>29</v>
      </c>
      <c r="C43" s="128">
        <v>101946</v>
      </c>
      <c r="D43" s="116" t="s">
        <v>90</v>
      </c>
      <c r="E43" s="78" t="s">
        <v>33</v>
      </c>
      <c r="F43" s="38">
        <v>1</v>
      </c>
      <c r="G43" s="38">
        <v>145.44</v>
      </c>
      <c r="H43" s="38">
        <v>175.26</v>
      </c>
      <c r="I43" s="38">
        <f t="shared" si="0"/>
        <v>175.26</v>
      </c>
    </row>
    <row r="44" spans="1:10" s="44" customFormat="1" ht="33.75" x14ac:dyDescent="0.2">
      <c r="A44" s="78" t="s">
        <v>138</v>
      </c>
      <c r="B44" s="124" t="s">
        <v>213</v>
      </c>
      <c r="C44" s="36">
        <v>104743</v>
      </c>
      <c r="D44" s="116" t="s">
        <v>102</v>
      </c>
      <c r="E44" s="78" t="s">
        <v>30</v>
      </c>
      <c r="F44" s="38">
        <v>130</v>
      </c>
      <c r="G44" s="38">
        <v>51.96</v>
      </c>
      <c r="H44" s="38">
        <v>62.61</v>
      </c>
      <c r="I44" s="38">
        <f t="shared" si="0"/>
        <v>8139.3</v>
      </c>
    </row>
    <row r="45" spans="1:10" s="30" customFormat="1" ht="45" x14ac:dyDescent="0.2">
      <c r="A45" s="78" t="s">
        <v>139</v>
      </c>
      <c r="B45" s="31" t="s">
        <v>29</v>
      </c>
      <c r="C45" s="36">
        <v>91871</v>
      </c>
      <c r="D45" s="116" t="s">
        <v>85</v>
      </c>
      <c r="E45" s="78" t="s">
        <v>30</v>
      </c>
      <c r="F45" s="38">
        <v>153</v>
      </c>
      <c r="G45" s="38">
        <v>15.34</v>
      </c>
      <c r="H45" s="38">
        <v>18.48</v>
      </c>
      <c r="I45" s="38">
        <f t="shared" si="0"/>
        <v>2827.44</v>
      </c>
    </row>
    <row r="46" spans="1:10" s="30" customFormat="1" ht="45" x14ac:dyDescent="0.2">
      <c r="A46" s="78" t="s">
        <v>140</v>
      </c>
      <c r="B46" s="31" t="s">
        <v>29</v>
      </c>
      <c r="C46" s="36">
        <v>91873</v>
      </c>
      <c r="D46" s="116" t="s">
        <v>86</v>
      </c>
      <c r="E46" s="78" t="s">
        <v>30</v>
      </c>
      <c r="F46" s="38">
        <v>53</v>
      </c>
      <c r="G46" s="38">
        <v>23.62</v>
      </c>
      <c r="H46" s="38">
        <v>28.46</v>
      </c>
      <c r="I46" s="38">
        <f t="shared" si="0"/>
        <v>1508.38</v>
      </c>
    </row>
    <row r="47" spans="1:10" s="30" customFormat="1" ht="33.75" x14ac:dyDescent="0.2">
      <c r="A47" s="78" t="s">
        <v>141</v>
      </c>
      <c r="B47" s="31" t="s">
        <v>29</v>
      </c>
      <c r="C47" s="36">
        <v>95817</v>
      </c>
      <c r="D47" s="116" t="s">
        <v>81</v>
      </c>
      <c r="E47" s="78" t="s">
        <v>33</v>
      </c>
      <c r="F47" s="38">
        <v>30</v>
      </c>
      <c r="G47" s="38">
        <v>43.72</v>
      </c>
      <c r="H47" s="38">
        <v>52.68</v>
      </c>
      <c r="I47" s="38">
        <f t="shared" si="0"/>
        <v>1580.4</v>
      </c>
    </row>
    <row r="48" spans="1:10" s="30" customFormat="1" ht="22.5" x14ac:dyDescent="0.2">
      <c r="A48" s="123" t="s">
        <v>142</v>
      </c>
      <c r="B48" s="124" t="s">
        <v>24</v>
      </c>
      <c r="C48" s="128">
        <v>1</v>
      </c>
      <c r="D48" s="125" t="s">
        <v>106</v>
      </c>
      <c r="E48" s="126" t="s">
        <v>33</v>
      </c>
      <c r="F48" s="38">
        <v>2</v>
      </c>
      <c r="G48" s="38">
        <v>100.5</v>
      </c>
      <c r="H48" s="38">
        <v>121.1</v>
      </c>
      <c r="I48" s="38">
        <f>ROUND(F48*H48,2)</f>
        <v>242.2</v>
      </c>
    </row>
    <row r="49" spans="1:9" s="44" customFormat="1" ht="33.75" x14ac:dyDescent="0.2">
      <c r="A49" s="78" t="s">
        <v>143</v>
      </c>
      <c r="B49" s="31" t="s">
        <v>24</v>
      </c>
      <c r="C49" s="36">
        <v>2</v>
      </c>
      <c r="D49" s="39" t="s">
        <v>107</v>
      </c>
      <c r="E49" s="37" t="s">
        <v>33</v>
      </c>
      <c r="F49" s="38">
        <v>1</v>
      </c>
      <c r="G49" s="38">
        <v>349.41</v>
      </c>
      <c r="H49" s="38">
        <v>421.04</v>
      </c>
      <c r="I49" s="38">
        <f>TRUNC(F49*H49,2)</f>
        <v>421.04</v>
      </c>
    </row>
    <row r="50" spans="1:9" s="44" customFormat="1" ht="33.75" x14ac:dyDescent="0.2">
      <c r="A50" s="78" t="s">
        <v>144</v>
      </c>
      <c r="B50" s="31" t="s">
        <v>24</v>
      </c>
      <c r="C50" s="36">
        <v>3</v>
      </c>
      <c r="D50" s="39" t="s">
        <v>82</v>
      </c>
      <c r="E50" s="37" t="s">
        <v>33</v>
      </c>
      <c r="F50" s="38">
        <v>7</v>
      </c>
      <c r="G50" s="38">
        <v>68.44</v>
      </c>
      <c r="H50" s="38">
        <v>82.47</v>
      </c>
      <c r="I50" s="38">
        <f>ROUND(F50*H50,2)</f>
        <v>577.29</v>
      </c>
    </row>
    <row r="51" spans="1:9" s="44" customFormat="1" ht="22.5" x14ac:dyDescent="0.2">
      <c r="A51" s="78" t="s">
        <v>145</v>
      </c>
      <c r="B51" s="31" t="s">
        <v>24</v>
      </c>
      <c r="C51" s="36">
        <v>4</v>
      </c>
      <c r="D51" s="39" t="s">
        <v>108</v>
      </c>
      <c r="E51" s="37" t="s">
        <v>30</v>
      </c>
      <c r="F51" s="38">
        <v>20</v>
      </c>
      <c r="G51" s="38">
        <v>127.56</v>
      </c>
      <c r="H51" s="38">
        <v>153.71</v>
      </c>
      <c r="I51" s="38">
        <f>ROUND(F51*H51,2)</f>
        <v>3074.2</v>
      </c>
    </row>
    <row r="52" spans="1:9" s="44" customFormat="1" x14ac:dyDescent="0.2">
      <c r="A52" s="78" t="s">
        <v>146</v>
      </c>
      <c r="B52" s="31" t="s">
        <v>24</v>
      </c>
      <c r="C52" s="36">
        <v>6</v>
      </c>
      <c r="D52" s="39" t="s">
        <v>110</v>
      </c>
      <c r="E52" s="37" t="s">
        <v>33</v>
      </c>
      <c r="F52" s="38">
        <v>24</v>
      </c>
      <c r="G52" s="38">
        <v>172.54000000000002</v>
      </c>
      <c r="H52" s="38">
        <v>207.91</v>
      </c>
      <c r="I52" s="38">
        <f>TRUNC(F52*H52,2)</f>
        <v>4989.84</v>
      </c>
    </row>
    <row r="53" spans="1:9" s="44" customFormat="1" x14ac:dyDescent="0.2">
      <c r="A53" s="79" t="s">
        <v>147</v>
      </c>
      <c r="B53" s="32"/>
      <c r="C53" s="32"/>
      <c r="D53" s="33" t="s">
        <v>27</v>
      </c>
      <c r="E53" s="34"/>
      <c r="F53" s="35"/>
      <c r="G53" s="35"/>
      <c r="H53" s="35"/>
      <c r="I53" s="14">
        <f>SUM(I54:I59)</f>
        <v>89363.83</v>
      </c>
    </row>
    <row r="54" spans="1:9" s="44" customFormat="1" ht="10.35" customHeight="1" x14ac:dyDescent="0.2">
      <c r="A54" s="78" t="s">
        <v>148</v>
      </c>
      <c r="B54" s="31" t="s">
        <v>29</v>
      </c>
      <c r="C54" s="36">
        <v>88485</v>
      </c>
      <c r="D54" s="116" t="s">
        <v>67</v>
      </c>
      <c r="E54" s="78" t="s">
        <v>34</v>
      </c>
      <c r="F54" s="38">
        <v>948.73000000000013</v>
      </c>
      <c r="G54" s="38">
        <v>4.79</v>
      </c>
      <c r="H54" s="38">
        <v>5.77</v>
      </c>
      <c r="I54" s="38">
        <f>TRUNC(F54*H54,2)</f>
        <v>5474.17</v>
      </c>
    </row>
    <row r="55" spans="1:9" s="44" customFormat="1" ht="22.5" x14ac:dyDescent="0.2">
      <c r="A55" s="78" t="s">
        <v>149</v>
      </c>
      <c r="B55" s="31" t="s">
        <v>29</v>
      </c>
      <c r="C55" s="36">
        <v>88489</v>
      </c>
      <c r="D55" s="116" t="s">
        <v>96</v>
      </c>
      <c r="E55" s="78" t="s">
        <v>34</v>
      </c>
      <c r="F55" s="38">
        <v>948.73000000000013</v>
      </c>
      <c r="G55" s="38">
        <v>15.12</v>
      </c>
      <c r="H55" s="38">
        <v>18.22</v>
      </c>
      <c r="I55" s="38">
        <f>TRUNC(F55*H55,2)</f>
        <v>17285.86</v>
      </c>
    </row>
    <row r="56" spans="1:9" s="44" customFormat="1" ht="33.75" x14ac:dyDescent="0.2">
      <c r="A56" s="78" t="s">
        <v>150</v>
      </c>
      <c r="B56" s="31" t="s">
        <v>29</v>
      </c>
      <c r="C56" s="36">
        <v>102494</v>
      </c>
      <c r="D56" s="116" t="s">
        <v>48</v>
      </c>
      <c r="E56" s="78" t="s">
        <v>34</v>
      </c>
      <c r="F56" s="38">
        <v>480</v>
      </c>
      <c r="G56" s="38">
        <v>81.09</v>
      </c>
      <c r="H56" s="38">
        <v>97.71</v>
      </c>
      <c r="I56" s="38">
        <f>TRUNC(F56*H56,2)</f>
        <v>46900.800000000003</v>
      </c>
    </row>
    <row r="57" spans="1:9" s="44" customFormat="1" ht="45" x14ac:dyDescent="0.2">
      <c r="A57" s="78" t="s">
        <v>151</v>
      </c>
      <c r="B57" s="31" t="s">
        <v>29</v>
      </c>
      <c r="C57" s="36">
        <v>100739</v>
      </c>
      <c r="D57" s="116" t="s">
        <v>97</v>
      </c>
      <c r="E57" s="78" t="s">
        <v>34</v>
      </c>
      <c r="F57" s="38">
        <v>338.5</v>
      </c>
      <c r="G57" s="38">
        <v>14.06</v>
      </c>
      <c r="H57" s="38">
        <v>16.940000000000001</v>
      </c>
      <c r="I57" s="38">
        <f>TRUNC(F57*H57,2)</f>
        <v>5734.19</v>
      </c>
    </row>
    <row r="58" spans="1:9" s="87" customFormat="1" ht="33.75" x14ac:dyDescent="0.2">
      <c r="A58" s="78" t="s">
        <v>152</v>
      </c>
      <c r="B58" s="31" t="s">
        <v>29</v>
      </c>
      <c r="C58" s="36">
        <v>102491</v>
      </c>
      <c r="D58" s="116" t="s">
        <v>57</v>
      </c>
      <c r="E58" s="78" t="s">
        <v>34</v>
      </c>
      <c r="F58" s="38">
        <v>327.11</v>
      </c>
      <c r="G58" s="38">
        <v>24.49</v>
      </c>
      <c r="H58" s="38">
        <v>29.51</v>
      </c>
      <c r="I58" s="38">
        <f>ROUND(F58*H58,2)</f>
        <v>9653.02</v>
      </c>
    </row>
    <row r="59" spans="1:9" s="44" customFormat="1" ht="33.75" x14ac:dyDescent="0.2">
      <c r="A59" s="123" t="s">
        <v>153</v>
      </c>
      <c r="B59" s="124" t="s">
        <v>29</v>
      </c>
      <c r="C59" s="124">
        <v>102506</v>
      </c>
      <c r="D59" s="116" t="s">
        <v>66</v>
      </c>
      <c r="E59" s="78" t="s">
        <v>30</v>
      </c>
      <c r="F59" s="127">
        <v>292.2</v>
      </c>
      <c r="G59" s="38">
        <v>12.26</v>
      </c>
      <c r="H59" s="127">
        <v>14.77</v>
      </c>
      <c r="I59" s="127">
        <f>TRUNC(F59*H59,2)</f>
        <v>4315.79</v>
      </c>
    </row>
    <row r="60" spans="1:9" s="44" customFormat="1" x14ac:dyDescent="0.2">
      <c r="A60" s="79" t="s">
        <v>154</v>
      </c>
      <c r="B60" s="32"/>
      <c r="C60" s="32"/>
      <c r="D60" s="33" t="s">
        <v>104</v>
      </c>
      <c r="E60" s="34"/>
      <c r="F60" s="35"/>
      <c r="G60" s="35"/>
      <c r="H60" s="35"/>
      <c r="I60" s="14">
        <f>SUM(I61:I69)</f>
        <v>59258.09</v>
      </c>
    </row>
    <row r="61" spans="1:9" s="44" customFormat="1" ht="22.5" x14ac:dyDescent="0.2">
      <c r="A61" s="78" t="s">
        <v>155</v>
      </c>
      <c r="B61" s="31" t="s">
        <v>24</v>
      </c>
      <c r="C61" s="36">
        <v>103764</v>
      </c>
      <c r="D61" s="116" t="s">
        <v>75</v>
      </c>
      <c r="E61" s="78" t="s">
        <v>33</v>
      </c>
      <c r="F61" s="38">
        <v>1</v>
      </c>
      <c r="G61" s="38">
        <v>4055.26</v>
      </c>
      <c r="H61" s="38">
        <v>4886.59</v>
      </c>
      <c r="I61" s="38">
        <f>TRUNC(F61*H61,2)</f>
        <v>4886.59</v>
      </c>
    </row>
    <row r="62" spans="1:9" s="44" customFormat="1" ht="22.5" x14ac:dyDescent="0.2">
      <c r="A62" s="78" t="s">
        <v>156</v>
      </c>
      <c r="B62" s="31" t="s">
        <v>24</v>
      </c>
      <c r="C62" s="36">
        <v>103765</v>
      </c>
      <c r="D62" s="116" t="s">
        <v>74</v>
      </c>
      <c r="E62" s="78" t="s">
        <v>33</v>
      </c>
      <c r="F62" s="38">
        <v>1</v>
      </c>
      <c r="G62" s="38">
        <v>2418.36</v>
      </c>
      <c r="H62" s="38">
        <v>2914.12</v>
      </c>
      <c r="I62" s="38">
        <f>TRUNC(F62*H62,2)</f>
        <v>2914.12</v>
      </c>
    </row>
    <row r="63" spans="1:9" s="44" customFormat="1" ht="45" x14ac:dyDescent="0.2">
      <c r="A63" s="78" t="s">
        <v>157</v>
      </c>
      <c r="B63" s="31" t="s">
        <v>24</v>
      </c>
      <c r="C63" s="36">
        <v>103768</v>
      </c>
      <c r="D63" s="116" t="s">
        <v>77</v>
      </c>
      <c r="E63" s="78" t="s">
        <v>33</v>
      </c>
      <c r="F63" s="38">
        <v>2</v>
      </c>
      <c r="G63" s="38">
        <v>1956.61</v>
      </c>
      <c r="H63" s="38">
        <v>2357.7199999999998</v>
      </c>
      <c r="I63" s="38">
        <f>TRUNC(F63*H63,2)</f>
        <v>4715.4399999999996</v>
      </c>
    </row>
    <row r="64" spans="1:9" s="44" customFormat="1" ht="33.75" x14ac:dyDescent="0.2">
      <c r="A64" s="78" t="s">
        <v>158</v>
      </c>
      <c r="B64" s="31" t="s">
        <v>24</v>
      </c>
      <c r="C64" s="36">
        <v>103771</v>
      </c>
      <c r="D64" s="116" t="s">
        <v>78</v>
      </c>
      <c r="E64" s="78" t="s">
        <v>33</v>
      </c>
      <c r="F64" s="38">
        <v>2</v>
      </c>
      <c r="G64" s="38">
        <v>480.99</v>
      </c>
      <c r="H64" s="38">
        <v>579.59</v>
      </c>
      <c r="I64" s="38">
        <f>TRUNC(F64*H64,2)</f>
        <v>1159.18</v>
      </c>
    </row>
    <row r="65" spans="1:9" s="44" customFormat="1" ht="33.75" x14ac:dyDescent="0.2">
      <c r="A65" s="78" t="s">
        <v>159</v>
      </c>
      <c r="B65" s="31" t="s">
        <v>29</v>
      </c>
      <c r="C65" s="36">
        <v>94213</v>
      </c>
      <c r="D65" s="116" t="s">
        <v>49</v>
      </c>
      <c r="E65" s="78" t="s">
        <v>34</v>
      </c>
      <c r="F65" s="38">
        <v>221.59</v>
      </c>
      <c r="G65" s="38">
        <v>67.290000000000006</v>
      </c>
      <c r="H65" s="38">
        <v>81.08</v>
      </c>
      <c r="I65" s="38">
        <f>ROUND(F65*H65,2)</f>
        <v>17966.52</v>
      </c>
    </row>
    <row r="66" spans="1:9" s="44" customFormat="1" ht="56.25" x14ac:dyDescent="0.2">
      <c r="A66" s="78" t="s">
        <v>160</v>
      </c>
      <c r="B66" s="31" t="s">
        <v>24</v>
      </c>
      <c r="C66" s="36">
        <v>5</v>
      </c>
      <c r="D66" s="117" t="s">
        <v>109</v>
      </c>
      <c r="E66" s="78" t="s">
        <v>34</v>
      </c>
      <c r="F66" s="38">
        <v>162</v>
      </c>
      <c r="G66" s="38">
        <v>89.67</v>
      </c>
      <c r="H66" s="38">
        <v>108.05</v>
      </c>
      <c r="I66" s="38">
        <f>TRUNC(F66*H66,2)</f>
        <v>17504.099999999999</v>
      </c>
    </row>
    <row r="67" spans="1:9" s="44" customFormat="1" ht="33.75" x14ac:dyDescent="0.2">
      <c r="A67" s="78" t="s">
        <v>161</v>
      </c>
      <c r="B67" s="31" t="s">
        <v>29</v>
      </c>
      <c r="C67" s="36">
        <v>89580</v>
      </c>
      <c r="D67" s="116" t="s">
        <v>92</v>
      </c>
      <c r="E67" s="78" t="s">
        <v>30</v>
      </c>
      <c r="F67" s="38">
        <v>4</v>
      </c>
      <c r="G67" s="38">
        <v>56.55</v>
      </c>
      <c r="H67" s="38">
        <v>68.14</v>
      </c>
      <c r="I67" s="38">
        <f>TRUNC(F67*H67,2)</f>
        <v>272.56</v>
      </c>
    </row>
    <row r="68" spans="1:9" s="44" customFormat="1" ht="45" x14ac:dyDescent="0.2">
      <c r="A68" s="78" t="s">
        <v>162</v>
      </c>
      <c r="B68" s="31" t="s">
        <v>29</v>
      </c>
      <c r="C68" s="36">
        <v>89590</v>
      </c>
      <c r="D68" s="116" t="s">
        <v>91</v>
      </c>
      <c r="E68" s="78" t="s">
        <v>33</v>
      </c>
      <c r="F68" s="38">
        <v>18</v>
      </c>
      <c r="G68" s="38">
        <v>124.52</v>
      </c>
      <c r="H68" s="38">
        <v>150.05000000000001</v>
      </c>
      <c r="I68" s="38">
        <f>TRUNC(F68*H68,2)</f>
        <v>2700.9</v>
      </c>
    </row>
    <row r="69" spans="1:9" s="44" customFormat="1" ht="33.75" x14ac:dyDescent="0.2">
      <c r="A69" s="78" t="s">
        <v>163</v>
      </c>
      <c r="B69" s="31" t="s">
        <v>29</v>
      </c>
      <c r="C69" s="36">
        <v>94228</v>
      </c>
      <c r="D69" s="116" t="s">
        <v>50</v>
      </c>
      <c r="E69" s="78" t="s">
        <v>30</v>
      </c>
      <c r="F69" s="38">
        <v>76</v>
      </c>
      <c r="G69" s="38">
        <v>77.95</v>
      </c>
      <c r="H69" s="38">
        <v>93.93</v>
      </c>
      <c r="I69" s="38">
        <f>TRUNC(F69*H69,2)</f>
        <v>7138.68</v>
      </c>
    </row>
    <row r="70" spans="1:9" s="44" customFormat="1" ht="12.75" x14ac:dyDescent="0.2">
      <c r="A70" s="122">
        <v>2</v>
      </c>
      <c r="B70" s="118"/>
      <c r="C70" s="118"/>
      <c r="D70" s="129" t="s">
        <v>79</v>
      </c>
      <c r="E70" s="119"/>
      <c r="F70" s="121"/>
      <c r="G70" s="121"/>
      <c r="H70" s="121"/>
      <c r="I70" s="120">
        <f>SUM(I71,I74,I76,I79,I83,I111,I104)</f>
        <v>244876.5</v>
      </c>
    </row>
    <row r="71" spans="1:9" s="44" customFormat="1" x14ac:dyDescent="0.2">
      <c r="A71" s="79" t="s">
        <v>8</v>
      </c>
      <c r="B71" s="32"/>
      <c r="C71" s="32"/>
      <c r="D71" s="33" t="s">
        <v>5</v>
      </c>
      <c r="E71" s="34"/>
      <c r="F71" s="35"/>
      <c r="G71" s="35"/>
      <c r="H71" s="35"/>
      <c r="I71" s="14">
        <f>SUM(I72:I73)</f>
        <v>3472.97</v>
      </c>
    </row>
    <row r="72" spans="1:9" s="44" customFormat="1" ht="33.75" x14ac:dyDescent="0.2">
      <c r="A72" s="78" t="s">
        <v>165</v>
      </c>
      <c r="B72" s="31" t="s">
        <v>29</v>
      </c>
      <c r="C72" s="36">
        <v>97633</v>
      </c>
      <c r="D72" s="116" t="s">
        <v>60</v>
      </c>
      <c r="E72" s="78" t="s">
        <v>34</v>
      </c>
      <c r="F72" s="38">
        <v>78.819999999999993</v>
      </c>
      <c r="G72" s="38">
        <v>25.46</v>
      </c>
      <c r="H72" s="38">
        <v>30.68</v>
      </c>
      <c r="I72" s="38">
        <f>ROUND(F72*H72,2)</f>
        <v>2418.1999999999998</v>
      </c>
    </row>
    <row r="73" spans="1:9" s="44" customFormat="1" ht="33.75" x14ac:dyDescent="0.2">
      <c r="A73" s="78" t="s">
        <v>164</v>
      </c>
      <c r="B73" s="31" t="s">
        <v>29</v>
      </c>
      <c r="C73" s="36">
        <v>97647</v>
      </c>
      <c r="D73" s="116" t="s">
        <v>80</v>
      </c>
      <c r="E73" s="78" t="s">
        <v>34</v>
      </c>
      <c r="F73" s="38">
        <v>221.59</v>
      </c>
      <c r="G73" s="38">
        <v>3.95</v>
      </c>
      <c r="H73" s="38">
        <v>4.76</v>
      </c>
      <c r="I73" s="38">
        <f>ROUND(F73*H73,2)</f>
        <v>1054.77</v>
      </c>
    </row>
    <row r="74" spans="1:9" s="44" customFormat="1" x14ac:dyDescent="0.2">
      <c r="A74" s="79" t="s">
        <v>37</v>
      </c>
      <c r="B74" s="32"/>
      <c r="C74" s="32"/>
      <c r="D74" s="33" t="s">
        <v>58</v>
      </c>
      <c r="E74" s="34"/>
      <c r="F74" s="35"/>
      <c r="G74" s="35"/>
      <c r="H74" s="35"/>
      <c r="I74" s="14">
        <f>SUM(I75:I75)</f>
        <v>1401.78</v>
      </c>
    </row>
    <row r="75" spans="1:9" s="44" customFormat="1" ht="22.5" x14ac:dyDescent="0.2">
      <c r="A75" s="78" t="s">
        <v>166</v>
      </c>
      <c r="B75" s="31" t="s">
        <v>29</v>
      </c>
      <c r="C75" s="36">
        <v>94319</v>
      </c>
      <c r="D75" s="116" t="s">
        <v>61</v>
      </c>
      <c r="E75" s="78" t="s">
        <v>35</v>
      </c>
      <c r="F75" s="38">
        <v>14.32</v>
      </c>
      <c r="G75" s="38">
        <v>81.239999999999995</v>
      </c>
      <c r="H75" s="38">
        <v>97.89</v>
      </c>
      <c r="I75" s="38">
        <f>TRUNC(F75*H75,2)</f>
        <v>1401.78</v>
      </c>
    </row>
    <row r="76" spans="1:9" s="44" customFormat="1" x14ac:dyDescent="0.2">
      <c r="A76" s="79" t="s">
        <v>36</v>
      </c>
      <c r="B76" s="32"/>
      <c r="C76" s="32"/>
      <c r="D76" s="33" t="s">
        <v>51</v>
      </c>
      <c r="E76" s="34"/>
      <c r="F76" s="35"/>
      <c r="G76" s="35"/>
      <c r="H76" s="35"/>
      <c r="I76" s="14">
        <f>SUM(I77:I78)</f>
        <v>8533.4699999999993</v>
      </c>
    </row>
    <row r="77" spans="1:9" s="44" customFormat="1" ht="33.75" x14ac:dyDescent="0.2">
      <c r="A77" s="78" t="s">
        <v>167</v>
      </c>
      <c r="B77" s="31" t="s">
        <v>29</v>
      </c>
      <c r="C77" s="36">
        <v>95241</v>
      </c>
      <c r="D77" s="116" t="s">
        <v>93</v>
      </c>
      <c r="E77" s="78" t="s">
        <v>34</v>
      </c>
      <c r="F77" s="38">
        <v>90.05</v>
      </c>
      <c r="G77" s="38">
        <v>38.25</v>
      </c>
      <c r="H77" s="38">
        <v>46.09</v>
      </c>
      <c r="I77" s="38">
        <f>TRUNC(F77*H77,2)</f>
        <v>4150.3999999999996</v>
      </c>
    </row>
    <row r="78" spans="1:9" s="44" customFormat="1" ht="45" x14ac:dyDescent="0.2">
      <c r="A78" s="78" t="s">
        <v>168</v>
      </c>
      <c r="B78" s="31" t="s">
        <v>29</v>
      </c>
      <c r="C78" s="36">
        <v>94965</v>
      </c>
      <c r="D78" s="116" t="s">
        <v>99</v>
      </c>
      <c r="E78" s="78" t="s">
        <v>35</v>
      </c>
      <c r="F78" s="38">
        <v>7.16</v>
      </c>
      <c r="G78" s="38">
        <v>508.02</v>
      </c>
      <c r="H78" s="38">
        <v>612.16</v>
      </c>
      <c r="I78" s="38">
        <f>ROUND(F78*H78,2)</f>
        <v>4383.07</v>
      </c>
    </row>
    <row r="79" spans="1:9" s="44" customFormat="1" x14ac:dyDescent="0.2">
      <c r="A79" s="79" t="s">
        <v>53</v>
      </c>
      <c r="B79" s="32"/>
      <c r="C79" s="32"/>
      <c r="D79" s="33" t="s">
        <v>26</v>
      </c>
      <c r="E79" s="34"/>
      <c r="F79" s="35"/>
      <c r="G79" s="35"/>
      <c r="H79" s="35"/>
      <c r="I79" s="14">
        <f>SUM(I80:I82)</f>
        <v>51745.93</v>
      </c>
    </row>
    <row r="80" spans="1:9" s="44" customFormat="1" ht="45" x14ac:dyDescent="0.2">
      <c r="A80" s="78" t="s">
        <v>169</v>
      </c>
      <c r="B80" s="31" t="s">
        <v>29</v>
      </c>
      <c r="C80" s="36">
        <v>87249</v>
      </c>
      <c r="D80" s="116" t="s">
        <v>62</v>
      </c>
      <c r="E80" s="78" t="s">
        <v>34</v>
      </c>
      <c r="F80" s="38">
        <v>41.58</v>
      </c>
      <c r="G80" s="38">
        <v>76.88</v>
      </c>
      <c r="H80" s="38">
        <v>92.64</v>
      </c>
      <c r="I80" s="38">
        <f>TRUNC(F80*H80,2)</f>
        <v>3851.97</v>
      </c>
    </row>
    <row r="81" spans="1:9" s="44" customFormat="1" ht="45" x14ac:dyDescent="0.2">
      <c r="A81" s="78" t="s">
        <v>170</v>
      </c>
      <c r="B81" s="31" t="s">
        <v>29</v>
      </c>
      <c r="C81" s="36">
        <v>101162</v>
      </c>
      <c r="D81" s="116" t="s">
        <v>83</v>
      </c>
      <c r="E81" s="78" t="s">
        <v>34</v>
      </c>
      <c r="F81" s="38">
        <v>63</v>
      </c>
      <c r="G81" s="38">
        <v>147.88999999999999</v>
      </c>
      <c r="H81" s="38">
        <v>178.21</v>
      </c>
      <c r="I81" s="38">
        <f>TRUNC(F81*H81,2)</f>
        <v>11227.23</v>
      </c>
    </row>
    <row r="82" spans="1:9" s="44" customFormat="1" ht="56.25" x14ac:dyDescent="0.2">
      <c r="A82" s="78" t="s">
        <v>171</v>
      </c>
      <c r="B82" s="31" t="s">
        <v>29</v>
      </c>
      <c r="C82" s="36">
        <v>104617</v>
      </c>
      <c r="D82" s="116" t="s">
        <v>100</v>
      </c>
      <c r="E82" s="78" t="s">
        <v>34</v>
      </c>
      <c r="F82" s="38">
        <v>99.72999999999999</v>
      </c>
      <c r="G82" s="38">
        <v>305.11</v>
      </c>
      <c r="H82" s="38">
        <v>367.66</v>
      </c>
      <c r="I82" s="38">
        <f>TRUNC(F82*H82,2)</f>
        <v>36666.730000000003</v>
      </c>
    </row>
    <row r="83" spans="1:9" x14ac:dyDescent="0.2">
      <c r="A83" s="79" t="s">
        <v>172</v>
      </c>
      <c r="B83" s="32"/>
      <c r="C83" s="32"/>
      <c r="D83" s="33" t="s">
        <v>28</v>
      </c>
      <c r="E83" s="34"/>
      <c r="F83" s="35"/>
      <c r="G83" s="35"/>
      <c r="H83" s="35"/>
      <c r="I83" s="14">
        <f>SUM(I84:I103)</f>
        <v>33527.090000000004</v>
      </c>
    </row>
    <row r="84" spans="1:9" ht="33.75" x14ac:dyDescent="0.2">
      <c r="A84" s="78" t="s">
        <v>173</v>
      </c>
      <c r="B84" s="31" t="s">
        <v>29</v>
      </c>
      <c r="C84" s="36">
        <v>101891</v>
      </c>
      <c r="D84" s="116" t="s">
        <v>84</v>
      </c>
      <c r="E84" s="78" t="s">
        <v>33</v>
      </c>
      <c r="F84" s="38">
        <v>2</v>
      </c>
      <c r="G84" s="38">
        <v>31.01</v>
      </c>
      <c r="H84" s="38">
        <v>37.369999999999997</v>
      </c>
      <c r="I84" s="38">
        <f t="shared" ref="I84:I103" si="1">TRUNC(F84*H84,2)</f>
        <v>74.739999999999995</v>
      </c>
    </row>
    <row r="85" spans="1:9" ht="33.75" x14ac:dyDescent="0.2">
      <c r="A85" s="123" t="s">
        <v>174</v>
      </c>
      <c r="B85" s="124" t="s">
        <v>29</v>
      </c>
      <c r="C85" s="128">
        <v>96985</v>
      </c>
      <c r="D85" s="116" t="s">
        <v>69</v>
      </c>
      <c r="E85" s="78" t="s">
        <v>33</v>
      </c>
      <c r="F85" s="38">
        <v>1</v>
      </c>
      <c r="G85" s="38">
        <v>110.16</v>
      </c>
      <c r="H85" s="38">
        <v>132.74</v>
      </c>
      <c r="I85" s="38">
        <f t="shared" si="1"/>
        <v>132.74</v>
      </c>
    </row>
    <row r="86" spans="1:9" ht="33.75" x14ac:dyDescent="0.2">
      <c r="A86" s="123" t="s">
        <v>175</v>
      </c>
      <c r="B86" s="124" t="s">
        <v>29</v>
      </c>
      <c r="C86" s="128">
        <v>98111</v>
      </c>
      <c r="D86" s="116" t="s">
        <v>68</v>
      </c>
      <c r="E86" s="78" t="s">
        <v>33</v>
      </c>
      <c r="F86" s="38">
        <v>1</v>
      </c>
      <c r="G86" s="38">
        <v>47.51</v>
      </c>
      <c r="H86" s="38">
        <v>57.25</v>
      </c>
      <c r="I86" s="38">
        <f t="shared" si="1"/>
        <v>57.25</v>
      </c>
    </row>
    <row r="87" spans="1:9" ht="45" x14ac:dyDescent="0.2">
      <c r="A87" s="123" t="s">
        <v>176</v>
      </c>
      <c r="B87" s="124" t="s">
        <v>29</v>
      </c>
      <c r="C87" s="128">
        <v>91854</v>
      </c>
      <c r="D87" s="116" t="s">
        <v>70</v>
      </c>
      <c r="E87" s="78" t="s">
        <v>30</v>
      </c>
      <c r="F87" s="38">
        <v>25</v>
      </c>
      <c r="G87" s="38">
        <v>10.34</v>
      </c>
      <c r="H87" s="38">
        <v>12.46</v>
      </c>
      <c r="I87" s="38">
        <f t="shared" si="1"/>
        <v>311.5</v>
      </c>
    </row>
    <row r="88" spans="1:9" ht="33.75" x14ac:dyDescent="0.2">
      <c r="A88" s="123" t="s">
        <v>177</v>
      </c>
      <c r="B88" s="124" t="s">
        <v>24</v>
      </c>
      <c r="C88" s="128">
        <v>104406</v>
      </c>
      <c r="D88" s="116" t="s">
        <v>89</v>
      </c>
      <c r="E88" s="78" t="s">
        <v>30</v>
      </c>
      <c r="F88" s="38">
        <v>15</v>
      </c>
      <c r="G88" s="38">
        <v>17.18</v>
      </c>
      <c r="H88" s="38">
        <v>20.7</v>
      </c>
      <c r="I88" s="38">
        <f t="shared" si="1"/>
        <v>310.5</v>
      </c>
    </row>
    <row r="89" spans="1:9" ht="45" x14ac:dyDescent="0.2">
      <c r="A89" s="123" t="s">
        <v>178</v>
      </c>
      <c r="B89" s="124" t="s">
        <v>24</v>
      </c>
      <c r="C89" s="128">
        <v>104408</v>
      </c>
      <c r="D89" s="116" t="s">
        <v>88</v>
      </c>
      <c r="E89" s="78" t="s">
        <v>30</v>
      </c>
      <c r="F89" s="38">
        <v>15</v>
      </c>
      <c r="G89" s="38">
        <v>24.93</v>
      </c>
      <c r="H89" s="38">
        <v>30.04</v>
      </c>
      <c r="I89" s="38">
        <f t="shared" si="1"/>
        <v>450.6</v>
      </c>
    </row>
    <row r="90" spans="1:9" ht="56.25" x14ac:dyDescent="0.2">
      <c r="A90" s="123" t="s">
        <v>179</v>
      </c>
      <c r="B90" s="124" t="s">
        <v>29</v>
      </c>
      <c r="C90" s="128">
        <v>104785</v>
      </c>
      <c r="D90" s="116" t="s">
        <v>71</v>
      </c>
      <c r="E90" s="78" t="s">
        <v>30</v>
      </c>
      <c r="F90" s="38">
        <v>197</v>
      </c>
      <c r="G90" s="38">
        <v>14.3</v>
      </c>
      <c r="H90" s="38">
        <v>17.23</v>
      </c>
      <c r="I90" s="38">
        <f t="shared" si="1"/>
        <v>3394.31</v>
      </c>
    </row>
    <row r="91" spans="1:9" ht="33.75" x14ac:dyDescent="0.2">
      <c r="A91" s="123" t="s">
        <v>180</v>
      </c>
      <c r="B91" s="124" t="s">
        <v>29</v>
      </c>
      <c r="C91" s="128">
        <v>92008</v>
      </c>
      <c r="D91" s="116" t="s">
        <v>87</v>
      </c>
      <c r="E91" s="78" t="s">
        <v>33</v>
      </c>
      <c r="F91" s="38">
        <v>2</v>
      </c>
      <c r="G91" s="38">
        <v>48.51</v>
      </c>
      <c r="H91" s="38">
        <v>58.45</v>
      </c>
      <c r="I91" s="38">
        <f t="shared" si="1"/>
        <v>116.9</v>
      </c>
    </row>
    <row r="92" spans="1:9" ht="33.75" x14ac:dyDescent="0.2">
      <c r="A92" s="123" t="s">
        <v>181</v>
      </c>
      <c r="B92" s="124" t="s">
        <v>29</v>
      </c>
      <c r="C92" s="128">
        <v>91933</v>
      </c>
      <c r="D92" s="116" t="s">
        <v>72</v>
      </c>
      <c r="E92" s="78" t="s">
        <v>30</v>
      </c>
      <c r="F92" s="38">
        <v>40</v>
      </c>
      <c r="G92" s="38">
        <v>17.05</v>
      </c>
      <c r="H92" s="38">
        <v>20.55</v>
      </c>
      <c r="I92" s="38">
        <f t="shared" si="1"/>
        <v>822</v>
      </c>
    </row>
    <row r="93" spans="1:9" ht="33.75" x14ac:dyDescent="0.2">
      <c r="A93" s="123" t="s">
        <v>182</v>
      </c>
      <c r="B93" s="124" t="s">
        <v>29</v>
      </c>
      <c r="C93" s="128">
        <v>91926</v>
      </c>
      <c r="D93" s="116" t="s">
        <v>73</v>
      </c>
      <c r="E93" s="78" t="s">
        <v>30</v>
      </c>
      <c r="F93" s="38">
        <v>780</v>
      </c>
      <c r="G93" s="38">
        <v>4.5999999999999996</v>
      </c>
      <c r="H93" s="38">
        <v>5.54</v>
      </c>
      <c r="I93" s="38">
        <f t="shared" si="1"/>
        <v>4321.2</v>
      </c>
    </row>
    <row r="94" spans="1:9" ht="33.75" x14ac:dyDescent="0.2">
      <c r="A94" s="123" t="s">
        <v>183</v>
      </c>
      <c r="B94" s="124" t="s">
        <v>29</v>
      </c>
      <c r="C94" s="128">
        <v>101946</v>
      </c>
      <c r="D94" s="116" t="s">
        <v>90</v>
      </c>
      <c r="E94" s="78" t="s">
        <v>33</v>
      </c>
      <c r="F94" s="38">
        <v>1</v>
      </c>
      <c r="G94" s="38">
        <v>145.44</v>
      </c>
      <c r="H94" s="38">
        <v>175.26</v>
      </c>
      <c r="I94" s="38">
        <f t="shared" si="1"/>
        <v>175.26</v>
      </c>
    </row>
    <row r="95" spans="1:9" ht="33.75" x14ac:dyDescent="0.2">
      <c r="A95" s="123" t="s">
        <v>184</v>
      </c>
      <c r="B95" s="124" t="s">
        <v>24</v>
      </c>
      <c r="C95" s="128">
        <v>104743</v>
      </c>
      <c r="D95" s="116" t="s">
        <v>102</v>
      </c>
      <c r="E95" s="78" t="s">
        <v>30</v>
      </c>
      <c r="F95" s="38">
        <v>130</v>
      </c>
      <c r="G95" s="38">
        <v>51.96</v>
      </c>
      <c r="H95" s="38">
        <v>62.61</v>
      </c>
      <c r="I95" s="38">
        <f t="shared" si="1"/>
        <v>8139.3</v>
      </c>
    </row>
    <row r="96" spans="1:9" ht="45" x14ac:dyDescent="0.2">
      <c r="A96" s="123" t="s">
        <v>185</v>
      </c>
      <c r="B96" s="124" t="s">
        <v>29</v>
      </c>
      <c r="C96" s="128">
        <v>91871</v>
      </c>
      <c r="D96" s="116" t="s">
        <v>85</v>
      </c>
      <c r="E96" s="78" t="s">
        <v>30</v>
      </c>
      <c r="F96" s="38">
        <v>153</v>
      </c>
      <c r="G96" s="38">
        <v>15.34</v>
      </c>
      <c r="H96" s="38">
        <v>18.48</v>
      </c>
      <c r="I96" s="38">
        <f t="shared" si="1"/>
        <v>2827.44</v>
      </c>
    </row>
    <row r="97" spans="1:9" ht="45" x14ac:dyDescent="0.2">
      <c r="A97" s="123" t="s">
        <v>186</v>
      </c>
      <c r="B97" s="31" t="s">
        <v>29</v>
      </c>
      <c r="C97" s="36">
        <v>91873</v>
      </c>
      <c r="D97" s="116" t="s">
        <v>86</v>
      </c>
      <c r="E97" s="78" t="s">
        <v>30</v>
      </c>
      <c r="F97" s="38">
        <v>53</v>
      </c>
      <c r="G97" s="38">
        <v>23.62</v>
      </c>
      <c r="H97" s="38">
        <v>28.46</v>
      </c>
      <c r="I97" s="38">
        <f t="shared" si="1"/>
        <v>1508.38</v>
      </c>
    </row>
    <row r="98" spans="1:9" ht="33.75" x14ac:dyDescent="0.2">
      <c r="A98" s="78" t="s">
        <v>187</v>
      </c>
      <c r="B98" s="31" t="s">
        <v>24</v>
      </c>
      <c r="C98" s="36">
        <v>95817</v>
      </c>
      <c r="D98" s="116" t="s">
        <v>81</v>
      </c>
      <c r="E98" s="78" t="s">
        <v>33</v>
      </c>
      <c r="F98" s="38">
        <v>30</v>
      </c>
      <c r="G98" s="38">
        <v>43.72</v>
      </c>
      <c r="H98" s="38">
        <v>52.68</v>
      </c>
      <c r="I98" s="38">
        <f t="shared" si="1"/>
        <v>1580.4</v>
      </c>
    </row>
    <row r="99" spans="1:9" ht="22.5" x14ac:dyDescent="0.2">
      <c r="A99" s="78" t="s">
        <v>188</v>
      </c>
      <c r="B99" s="31" t="s">
        <v>24</v>
      </c>
      <c r="C99" s="36">
        <v>1</v>
      </c>
      <c r="D99" s="39" t="s">
        <v>106</v>
      </c>
      <c r="E99" s="37" t="s">
        <v>33</v>
      </c>
      <c r="F99" s="38">
        <v>2</v>
      </c>
      <c r="G99" s="38">
        <v>100.5</v>
      </c>
      <c r="H99" s="38">
        <v>121.1</v>
      </c>
      <c r="I99" s="38">
        <f t="shared" si="1"/>
        <v>242.2</v>
      </c>
    </row>
    <row r="100" spans="1:9" ht="33.75" x14ac:dyDescent="0.2">
      <c r="A100" s="123" t="s">
        <v>189</v>
      </c>
      <c r="B100" s="124" t="s">
        <v>24</v>
      </c>
      <c r="C100" s="128">
        <v>2</v>
      </c>
      <c r="D100" s="125" t="s">
        <v>107</v>
      </c>
      <c r="E100" s="126" t="s">
        <v>33</v>
      </c>
      <c r="F100" s="38">
        <v>1</v>
      </c>
      <c r="G100" s="38">
        <v>349.41</v>
      </c>
      <c r="H100" s="38">
        <v>421.04</v>
      </c>
      <c r="I100" s="38">
        <f t="shared" si="1"/>
        <v>421.04</v>
      </c>
    </row>
    <row r="101" spans="1:9" ht="33.75" x14ac:dyDescent="0.2">
      <c r="A101" s="123" t="s">
        <v>190</v>
      </c>
      <c r="B101" s="124" t="s">
        <v>24</v>
      </c>
      <c r="C101" s="128">
        <v>3</v>
      </c>
      <c r="D101" s="125" t="s">
        <v>82</v>
      </c>
      <c r="E101" s="126" t="s">
        <v>33</v>
      </c>
      <c r="F101" s="38">
        <v>7</v>
      </c>
      <c r="G101" s="38">
        <v>68.44</v>
      </c>
      <c r="H101" s="38">
        <v>82.47</v>
      </c>
      <c r="I101" s="38">
        <f t="shared" si="1"/>
        <v>577.29</v>
      </c>
    </row>
    <row r="102" spans="1:9" ht="22.5" x14ac:dyDescent="0.2">
      <c r="A102" s="123" t="s">
        <v>191</v>
      </c>
      <c r="B102" s="124" t="s">
        <v>24</v>
      </c>
      <c r="C102" s="128">
        <v>4</v>
      </c>
      <c r="D102" s="125" t="s">
        <v>108</v>
      </c>
      <c r="E102" s="126" t="s">
        <v>30</v>
      </c>
      <c r="F102" s="38">
        <v>20</v>
      </c>
      <c r="G102" s="38">
        <v>127.56</v>
      </c>
      <c r="H102" s="38">
        <v>153.71</v>
      </c>
      <c r="I102" s="38">
        <f t="shared" si="1"/>
        <v>3074.2</v>
      </c>
    </row>
    <row r="103" spans="1:9" x14ac:dyDescent="0.2">
      <c r="A103" s="123" t="s">
        <v>192</v>
      </c>
      <c r="B103" s="31" t="s">
        <v>24</v>
      </c>
      <c r="C103" s="36">
        <v>6</v>
      </c>
      <c r="D103" s="39" t="s">
        <v>110</v>
      </c>
      <c r="E103" s="37" t="s">
        <v>33</v>
      </c>
      <c r="F103" s="38">
        <v>24</v>
      </c>
      <c r="G103" s="38">
        <v>172.54000000000002</v>
      </c>
      <c r="H103" s="38">
        <v>207.91</v>
      </c>
      <c r="I103" s="38">
        <f t="shared" si="1"/>
        <v>4989.84</v>
      </c>
    </row>
    <row r="104" spans="1:9" x14ac:dyDescent="0.2">
      <c r="A104" s="79" t="s">
        <v>193</v>
      </c>
      <c r="B104" s="32"/>
      <c r="C104" s="32"/>
      <c r="D104" s="33" t="s">
        <v>27</v>
      </c>
      <c r="E104" s="34"/>
      <c r="F104" s="35"/>
      <c r="G104" s="35"/>
      <c r="H104" s="35"/>
      <c r="I104" s="14">
        <f>SUM(I105:I110)</f>
        <v>87747.97</v>
      </c>
    </row>
    <row r="105" spans="1:9" ht="22.5" x14ac:dyDescent="0.2">
      <c r="A105" s="78" t="s">
        <v>194</v>
      </c>
      <c r="B105" s="31" t="s">
        <v>29</v>
      </c>
      <c r="C105" s="36">
        <v>88485</v>
      </c>
      <c r="D105" s="116" t="s">
        <v>67</v>
      </c>
      <c r="E105" s="78" t="s">
        <v>34</v>
      </c>
      <c r="F105" s="38">
        <v>948.73000000000013</v>
      </c>
      <c r="G105" s="38">
        <v>4.79</v>
      </c>
      <c r="H105" s="38">
        <v>5.77</v>
      </c>
      <c r="I105" s="38">
        <f>TRUNC(F105*H105,2)</f>
        <v>5474.17</v>
      </c>
    </row>
    <row r="106" spans="1:9" ht="22.5" x14ac:dyDescent="0.2">
      <c r="A106" s="78" t="s">
        <v>195</v>
      </c>
      <c r="B106" s="31" t="s">
        <v>29</v>
      </c>
      <c r="C106" s="36">
        <v>88489</v>
      </c>
      <c r="D106" s="116" t="s">
        <v>96</v>
      </c>
      <c r="E106" s="78" t="s">
        <v>34</v>
      </c>
      <c r="F106" s="38">
        <v>948.73000000000013</v>
      </c>
      <c r="G106" s="38">
        <v>15.12</v>
      </c>
      <c r="H106" s="38">
        <v>18.22</v>
      </c>
      <c r="I106" s="38">
        <f>TRUNC(F106*H106,2)</f>
        <v>17285.86</v>
      </c>
    </row>
    <row r="107" spans="1:9" ht="33.75" x14ac:dyDescent="0.2">
      <c r="A107" s="78" t="s">
        <v>196</v>
      </c>
      <c r="B107" s="31" t="s">
        <v>29</v>
      </c>
      <c r="C107" s="36">
        <v>102494</v>
      </c>
      <c r="D107" s="116" t="s">
        <v>48</v>
      </c>
      <c r="E107" s="78" t="s">
        <v>34</v>
      </c>
      <c r="F107" s="38">
        <v>480</v>
      </c>
      <c r="G107" s="38">
        <v>81.09</v>
      </c>
      <c r="H107" s="38">
        <v>97.71</v>
      </c>
      <c r="I107" s="38">
        <f>TRUNC(F107*H107,2)</f>
        <v>46900.800000000003</v>
      </c>
    </row>
    <row r="108" spans="1:9" ht="45" x14ac:dyDescent="0.2">
      <c r="A108" s="78" t="s">
        <v>197</v>
      </c>
      <c r="B108" s="31" t="s">
        <v>29</v>
      </c>
      <c r="C108" s="36">
        <v>100739</v>
      </c>
      <c r="D108" s="116" t="s">
        <v>97</v>
      </c>
      <c r="E108" s="78" t="s">
        <v>34</v>
      </c>
      <c r="F108" s="38">
        <v>338.5</v>
      </c>
      <c r="G108" s="38">
        <v>14.06</v>
      </c>
      <c r="H108" s="38">
        <v>16.940000000000001</v>
      </c>
      <c r="I108" s="38">
        <f>TRUNC(F108*H108,2)</f>
        <v>5734.19</v>
      </c>
    </row>
    <row r="109" spans="1:9" ht="33.75" x14ac:dyDescent="0.2">
      <c r="A109" s="78" t="s">
        <v>198</v>
      </c>
      <c r="B109" s="31" t="s">
        <v>29</v>
      </c>
      <c r="C109" s="36">
        <v>102491</v>
      </c>
      <c r="D109" s="116" t="s">
        <v>57</v>
      </c>
      <c r="E109" s="78" t="s">
        <v>34</v>
      </c>
      <c r="F109" s="38">
        <v>327.11</v>
      </c>
      <c r="G109" s="38">
        <v>24.49</v>
      </c>
      <c r="H109" s="38">
        <v>29.51</v>
      </c>
      <c r="I109" s="38">
        <f>ROUND(F109*H109,2)</f>
        <v>9653.02</v>
      </c>
    </row>
    <row r="110" spans="1:9" ht="33.75" x14ac:dyDescent="0.2">
      <c r="A110" s="123" t="s">
        <v>199</v>
      </c>
      <c r="B110" s="124" t="s">
        <v>29</v>
      </c>
      <c r="C110" s="124">
        <v>102507</v>
      </c>
      <c r="D110" s="116" t="s">
        <v>98</v>
      </c>
      <c r="E110" s="78" t="s">
        <v>30</v>
      </c>
      <c r="F110" s="127">
        <v>292.2</v>
      </c>
      <c r="G110" s="38">
        <v>7.67</v>
      </c>
      <c r="H110" s="127">
        <v>9.24</v>
      </c>
      <c r="I110" s="38">
        <f>ROUND(F110*H110,2)</f>
        <v>2699.93</v>
      </c>
    </row>
    <row r="111" spans="1:9" x14ac:dyDescent="0.2">
      <c r="A111" s="79" t="s">
        <v>200</v>
      </c>
      <c r="B111" s="32"/>
      <c r="C111" s="32"/>
      <c r="D111" s="33" t="s">
        <v>105</v>
      </c>
      <c r="E111" s="34"/>
      <c r="F111" s="35"/>
      <c r="G111" s="35"/>
      <c r="H111" s="35"/>
      <c r="I111" s="14">
        <f>SUM(I112:I120)</f>
        <v>58447.29</v>
      </c>
    </row>
    <row r="112" spans="1:9" ht="22.5" x14ac:dyDescent="0.2">
      <c r="A112" s="78" t="s">
        <v>201</v>
      </c>
      <c r="B112" s="31" t="s">
        <v>24</v>
      </c>
      <c r="C112" s="36">
        <v>103764</v>
      </c>
      <c r="D112" s="116" t="s">
        <v>75</v>
      </c>
      <c r="E112" s="78" t="s">
        <v>33</v>
      </c>
      <c r="F112" s="38">
        <v>1</v>
      </c>
      <c r="G112" s="38">
        <v>4055.26</v>
      </c>
      <c r="H112" s="38">
        <v>4886.59</v>
      </c>
      <c r="I112" s="38">
        <f>TRUNC(F112*H112,2)</f>
        <v>4886.59</v>
      </c>
    </row>
    <row r="113" spans="1:9" ht="22.5" x14ac:dyDescent="0.2">
      <c r="A113" s="78" t="s">
        <v>202</v>
      </c>
      <c r="B113" s="31" t="s">
        <v>24</v>
      </c>
      <c r="C113" s="36">
        <v>103765</v>
      </c>
      <c r="D113" s="116" t="s">
        <v>74</v>
      </c>
      <c r="E113" s="78" t="s">
        <v>33</v>
      </c>
      <c r="F113" s="38">
        <v>1</v>
      </c>
      <c r="G113" s="38">
        <v>2418.36</v>
      </c>
      <c r="H113" s="38">
        <v>2914.12</v>
      </c>
      <c r="I113" s="38">
        <f>TRUNC(F113*H113,2)</f>
        <v>2914.12</v>
      </c>
    </row>
    <row r="114" spans="1:9" ht="45" x14ac:dyDescent="0.2">
      <c r="A114" s="78" t="s">
        <v>203</v>
      </c>
      <c r="B114" s="31" t="s">
        <v>24</v>
      </c>
      <c r="C114" s="36">
        <v>103768</v>
      </c>
      <c r="D114" s="116" t="s">
        <v>77</v>
      </c>
      <c r="E114" s="78" t="s">
        <v>33</v>
      </c>
      <c r="F114" s="38">
        <v>2</v>
      </c>
      <c r="G114" s="38">
        <v>1956.61</v>
      </c>
      <c r="H114" s="38">
        <v>2357.7199999999998</v>
      </c>
      <c r="I114" s="38">
        <f>TRUNC(F114*H114,2)</f>
        <v>4715.4399999999996</v>
      </c>
    </row>
    <row r="115" spans="1:9" ht="33.75" x14ac:dyDescent="0.2">
      <c r="A115" s="78" t="s">
        <v>204</v>
      </c>
      <c r="B115" s="31" t="s">
        <v>24</v>
      </c>
      <c r="C115" s="36">
        <v>103771</v>
      </c>
      <c r="D115" s="116" t="s">
        <v>78</v>
      </c>
      <c r="E115" s="78" t="s">
        <v>33</v>
      </c>
      <c r="F115" s="38">
        <v>2</v>
      </c>
      <c r="G115" s="38">
        <v>480.99</v>
      </c>
      <c r="H115" s="38">
        <v>579.59</v>
      </c>
      <c r="I115" s="38">
        <f>TRUNC(F115*H115,2)</f>
        <v>1159.18</v>
      </c>
    </row>
    <row r="116" spans="1:9" ht="33.75" x14ac:dyDescent="0.2">
      <c r="A116" s="78" t="s">
        <v>205</v>
      </c>
      <c r="B116" s="31" t="s">
        <v>29</v>
      </c>
      <c r="C116" s="36">
        <v>94213</v>
      </c>
      <c r="D116" s="116" t="s">
        <v>49</v>
      </c>
      <c r="E116" s="78" t="s">
        <v>34</v>
      </c>
      <c r="F116" s="38">
        <v>211.59</v>
      </c>
      <c r="G116" s="38">
        <v>67.290000000000006</v>
      </c>
      <c r="H116" s="38">
        <v>81.08</v>
      </c>
      <c r="I116" s="38">
        <f>ROUND(F116*H116,2)</f>
        <v>17155.72</v>
      </c>
    </row>
    <row r="117" spans="1:9" ht="67.5" x14ac:dyDescent="0.2">
      <c r="A117" s="78" t="s">
        <v>214</v>
      </c>
      <c r="B117" s="31" t="s">
        <v>24</v>
      </c>
      <c r="C117" s="36">
        <v>5</v>
      </c>
      <c r="D117" s="117" t="s">
        <v>76</v>
      </c>
      <c r="E117" s="37" t="s">
        <v>31</v>
      </c>
      <c r="F117" s="38">
        <v>162</v>
      </c>
      <c r="G117" s="38">
        <v>89.67</v>
      </c>
      <c r="H117" s="38">
        <v>108.05</v>
      </c>
      <c r="I117" s="38">
        <f>TRUNC(F117*H117,2)</f>
        <v>17504.099999999999</v>
      </c>
    </row>
    <row r="118" spans="1:9" ht="33.75" x14ac:dyDescent="0.2">
      <c r="A118" s="78" t="s">
        <v>206</v>
      </c>
      <c r="B118" s="31" t="s">
        <v>29</v>
      </c>
      <c r="C118" s="36">
        <v>89580</v>
      </c>
      <c r="D118" s="116" t="s">
        <v>92</v>
      </c>
      <c r="E118" s="78" t="s">
        <v>30</v>
      </c>
      <c r="F118" s="38">
        <v>4</v>
      </c>
      <c r="G118" s="38">
        <v>56.55</v>
      </c>
      <c r="H118" s="38">
        <v>68.14</v>
      </c>
      <c r="I118" s="38">
        <f>TRUNC(F118*H118,2)</f>
        <v>272.56</v>
      </c>
    </row>
    <row r="119" spans="1:9" ht="45" x14ac:dyDescent="0.2">
      <c r="A119" s="78" t="s">
        <v>207</v>
      </c>
      <c r="B119" s="31" t="s">
        <v>29</v>
      </c>
      <c r="C119" s="36">
        <v>89590</v>
      </c>
      <c r="D119" s="116" t="s">
        <v>91</v>
      </c>
      <c r="E119" s="78" t="s">
        <v>33</v>
      </c>
      <c r="F119" s="38">
        <v>18</v>
      </c>
      <c r="G119" s="38">
        <v>124.52</v>
      </c>
      <c r="H119" s="38">
        <v>150.05000000000001</v>
      </c>
      <c r="I119" s="38">
        <f>TRUNC(F119*H119,2)</f>
        <v>2700.9</v>
      </c>
    </row>
    <row r="120" spans="1:9" ht="33.75" x14ac:dyDescent="0.2">
      <c r="A120" s="78" t="s">
        <v>208</v>
      </c>
      <c r="B120" s="31" t="s">
        <v>29</v>
      </c>
      <c r="C120" s="36">
        <v>94228</v>
      </c>
      <c r="D120" s="116" t="s">
        <v>50</v>
      </c>
      <c r="E120" s="78" t="s">
        <v>30</v>
      </c>
      <c r="F120" s="38">
        <v>76</v>
      </c>
      <c r="G120" s="38">
        <v>77.95</v>
      </c>
      <c r="H120" s="38">
        <v>93.93</v>
      </c>
      <c r="I120" s="38">
        <f>TRUNC(F120*H120,2)</f>
        <v>7138.68</v>
      </c>
    </row>
    <row r="121" spans="1:9" x14ac:dyDescent="0.2">
      <c r="A121" s="136"/>
      <c r="B121" s="137"/>
      <c r="C121" s="137"/>
      <c r="D121" s="138"/>
      <c r="E121" s="139"/>
      <c r="F121" s="140"/>
      <c r="G121" s="140"/>
      <c r="H121" s="140"/>
      <c r="I121" s="140"/>
    </row>
    <row r="122" spans="1:9" ht="36" customHeight="1" x14ac:dyDescent="0.2">
      <c r="A122" s="154" t="s">
        <v>215</v>
      </c>
      <c r="B122" s="154"/>
      <c r="C122" s="154"/>
      <c r="D122" s="154"/>
      <c r="E122" s="154"/>
      <c r="F122" s="154"/>
      <c r="G122" s="153" t="s">
        <v>19</v>
      </c>
      <c r="H122" s="153"/>
      <c r="I122" s="141">
        <f>I10+I70</f>
        <v>548785.28</v>
      </c>
    </row>
    <row r="123" spans="1:9" x14ac:dyDescent="0.2">
      <c r="D123" s="77"/>
      <c r="G123" s="30"/>
      <c r="H123" s="30"/>
      <c r="I123" s="30"/>
    </row>
    <row r="124" spans="1:9" x14ac:dyDescent="0.2">
      <c r="D124" s="77"/>
    </row>
    <row r="125" spans="1:9" ht="15" x14ac:dyDescent="0.2">
      <c r="I125" s="134">
        <f>I120+I119+I118+I117+I116+I115+I114+I113+I112+I110+I109+I108+I107+I106+I105+I103+I102+I101+I100+I99+I98+I97+I96+I95+I94+I93+I92+I91+I90+I89+I88+I87+I86+I85+I84+I82+I81+I80+I78+I77+I75+I73+I72+I69+I68+I67+I66+I65+I64+I63+I62+I61+I59+I58+I57+I56+I55+I54+I52+I51+I50+I49+I48+I47+I46+I45+I44+I43+I42+I41+I40+I39+I38+I37+I36+I35+I34+I33+I31+I30+I28+I27+I26+I24+I23+I21+I19+I18+I16+I15+I14+I13</f>
        <v>548785.28000000014</v>
      </c>
    </row>
    <row r="126" spans="1:9" ht="15" x14ac:dyDescent="0.2">
      <c r="I126" s="134"/>
    </row>
    <row r="127" spans="1:9" ht="15" x14ac:dyDescent="0.2">
      <c r="I127" s="134" t="str">
        <f>IF(I125=I122,"ok","erro")</f>
        <v>ok</v>
      </c>
    </row>
    <row r="128" spans="1:9" x14ac:dyDescent="0.2">
      <c r="I128" s="55"/>
    </row>
    <row r="129" spans="9:10" ht="12.75" x14ac:dyDescent="0.2">
      <c r="I129" s="135"/>
    </row>
    <row r="130" spans="9:10" ht="12.75" x14ac:dyDescent="0.2">
      <c r="I130" s="135"/>
    </row>
    <row r="131" spans="9:10" x14ac:dyDescent="0.2">
      <c r="I131" s="133"/>
    </row>
    <row r="132" spans="9:10" ht="15" x14ac:dyDescent="0.25">
      <c r="I132" s="130"/>
    </row>
    <row r="133" spans="9:10" ht="15" x14ac:dyDescent="0.2">
      <c r="I133" s="131"/>
      <c r="J133" s="132"/>
    </row>
    <row r="134" spans="9:10" x14ac:dyDescent="0.2">
      <c r="I134" s="133"/>
    </row>
    <row r="137" spans="9:10" ht="15" x14ac:dyDescent="0.25">
      <c r="I137" s="130"/>
    </row>
    <row r="138" spans="9:10" ht="15" x14ac:dyDescent="0.25">
      <c r="I138" s="130"/>
    </row>
    <row r="139" spans="9:10" x14ac:dyDescent="0.2">
      <c r="I139" s="133"/>
    </row>
  </sheetData>
  <autoFilter ref="A8:I122"/>
  <mergeCells count="6">
    <mergeCell ref="G122:H122"/>
    <mergeCell ref="A122:F122"/>
    <mergeCell ref="A1:I1"/>
    <mergeCell ref="A2:E2"/>
    <mergeCell ref="G6:H6"/>
    <mergeCell ref="G7:I7"/>
  </mergeCells>
  <printOptions horizontalCentered="1"/>
  <pageMargins left="0.59055118110236227" right="0.39370078740157483" top="0.98425196850393704" bottom="0.98425196850393704" header="0.39370078740157483" footer="0.19685039370078741"/>
  <pageSetup paperSize="9" scale="76" orientation="portrait" r:id="rId1"/>
  <headerFooter>
    <oddFooter>&amp;R&amp;"Arial,Normal"&amp;8Pág.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</sheetPr>
  <dimension ref="A1:O26"/>
  <sheetViews>
    <sheetView view="pageBreakPreview" zoomScaleSheetLayoutView="100" workbookViewId="0">
      <selection activeCell="F17" sqref="F17"/>
    </sheetView>
  </sheetViews>
  <sheetFormatPr defaultColWidth="9.140625" defaultRowHeight="15.75" x14ac:dyDescent="0.25"/>
  <cols>
    <col min="1" max="1" width="0.85546875" style="4" customWidth="1"/>
    <col min="2" max="2" width="6.5703125" style="4" customWidth="1"/>
    <col min="3" max="3" width="32" style="4" customWidth="1"/>
    <col min="4" max="4" width="13.140625" style="4" customWidth="1"/>
    <col min="5" max="10" width="11.5703125" style="4" customWidth="1"/>
    <col min="11" max="11" width="6.42578125" style="4" customWidth="1"/>
    <col min="12" max="12" width="12.85546875" style="4" bestFit="1" customWidth="1"/>
    <col min="13" max="13" width="17.42578125" style="57" customWidth="1"/>
    <col min="14" max="14" width="10" style="4" bestFit="1" customWidth="1"/>
    <col min="15" max="16384" width="9.140625" style="4"/>
  </cols>
  <sheetData>
    <row r="1" spans="1:13" ht="21.75" customHeight="1" x14ac:dyDescent="0.25">
      <c r="B1" s="159" t="s">
        <v>20</v>
      </c>
      <c r="C1" s="159"/>
      <c r="D1" s="159"/>
      <c r="E1" s="159"/>
      <c r="F1" s="159"/>
      <c r="G1" s="159"/>
      <c r="H1" s="159"/>
      <c r="I1" s="159"/>
      <c r="J1" s="159"/>
      <c r="K1" s="21"/>
      <c r="L1" s="21"/>
    </row>
    <row r="2" spans="1:13" x14ac:dyDescent="0.25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3" s="6" customFormat="1" x14ac:dyDescent="0.25">
      <c r="B3" s="5"/>
      <c r="C3" s="7" t="s">
        <v>209</v>
      </c>
      <c r="D3" s="5"/>
      <c r="E3" s="5"/>
      <c r="F3" s="5"/>
      <c r="G3" s="5"/>
      <c r="H3" s="5"/>
      <c r="I3" s="5"/>
      <c r="J3" s="5"/>
      <c r="K3" s="5"/>
      <c r="L3" s="5"/>
      <c r="M3" s="57"/>
    </row>
    <row r="4" spans="1:13" s="6" customFormat="1" x14ac:dyDescent="0.25">
      <c r="B4" s="5"/>
      <c r="C4" s="7" t="s">
        <v>211</v>
      </c>
      <c r="D4" s="5"/>
      <c r="E4" s="5"/>
      <c r="F4" s="5"/>
      <c r="G4" s="5"/>
      <c r="H4" s="5"/>
      <c r="I4" s="5"/>
      <c r="J4" s="5"/>
      <c r="K4" s="5"/>
      <c r="L4" s="5"/>
      <c r="M4" s="57"/>
    </row>
    <row r="5" spans="1:13" s="6" customFormat="1" x14ac:dyDescent="0.25">
      <c r="B5" s="5"/>
      <c r="C5" s="7" t="s">
        <v>212</v>
      </c>
      <c r="D5" s="5"/>
      <c r="E5" s="5"/>
      <c r="F5" s="5"/>
      <c r="G5" s="5"/>
      <c r="H5" s="5"/>
      <c r="I5" s="5"/>
      <c r="J5" s="5"/>
      <c r="K5" s="5"/>
      <c r="L5" s="5"/>
      <c r="M5" s="57"/>
    </row>
    <row r="6" spans="1:13" ht="16.5" thickBot="1" x14ac:dyDescent="0.3">
      <c r="B6" s="1"/>
      <c r="C6" s="1"/>
      <c r="D6" s="2"/>
      <c r="E6" s="3"/>
      <c r="F6" s="3"/>
      <c r="G6" s="3"/>
      <c r="H6" s="3"/>
      <c r="I6" s="3"/>
      <c r="J6" s="3"/>
      <c r="K6" s="3"/>
      <c r="L6" s="3"/>
    </row>
    <row r="7" spans="1:13" s="16" customFormat="1" ht="16.5" customHeight="1" x14ac:dyDescent="0.25">
      <c r="A7" s="66"/>
      <c r="B7" s="167" t="s">
        <v>12</v>
      </c>
      <c r="C7" s="169" t="s">
        <v>13</v>
      </c>
      <c r="D7" s="171" t="s">
        <v>15</v>
      </c>
      <c r="E7" s="173" t="s">
        <v>14</v>
      </c>
      <c r="F7" s="173"/>
      <c r="G7" s="173"/>
      <c r="H7" s="173"/>
      <c r="I7" s="173"/>
      <c r="J7" s="174"/>
      <c r="K7" s="24"/>
      <c r="L7" s="24"/>
      <c r="M7" s="58"/>
    </row>
    <row r="8" spans="1:13" s="16" customFormat="1" x14ac:dyDescent="0.25">
      <c r="A8" s="67"/>
      <c r="B8" s="168"/>
      <c r="C8" s="170"/>
      <c r="D8" s="172"/>
      <c r="E8" s="90" t="s">
        <v>42</v>
      </c>
      <c r="F8" s="91" t="s">
        <v>43</v>
      </c>
      <c r="G8" s="90" t="s">
        <v>44</v>
      </c>
      <c r="H8" s="90" t="s">
        <v>45</v>
      </c>
      <c r="I8" s="90" t="s">
        <v>46</v>
      </c>
      <c r="J8" s="143" t="s">
        <v>47</v>
      </c>
      <c r="K8" s="24"/>
      <c r="L8" s="24"/>
      <c r="M8" s="58"/>
    </row>
    <row r="9" spans="1:13" s="13" customFormat="1" x14ac:dyDescent="0.25">
      <c r="A9" s="88"/>
      <c r="B9" s="108"/>
      <c r="C9" s="96"/>
      <c r="D9" s="97"/>
      <c r="E9" s="98"/>
      <c r="F9" s="98"/>
      <c r="G9" s="98"/>
      <c r="H9" s="98"/>
      <c r="I9" s="98"/>
      <c r="J9" s="144"/>
      <c r="K9" s="23"/>
      <c r="L9" s="23"/>
      <c r="M9" s="59"/>
    </row>
    <row r="10" spans="1:13" s="8" customFormat="1" x14ac:dyDescent="0.25">
      <c r="A10" s="89"/>
      <c r="B10" s="109" t="s">
        <v>4</v>
      </c>
      <c r="C10" s="142" t="s">
        <v>59</v>
      </c>
      <c r="D10" s="100">
        <v>303908.78000000003</v>
      </c>
      <c r="E10" s="101">
        <f t="shared" ref="E10:J10" si="0">ROUND($D10*E11,2)</f>
        <v>45586.32</v>
      </c>
      <c r="F10" s="101">
        <f t="shared" si="0"/>
        <v>45586.32</v>
      </c>
      <c r="G10" s="101">
        <f t="shared" si="0"/>
        <v>60781.760000000002</v>
      </c>
      <c r="H10" s="101">
        <f t="shared" si="0"/>
        <v>60781.760000000002</v>
      </c>
      <c r="I10" s="101">
        <f t="shared" si="0"/>
        <v>45586.32</v>
      </c>
      <c r="J10" s="145">
        <f t="shared" si="0"/>
        <v>45586.32</v>
      </c>
      <c r="K10" s="25"/>
      <c r="L10" s="56">
        <f>D10-M10</f>
        <v>-1.9999999960418791E-2</v>
      </c>
      <c r="M10" s="60">
        <f>SUM(E10:J10)</f>
        <v>303908.8</v>
      </c>
    </row>
    <row r="11" spans="1:13" s="8" customFormat="1" x14ac:dyDescent="0.25">
      <c r="A11" s="89"/>
      <c r="B11" s="108"/>
      <c r="C11" s="103"/>
      <c r="D11" s="98"/>
      <c r="E11" s="104">
        <v>0.15</v>
      </c>
      <c r="F11" s="104">
        <v>0.15</v>
      </c>
      <c r="G11" s="104">
        <v>0.2</v>
      </c>
      <c r="H11" s="104">
        <v>0.2</v>
      </c>
      <c r="I11" s="104">
        <v>0.15</v>
      </c>
      <c r="J11" s="146">
        <v>0.15</v>
      </c>
      <c r="K11" s="26"/>
      <c r="L11" s="82">
        <f>SUM(E11:J11)-1</f>
        <v>0</v>
      </c>
      <c r="M11" s="81"/>
    </row>
    <row r="12" spans="1:13" s="8" customFormat="1" x14ac:dyDescent="0.25">
      <c r="A12" s="89"/>
      <c r="B12" s="108"/>
      <c r="C12" s="103"/>
      <c r="D12" s="97"/>
      <c r="E12" s="98"/>
      <c r="F12" s="98"/>
      <c r="G12" s="102"/>
      <c r="H12" s="102"/>
      <c r="I12" s="102"/>
      <c r="J12" s="147"/>
      <c r="K12" s="23"/>
      <c r="L12" s="23"/>
      <c r="M12" s="60"/>
    </row>
    <row r="13" spans="1:13" s="8" customFormat="1" x14ac:dyDescent="0.25">
      <c r="A13" s="89"/>
      <c r="B13" s="109" t="s">
        <v>7</v>
      </c>
      <c r="C13" s="99" t="s">
        <v>79</v>
      </c>
      <c r="D13" s="100">
        <v>244876.5</v>
      </c>
      <c r="E13" s="101">
        <f t="shared" ref="E13:J13" si="1">ROUND($D13*E14,2)</f>
        <v>36731.480000000003</v>
      </c>
      <c r="F13" s="101">
        <f t="shared" si="1"/>
        <v>36731.480000000003</v>
      </c>
      <c r="G13" s="101">
        <f t="shared" si="1"/>
        <v>48975.3</v>
      </c>
      <c r="H13" s="101">
        <f t="shared" si="1"/>
        <v>48975.3</v>
      </c>
      <c r="I13" s="101">
        <f t="shared" si="1"/>
        <v>36731.480000000003</v>
      </c>
      <c r="J13" s="145">
        <f t="shared" si="1"/>
        <v>36731.480000000003</v>
      </c>
      <c r="K13" s="25"/>
      <c r="L13" s="56">
        <f>D13-M13</f>
        <v>-2.0000000018626451E-2</v>
      </c>
      <c r="M13" s="60">
        <f>SUM(E13:J13)</f>
        <v>244876.52000000002</v>
      </c>
    </row>
    <row r="14" spans="1:13" s="8" customFormat="1" x14ac:dyDescent="0.25">
      <c r="A14" s="89"/>
      <c r="B14" s="108"/>
      <c r="C14" s="103"/>
      <c r="D14" s="98"/>
      <c r="E14" s="104">
        <v>0.15</v>
      </c>
      <c r="F14" s="104">
        <v>0.15</v>
      </c>
      <c r="G14" s="104">
        <v>0.2</v>
      </c>
      <c r="H14" s="104">
        <v>0.2</v>
      </c>
      <c r="I14" s="104">
        <v>0.15</v>
      </c>
      <c r="J14" s="146">
        <v>0.15</v>
      </c>
      <c r="K14" s="26"/>
      <c r="L14" s="82">
        <f>SUM(E14:J14)-1</f>
        <v>0</v>
      </c>
      <c r="M14" s="60"/>
    </row>
    <row r="15" spans="1:13" s="8" customFormat="1" x14ac:dyDescent="0.25">
      <c r="A15" s="89"/>
      <c r="B15" s="108"/>
      <c r="C15" s="105"/>
      <c r="D15" s="97"/>
      <c r="E15" s="98"/>
      <c r="F15" s="98"/>
      <c r="G15" s="98"/>
      <c r="H15" s="98"/>
      <c r="I15" s="98"/>
      <c r="J15" s="144"/>
      <c r="K15" s="23"/>
      <c r="L15" s="56"/>
      <c r="M15" s="60"/>
    </row>
    <row r="16" spans="1:13" s="8" customFormat="1" x14ac:dyDescent="0.25">
      <c r="A16" s="89"/>
      <c r="B16" s="175" t="s">
        <v>3</v>
      </c>
      <c r="C16" s="176"/>
      <c r="D16" s="115">
        <v>548785.28</v>
      </c>
      <c r="E16" s="98"/>
      <c r="F16" s="98"/>
      <c r="G16" s="98"/>
      <c r="H16" s="98"/>
      <c r="I16" s="98"/>
      <c r="J16" s="144"/>
      <c r="K16" s="23"/>
      <c r="L16" s="56"/>
      <c r="M16" s="60"/>
    </row>
    <row r="17" spans="1:15" s="8" customFormat="1" x14ac:dyDescent="0.25">
      <c r="A17" s="89"/>
      <c r="B17" s="110"/>
      <c r="C17" s="92"/>
      <c r="D17" s="93"/>
      <c r="E17" s="94"/>
      <c r="F17" s="95"/>
      <c r="G17" s="94"/>
      <c r="H17" s="95"/>
      <c r="I17" s="94"/>
      <c r="J17" s="148"/>
      <c r="K17" s="9"/>
      <c r="L17" s="9"/>
      <c r="M17" s="60"/>
    </row>
    <row r="18" spans="1:15" s="15" customFormat="1" x14ac:dyDescent="0.25">
      <c r="A18" s="106"/>
      <c r="B18" s="162" t="s">
        <v>16</v>
      </c>
      <c r="C18" s="163"/>
      <c r="D18" s="164"/>
      <c r="E18" s="71">
        <f t="shared" ref="E18:J18" si="2">SUM(E10,E13)</f>
        <v>82317.8</v>
      </c>
      <c r="F18" s="71">
        <f t="shared" si="2"/>
        <v>82317.8</v>
      </c>
      <c r="G18" s="71">
        <f t="shared" si="2"/>
        <v>109757.06</v>
      </c>
      <c r="H18" s="71">
        <f t="shared" si="2"/>
        <v>109757.06</v>
      </c>
      <c r="I18" s="71">
        <f t="shared" si="2"/>
        <v>82317.8</v>
      </c>
      <c r="J18" s="149">
        <f t="shared" si="2"/>
        <v>82317.8</v>
      </c>
      <c r="K18" s="22"/>
      <c r="L18" s="56">
        <f>D18-M18</f>
        <v>-548785.32000000007</v>
      </c>
      <c r="M18" s="60">
        <f>SUM(E18:J18)</f>
        <v>548785.32000000007</v>
      </c>
    </row>
    <row r="19" spans="1:15" s="9" customFormat="1" x14ac:dyDescent="0.25">
      <c r="A19" s="107"/>
      <c r="B19" s="111"/>
      <c r="C19" s="63"/>
      <c r="D19" s="68"/>
      <c r="E19" s="72">
        <f t="shared" ref="E19:J19" si="3">E18/($D$16)</f>
        <v>0.15000001457765047</v>
      </c>
      <c r="F19" s="72">
        <f t="shared" si="3"/>
        <v>0.15000001457765047</v>
      </c>
      <c r="G19" s="72">
        <f t="shared" si="3"/>
        <v>0.20000000728882522</v>
      </c>
      <c r="H19" s="72">
        <f t="shared" si="3"/>
        <v>0.20000000728882522</v>
      </c>
      <c r="I19" s="72">
        <f t="shared" si="3"/>
        <v>0.15000001457765047</v>
      </c>
      <c r="J19" s="150">
        <f t="shared" si="3"/>
        <v>0.15000001457765047</v>
      </c>
      <c r="K19" s="27"/>
      <c r="L19" s="82">
        <f>SUM(E19:J19)-1</f>
        <v>7.2888252322655944E-8</v>
      </c>
      <c r="M19" s="60"/>
    </row>
    <row r="20" spans="1:15" s="9" customFormat="1" x14ac:dyDescent="0.25">
      <c r="A20" s="107"/>
      <c r="B20" s="111"/>
      <c r="C20" s="63"/>
      <c r="D20" s="68"/>
      <c r="E20" s="70"/>
      <c r="F20" s="10"/>
      <c r="G20" s="70"/>
      <c r="H20" s="10"/>
      <c r="I20" s="70"/>
      <c r="J20" s="151"/>
      <c r="K20" s="23"/>
      <c r="L20" s="23"/>
      <c r="M20" s="60"/>
    </row>
    <row r="21" spans="1:15" s="15" customFormat="1" x14ac:dyDescent="0.25">
      <c r="A21" s="106"/>
      <c r="B21" s="162" t="s">
        <v>17</v>
      </c>
      <c r="C21" s="163"/>
      <c r="D21" s="164"/>
      <c r="E21" s="71">
        <f>E18</f>
        <v>82317.8</v>
      </c>
      <c r="F21" s="74">
        <f t="shared" ref="F21:I21" si="4">F18+E21</f>
        <v>164635.6</v>
      </c>
      <c r="G21" s="71">
        <f t="shared" si="4"/>
        <v>274392.66000000003</v>
      </c>
      <c r="H21" s="71">
        <f t="shared" si="4"/>
        <v>384149.72000000003</v>
      </c>
      <c r="I21" s="71">
        <f t="shared" si="4"/>
        <v>466467.52</v>
      </c>
      <c r="J21" s="149">
        <f>J18+I21-0.04</f>
        <v>548785.28</v>
      </c>
      <c r="K21" s="22"/>
      <c r="L21" s="22"/>
      <c r="M21" s="61"/>
    </row>
    <row r="22" spans="1:15" s="9" customFormat="1" x14ac:dyDescent="0.25">
      <c r="A22" s="107"/>
      <c r="B22" s="111"/>
      <c r="C22" s="63"/>
      <c r="D22" s="68"/>
      <c r="E22" s="72">
        <f t="shared" ref="E22:J22" si="5">E21/($D$16)</f>
        <v>0.15000001457765047</v>
      </c>
      <c r="F22" s="72">
        <f t="shared" si="5"/>
        <v>0.30000002915530094</v>
      </c>
      <c r="G22" s="72">
        <f t="shared" si="5"/>
        <v>0.50000003644412627</v>
      </c>
      <c r="H22" s="72">
        <f t="shared" si="5"/>
        <v>0.70000004373295144</v>
      </c>
      <c r="I22" s="72">
        <f t="shared" si="5"/>
        <v>0.85000005831060188</v>
      </c>
      <c r="J22" s="150">
        <f t="shared" si="5"/>
        <v>1</v>
      </c>
      <c r="K22" s="27"/>
      <c r="L22" s="27"/>
      <c r="M22" s="60"/>
    </row>
    <row r="23" spans="1:15" s="9" customFormat="1" x14ac:dyDescent="0.25">
      <c r="A23" s="107"/>
      <c r="B23" s="112"/>
      <c r="C23" s="64"/>
      <c r="D23" s="69"/>
      <c r="E23" s="73"/>
      <c r="F23" s="11"/>
      <c r="G23" s="73"/>
      <c r="H23" s="11"/>
      <c r="I23" s="73"/>
      <c r="J23" s="152"/>
      <c r="K23" s="23"/>
      <c r="L23" s="23"/>
      <c r="M23" s="60"/>
    </row>
    <row r="24" spans="1:15" s="12" customFormat="1" ht="16.5" thickBot="1" x14ac:dyDescent="0.3">
      <c r="A24" s="65"/>
      <c r="B24" s="160" t="s">
        <v>18</v>
      </c>
      <c r="C24" s="161"/>
      <c r="D24" s="161"/>
      <c r="E24" s="165">
        <f>SUM(E18:J18)-0.01</f>
        <v>548785.31000000006</v>
      </c>
      <c r="F24" s="165"/>
      <c r="G24" s="165"/>
      <c r="H24" s="165"/>
      <c r="I24" s="165"/>
      <c r="J24" s="166"/>
      <c r="K24" s="28"/>
      <c r="L24" s="28"/>
      <c r="M24" s="62"/>
      <c r="N24" s="14" t="e">
        <f>#REF!/12</f>
        <v>#REF!</v>
      </c>
      <c r="O24" s="19" t="e">
        <f>E24-N24</f>
        <v>#REF!</v>
      </c>
    </row>
    <row r="26" spans="1:15" x14ac:dyDescent="0.25">
      <c r="N26" s="18" t="e">
        <f>N24/3</f>
        <v>#REF!</v>
      </c>
    </row>
  </sheetData>
  <mergeCells count="10">
    <mergeCell ref="B1:J1"/>
    <mergeCell ref="B24:D24"/>
    <mergeCell ref="B18:D18"/>
    <mergeCell ref="B21:D21"/>
    <mergeCell ref="E24:J24"/>
    <mergeCell ref="B7:B8"/>
    <mergeCell ref="C7:C8"/>
    <mergeCell ref="D7:D8"/>
    <mergeCell ref="E7:J7"/>
    <mergeCell ref="B16:C16"/>
  </mergeCells>
  <phoneticPr fontId="11" type="noConversion"/>
  <printOptions horizontalCentered="1"/>
  <pageMargins left="0.59055118110236227" right="0.39370078740157483" top="1.5748031496062993" bottom="0.59055118110236227" header="0.39370078740157483" footer="0.39370078740157483"/>
  <pageSetup paperSize="9" scale="70" orientation="portrait" r:id="rId1"/>
  <headerFooter>
    <oddFooter>&amp;R&amp;"Arial,Normal"&amp;8Pág.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 - SEM DES</vt:lpstr>
      <vt:lpstr>'CRONOGRAMA - SEM DES'!Area_de_impressao</vt:lpstr>
      <vt:lpstr>ORÇAMENTO!Area_de_impressao</vt:lpstr>
      <vt:lpstr>'CRONOGRAMA - SEM DES'!Titulos_de_impressao</vt:lpstr>
      <vt:lpstr>ORÇAMENTO!Titulos_de_impressao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2026-05-12T12:17:57Z</dcterms:modified>
</cp:coreProperties>
</file>