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EstaPastaDeTrabalho" defaultThemeVersion="124226"/>
  <bookViews>
    <workbookView xWindow="0" yWindow="0" windowWidth="20490" windowHeight="7755" tabRatio="867"/>
  </bookViews>
  <sheets>
    <sheet name="ORÇAMENTO" sheetId="21" r:id="rId1"/>
    <sheet name="CRONOGRAMA" sheetId="8" r:id="rId2"/>
  </sheets>
  <externalReferences>
    <externalReference r:id="rId3"/>
  </externalReferences>
  <definedNames>
    <definedName name="_xlnm._FilterDatabase" localSheetId="0" hidden="1">ORÇAMENTO!$A$12:$I$367</definedName>
    <definedName name="_xlnm.Print_Area" localSheetId="1">CRONOGRAMA!$B$1:$J$44</definedName>
    <definedName name="_xlnm.Print_Area" localSheetId="0">ORÇAMENTO!$A$1:$I$368</definedName>
    <definedName name="AreaTeste" localSheetId="1">#REF!</definedName>
    <definedName name="AreaTeste" localSheetId="0">#REF!</definedName>
    <definedName name="AreaTeste">#REF!</definedName>
    <definedName name="AreaTeste2" localSheetId="1">#REF!</definedName>
    <definedName name="AreaTeste2" localSheetId="0">#REF!</definedName>
    <definedName name="AreaTeste2">#REF!</definedName>
    <definedName name="CélulaInicioPlanilha" localSheetId="1">#REF!</definedName>
    <definedName name="CélulaInicioPlanilha" localSheetId="0">#REF!</definedName>
    <definedName name="CélulaInicioPlanilha">#REF!</definedName>
    <definedName name="CélulaResumo" localSheetId="1">#REF!</definedName>
    <definedName name="CélulaResumo" localSheetId="0">#REF!</definedName>
    <definedName name="CélulaResumo">#REF!</definedName>
    <definedName name="CONCATENAR" hidden="1">CONCATENATE(#REF!," ",#REF!)</definedName>
    <definedName name="fdfd" localSheetId="0">#REF!</definedName>
    <definedName name="fdfd">#REF!</definedName>
    <definedName name="jfhdskjg" localSheetId="0">#REF!</definedName>
    <definedName name="jfhdskjg">#REF!</definedName>
    <definedName name="NCOMPOSICOES" hidden="1">15</definedName>
    <definedName name="NCOTACOES" hidden="1">13</definedName>
    <definedName name="ok" localSheetId="0">#REF!</definedName>
    <definedName name="ok">#REF!</definedName>
    <definedName name="orçamento" localSheetId="0">#REF!</definedName>
    <definedName name="orçamento">#REF!</definedName>
    <definedName name="TABELA">'[1]PLANILHA FONTE'!$B$1:$G$290</definedName>
    <definedName name="_xlnm.Print_Titles" localSheetId="1">CRONOGRAMA!$1:$9</definedName>
    <definedName name="_xlnm.Print_Titles" localSheetId="0">ORÇAMENTO!$1:$11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310" i="21" l="1"/>
  <c r="U254" i="21"/>
  <c r="U196" i="21"/>
  <c r="H55" i="21" l="1"/>
  <c r="I55" i="21" s="1"/>
  <c r="H74" i="21"/>
  <c r="I74" i="21" s="1"/>
  <c r="H46" i="21"/>
  <c r="I46" i="21" s="1"/>
  <c r="H79" i="21"/>
  <c r="I79" i="21" s="1"/>
  <c r="H14" i="21"/>
  <c r="H83" i="21"/>
  <c r="I83" i="21" s="1"/>
  <c r="H124" i="21"/>
  <c r="I124" i="21" s="1"/>
  <c r="H181" i="21"/>
  <c r="I181" i="21" s="1"/>
  <c r="H276" i="21"/>
  <c r="I276" i="21" s="1"/>
  <c r="H161" i="21"/>
  <c r="I161" i="21" s="1"/>
  <c r="H167" i="21"/>
  <c r="I167" i="21" s="1"/>
  <c r="H114" i="21"/>
  <c r="I114" i="21" s="1"/>
  <c r="H27" i="21"/>
  <c r="H71" i="21"/>
  <c r="I71" i="21" s="1"/>
  <c r="H95" i="21"/>
  <c r="I95" i="21" s="1"/>
  <c r="H86" i="21"/>
  <c r="I86" i="21" s="1"/>
  <c r="H102" i="21"/>
  <c r="I102" i="21" s="1"/>
  <c r="U72" i="21"/>
  <c r="H108" i="21"/>
  <c r="I108" i="21" s="1"/>
  <c r="H234" i="21"/>
  <c r="I234" i="21" s="1"/>
  <c r="H260" i="21"/>
  <c r="I260" i="21" s="1"/>
  <c r="H17" i="21"/>
  <c r="I17" i="21" s="1"/>
  <c r="H240" i="21"/>
  <c r="I240" i="21" s="1"/>
  <c r="H343" i="21"/>
  <c r="I343" i="21" s="1"/>
  <c r="H274" i="21"/>
  <c r="I274" i="21" s="1"/>
  <c r="H264" i="21"/>
  <c r="I264" i="21" s="1"/>
  <c r="H177" i="21"/>
  <c r="I177" i="21" s="1"/>
  <c r="H174" i="21"/>
  <c r="I174" i="21" s="1"/>
  <c r="H318" i="21"/>
  <c r="I318" i="21" s="1"/>
  <c r="H347" i="21"/>
  <c r="I347" i="21" s="1"/>
  <c r="H354" i="21"/>
  <c r="I354" i="21" s="1"/>
  <c r="H208" i="21"/>
  <c r="I208" i="21" s="1"/>
  <c r="H358" i="21"/>
  <c r="I358" i="21" s="1"/>
  <c r="H320" i="21"/>
  <c r="I320" i="21" s="1"/>
  <c r="H288" i="21"/>
  <c r="I288" i="21" s="1"/>
  <c r="H262" i="21"/>
  <c r="I262" i="21" s="1"/>
  <c r="H243" i="21"/>
  <c r="I243" i="21" s="1"/>
  <c r="H222" i="21"/>
  <c r="I222" i="21" s="1"/>
  <c r="H333" i="21"/>
  <c r="I333" i="21" s="1"/>
  <c r="H327" i="21"/>
  <c r="I327" i="21" s="1"/>
  <c r="H317" i="21"/>
  <c r="I317" i="21" s="1"/>
  <c r="H312" i="21"/>
  <c r="I312" i="21" s="1"/>
  <c r="H313" i="21"/>
  <c r="I313" i="21" s="1"/>
  <c r="H303" i="21"/>
  <c r="I303" i="21" s="1"/>
  <c r="H204" i="21"/>
  <c r="I204" i="21" s="1"/>
  <c r="H112" i="21"/>
  <c r="I112" i="21" s="1"/>
  <c r="H230" i="21"/>
  <c r="I230" i="21" s="1"/>
  <c r="H216" i="21"/>
  <c r="I216" i="21" s="1"/>
  <c r="H305" i="21"/>
  <c r="I305" i="21" s="1"/>
  <c r="H152" i="21"/>
  <c r="I152" i="21" s="1"/>
  <c r="H73" i="21"/>
  <c r="I73" i="21" s="1"/>
  <c r="H246" i="21"/>
  <c r="I246" i="21" s="1"/>
  <c r="H337" i="21"/>
  <c r="I337" i="21" s="1"/>
  <c r="H287" i="21"/>
  <c r="I287" i="21" s="1"/>
  <c r="H346" i="21"/>
  <c r="I346" i="21" s="1"/>
  <c r="H339" i="21"/>
  <c r="I339" i="21" s="1"/>
  <c r="H325" i="21"/>
  <c r="I325" i="21" s="1"/>
  <c r="H364" i="21"/>
  <c r="I364" i="21" s="1"/>
  <c r="H256" i="21"/>
  <c r="I256" i="21" s="1"/>
  <c r="H228" i="21"/>
  <c r="I228" i="21" s="1"/>
  <c r="H206" i="21"/>
  <c r="I206" i="21" s="1"/>
  <c r="H149" i="21"/>
  <c r="I149" i="21" s="1"/>
  <c r="H68" i="21"/>
  <c r="I68" i="21" s="1"/>
  <c r="H302" i="21"/>
  <c r="I302" i="21" s="1"/>
  <c r="H188" i="21"/>
  <c r="I188" i="21" s="1"/>
  <c r="H328" i="21"/>
  <c r="I328" i="21" s="1"/>
  <c r="H239" i="21"/>
  <c r="I239" i="21" s="1"/>
  <c r="H281" i="21"/>
  <c r="I281" i="21" s="1"/>
  <c r="H61" i="21"/>
  <c r="I61" i="21" s="1"/>
  <c r="H345" i="21"/>
  <c r="I345" i="21" s="1"/>
  <c r="H244" i="21"/>
  <c r="I244" i="21" s="1"/>
  <c r="H265" i="21"/>
  <c r="I265" i="21" s="1"/>
  <c r="H104" i="21"/>
  <c r="I104" i="21" s="1"/>
  <c r="H50" i="21"/>
  <c r="I50" i="21" s="1"/>
  <c r="H272" i="21"/>
  <c r="I272" i="21" s="1"/>
  <c r="H235" i="21"/>
  <c r="I235" i="21" s="1"/>
  <c r="H360" i="21"/>
  <c r="I360" i="21" s="1"/>
  <c r="H295" i="21"/>
  <c r="I295" i="21" s="1"/>
  <c r="H261" i="21"/>
  <c r="I261" i="21" s="1"/>
  <c r="H280" i="21"/>
  <c r="I280" i="21" s="1"/>
  <c r="H150" i="21"/>
  <c r="I150" i="21" s="1"/>
  <c r="H284" i="21"/>
  <c r="I284" i="21" s="1"/>
  <c r="H169" i="21"/>
  <c r="I169" i="21" s="1"/>
  <c r="H270" i="21"/>
  <c r="I270" i="21" s="1"/>
  <c r="H129" i="21"/>
  <c r="I129" i="21" s="1"/>
  <c r="H332" i="21"/>
  <c r="I332" i="21" s="1"/>
  <c r="H40" i="21"/>
  <c r="I40" i="21" s="1"/>
  <c r="H266" i="21"/>
  <c r="I266" i="21" s="1"/>
  <c r="H187" i="21"/>
  <c r="I187" i="21" s="1"/>
  <c r="H128" i="21"/>
  <c r="I128" i="21" s="1"/>
  <c r="H98" i="21"/>
  <c r="I98" i="21" s="1"/>
  <c r="H75" i="21"/>
  <c r="I75" i="21" s="1"/>
  <c r="H45" i="21"/>
  <c r="I45" i="21" s="1"/>
  <c r="H34" i="21"/>
  <c r="I34" i="21" s="1"/>
  <c r="H78" i="21"/>
  <c r="I78" i="21" s="1"/>
  <c r="H199" i="21"/>
  <c r="I199" i="21" s="1"/>
  <c r="H183" i="21"/>
  <c r="I183" i="21" s="1"/>
  <c r="H158" i="21"/>
  <c r="I158" i="21" s="1"/>
  <c r="H96" i="21"/>
  <c r="I96" i="21" s="1"/>
  <c r="H238" i="21"/>
  <c r="I238" i="21" s="1"/>
  <c r="H179" i="21"/>
  <c r="I179" i="21" s="1"/>
  <c r="H91" i="21"/>
  <c r="I91" i="21" s="1"/>
  <c r="H28" i="21"/>
  <c r="I28" i="21" s="1"/>
  <c r="H141" i="21"/>
  <c r="I141" i="21" s="1"/>
  <c r="H316" i="21"/>
  <c r="I316" i="21" s="1"/>
  <c r="H117" i="21"/>
  <c r="I117" i="21" s="1"/>
  <c r="H135" i="21"/>
  <c r="I135" i="21" s="1"/>
  <c r="H93" i="21"/>
  <c r="I93" i="21" s="1"/>
  <c r="H227" i="21"/>
  <c r="I227" i="21" s="1"/>
  <c r="H236" i="21"/>
  <c r="I236" i="21" s="1"/>
  <c r="H154" i="21"/>
  <c r="I154" i="21" s="1"/>
  <c r="H126" i="21"/>
  <c r="I126" i="21" s="1"/>
  <c r="H87" i="21"/>
  <c r="I87" i="21" s="1"/>
  <c r="H54" i="21"/>
  <c r="I54" i="21" s="1"/>
  <c r="H310" i="21"/>
  <c r="I310" i="21" s="1"/>
  <c r="H105" i="21"/>
  <c r="I105" i="21" s="1"/>
  <c r="H123" i="21"/>
  <c r="I123" i="21" s="1"/>
  <c r="H300" i="21"/>
  <c r="I300" i="21" s="1"/>
  <c r="H306" i="21"/>
  <c r="I306" i="21" s="1"/>
  <c r="H162" i="21"/>
  <c r="I162" i="21" s="1"/>
  <c r="H211" i="21"/>
  <c r="I211" i="21" s="1"/>
  <c r="H241" i="21"/>
  <c r="I241" i="21" s="1"/>
  <c r="H198" i="21"/>
  <c r="I198" i="21" s="1"/>
  <c r="H220" i="21"/>
  <c r="I220" i="21" s="1"/>
  <c r="U197" i="21"/>
  <c r="H193" i="21"/>
  <c r="I193" i="21" s="1"/>
  <c r="H37" i="21"/>
  <c r="I37" i="21" s="1"/>
  <c r="H59" i="21"/>
  <c r="I59" i="21" s="1"/>
  <c r="H100" i="21"/>
  <c r="I100" i="21" s="1"/>
  <c r="H164" i="21"/>
  <c r="I164" i="21" s="1"/>
  <c r="H62" i="21"/>
  <c r="I62" i="21" s="1"/>
  <c r="H180" i="21"/>
  <c r="I180" i="21" s="1"/>
  <c r="H33" i="21"/>
  <c r="I33" i="21" s="1"/>
  <c r="H49" i="21"/>
  <c r="I49" i="21" s="1"/>
  <c r="H51" i="21"/>
  <c r="I51" i="21" s="1"/>
  <c r="H132" i="21"/>
  <c r="I132" i="21" s="1"/>
  <c r="H254" i="21"/>
  <c r="I254" i="21" s="1"/>
  <c r="H107" i="21"/>
  <c r="I107" i="21" s="1"/>
  <c r="H138" i="21"/>
  <c r="I138" i="21" s="1"/>
  <c r="H178" i="21"/>
  <c r="I178" i="21" s="1"/>
  <c r="H207" i="21"/>
  <c r="I207" i="21" s="1"/>
  <c r="H247" i="21"/>
  <c r="I247" i="21" s="1"/>
  <c r="I14" i="21"/>
  <c r="H301" i="21"/>
  <c r="I301" i="21" s="1"/>
  <c r="H294" i="21"/>
  <c r="I294" i="21" s="1"/>
  <c r="H200" i="21"/>
  <c r="I200" i="21" s="1"/>
  <c r="H72" i="21"/>
  <c r="I72" i="21" s="1"/>
  <c r="H168" i="21"/>
  <c r="I168" i="21" s="1"/>
  <c r="H30" i="21"/>
  <c r="I30" i="21" s="1"/>
  <c r="H22" i="21"/>
  <c r="I22" i="21" s="1"/>
  <c r="H57" i="21"/>
  <c r="I57" i="21" s="1"/>
  <c r="H47" i="21"/>
  <c r="I47" i="21" s="1"/>
  <c r="H38" i="21"/>
  <c r="I38" i="21" s="1"/>
  <c r="H65" i="21"/>
  <c r="I65" i="21" s="1"/>
  <c r="H233" i="21"/>
  <c r="I233" i="21" s="1"/>
  <c r="H43" i="21"/>
  <c r="I43" i="21" s="1"/>
  <c r="H139" i="21"/>
  <c r="I139" i="21" s="1"/>
  <c r="H263" i="21"/>
  <c r="I263" i="21" s="1"/>
  <c r="H251" i="21"/>
  <c r="I251" i="21" s="1"/>
  <c r="H292" i="21"/>
  <c r="I292" i="21" s="1"/>
  <c r="H155" i="21"/>
  <c r="I155" i="21" s="1"/>
  <c r="H170" i="21"/>
  <c r="I170" i="21" s="1"/>
  <c r="H24" i="21"/>
  <c r="I24" i="21" s="1"/>
  <c r="H92" i="21"/>
  <c r="I92" i="21" s="1"/>
  <c r="H106" i="21"/>
  <c r="I106" i="21" s="1"/>
  <c r="H214" i="21"/>
  <c r="I214" i="21" s="1"/>
  <c r="H218" i="21"/>
  <c r="I218" i="21" s="1"/>
  <c r="H42" i="21"/>
  <c r="I42" i="21" s="1"/>
  <c r="U138" i="21"/>
  <c r="H143" i="21"/>
  <c r="I143" i="21" s="1"/>
  <c r="H23" i="21"/>
  <c r="I23" i="21" s="1"/>
  <c r="H245" i="21"/>
  <c r="I245" i="21" s="1"/>
  <c r="H271" i="21"/>
  <c r="I271" i="21" s="1"/>
  <c r="H290" i="21"/>
  <c r="I290" i="21" s="1"/>
  <c r="H229" i="21"/>
  <c r="I229" i="21" s="1"/>
  <c r="H13" i="21"/>
  <c r="I13" i="21" s="1"/>
  <c r="H210" i="21"/>
  <c r="I210" i="21" s="1"/>
  <c r="H212" i="21"/>
  <c r="I212" i="21" s="1"/>
  <c r="H116" i="21"/>
  <c r="I116" i="21" s="1"/>
  <c r="H146" i="21"/>
  <c r="I146" i="21" s="1"/>
  <c r="U253" i="21"/>
  <c r="H175" i="21"/>
  <c r="I175" i="21" s="1"/>
  <c r="H250" i="21"/>
  <c r="I250" i="21" s="1"/>
  <c r="H99" i="21"/>
  <c r="I99" i="21" s="1"/>
  <c r="H165" i="21"/>
  <c r="I165" i="21" s="1"/>
  <c r="H120" i="21"/>
  <c r="I120" i="21" s="1"/>
  <c r="H133" i="21"/>
  <c r="H110" i="21"/>
  <c r="I110" i="21" s="1"/>
  <c r="H118" i="21"/>
  <c r="I118" i="21" s="1"/>
  <c r="H39" i="21"/>
  <c r="I39" i="21" s="1"/>
  <c r="H48" i="21"/>
  <c r="I48" i="21" s="1"/>
  <c r="H182" i="21"/>
  <c r="I182" i="21" s="1"/>
  <c r="H142" i="21"/>
  <c r="I142" i="21" s="1"/>
  <c r="H111" i="21"/>
  <c r="I111" i="21" s="1"/>
  <c r="U139" i="21"/>
  <c r="H20" i="21"/>
  <c r="I20" i="21" s="1"/>
  <c r="H29" i="21"/>
  <c r="I29" i="21" s="1"/>
  <c r="H122" i="21"/>
  <c r="I122" i="21" s="1"/>
  <c r="H36" i="21"/>
  <c r="I36" i="21" s="1"/>
  <c r="H115" i="21"/>
  <c r="I115" i="21" s="1"/>
  <c r="H226" i="21"/>
  <c r="I226" i="21" s="1"/>
  <c r="H172" i="21"/>
  <c r="I172" i="21" s="1"/>
  <c r="H80" i="21"/>
  <c r="I80" i="21" s="1"/>
  <c r="H21" i="21"/>
  <c r="I21" i="21" s="1"/>
  <c r="H67" i="21"/>
  <c r="I67" i="21" s="1"/>
  <c r="H326" i="21"/>
  <c r="I326" i="21" s="1"/>
  <c r="H140" i="21"/>
  <c r="I140" i="21" s="1"/>
  <c r="H58" i="21"/>
  <c r="I58" i="21" s="1"/>
  <c r="H97" i="21"/>
  <c r="I97" i="21" s="1"/>
  <c r="H151" i="21"/>
  <c r="I151" i="21" s="1"/>
  <c r="H224" i="21"/>
  <c r="I224" i="21" s="1"/>
  <c r="H278" i="21"/>
  <c r="I278" i="21" s="1"/>
  <c r="H90" i="21"/>
  <c r="I90" i="21" s="1"/>
  <c r="H366" i="21"/>
  <c r="I366" i="21" s="1"/>
  <c r="H134" i="21"/>
  <c r="I134" i="21" s="1"/>
  <c r="H273" i="21"/>
  <c r="I273" i="21" s="1"/>
  <c r="H341" i="21"/>
  <c r="I341" i="21" s="1"/>
  <c r="H319" i="21"/>
  <c r="I319" i="21" s="1"/>
  <c r="H356" i="21"/>
  <c r="I356" i="21" s="1"/>
  <c r="H298" i="21"/>
  <c r="I298" i="21" s="1"/>
  <c r="H41" i="21"/>
  <c r="I41" i="21" s="1"/>
  <c r="H113" i="21"/>
  <c r="I113" i="21" s="1"/>
  <c r="H119" i="21"/>
  <c r="I119" i="21" s="1"/>
  <c r="H225" i="21"/>
  <c r="I225" i="21" s="1"/>
  <c r="H323" i="21"/>
  <c r="I323" i="21" s="1"/>
  <c r="H166" i="21"/>
  <c r="I166" i="21" s="1"/>
  <c r="H103" i="21"/>
  <c r="I103" i="21" s="1"/>
  <c r="H176" i="21"/>
  <c r="I176" i="21" s="1"/>
  <c r="H64" i="21"/>
  <c r="I64" i="21" s="1"/>
  <c r="H221" i="21"/>
  <c r="I221" i="21" s="1"/>
  <c r="H219" i="21"/>
  <c r="I219" i="21" s="1"/>
  <c r="H25" i="21"/>
  <c r="I25" i="21" s="1"/>
  <c r="H69" i="21"/>
  <c r="I69" i="21" s="1"/>
  <c r="H89" i="21"/>
  <c r="I89" i="21" s="1"/>
  <c r="H121" i="21"/>
  <c r="I121" i="21" s="1"/>
  <c r="H189" i="21"/>
  <c r="I189" i="21" s="1"/>
  <c r="H84" i="21"/>
  <c r="I84" i="21" s="1"/>
  <c r="H16" i="21"/>
  <c r="I16" i="21" s="1"/>
  <c r="H192" i="21"/>
  <c r="I192" i="21" s="1"/>
  <c r="H289" i="21"/>
  <c r="I289" i="21" s="1"/>
  <c r="H31" i="21"/>
  <c r="I31" i="21" s="1"/>
  <c r="H56" i="21"/>
  <c r="I56" i="21" s="1"/>
  <c r="H52" i="21"/>
  <c r="I52" i="21" s="1"/>
  <c r="H197" i="21"/>
  <c r="I197" i="21" s="1"/>
  <c r="H81" i="21"/>
  <c r="I81" i="21" s="1"/>
  <c r="H156" i="21"/>
  <c r="I156" i="21" s="1"/>
  <c r="H171" i="21"/>
  <c r="I171" i="21" s="1"/>
  <c r="H130" i="21"/>
  <c r="I130" i="21" s="1"/>
  <c r="H185" i="21"/>
  <c r="I185" i="21" s="1"/>
  <c r="H203" i="21"/>
  <c r="I203" i="21" s="1"/>
  <c r="H231" i="21"/>
  <c r="I231" i="21" s="1"/>
  <c r="H101" i="21"/>
  <c r="I101" i="21" s="1"/>
  <c r="H148" i="21"/>
  <c r="I148" i="21" s="1"/>
  <c r="H299" i="21"/>
  <c r="I299" i="21" s="1"/>
  <c r="H205" i="21"/>
  <c r="I205" i="21" s="1"/>
  <c r="H232" i="21"/>
  <c r="I232" i="21" s="1"/>
  <c r="H297" i="21"/>
  <c r="I297" i="21" s="1"/>
  <c r="H334" i="21"/>
  <c r="I334" i="21" s="1"/>
  <c r="H35" i="21"/>
  <c r="I35" i="21" s="1"/>
  <c r="H88" i="21"/>
  <c r="I88" i="21" s="1"/>
  <c r="H255" i="21"/>
  <c r="I255" i="21" s="1"/>
  <c r="H324" i="21"/>
  <c r="I324" i="21" s="1"/>
  <c r="H242" i="21"/>
  <c r="I242" i="21" s="1"/>
  <c r="H282" i="21"/>
  <c r="I282" i="21" s="1"/>
  <c r="H352" i="21"/>
  <c r="I352" i="21" s="1"/>
  <c r="H191" i="21"/>
  <c r="I191" i="21" s="1"/>
  <c r="H322" i="21"/>
  <c r="I322" i="21" s="1"/>
  <c r="H342" i="21"/>
  <c r="I342" i="21" s="1"/>
  <c r="H186" i="21"/>
  <c r="I186" i="21" s="1"/>
  <c r="H196" i="21"/>
  <c r="I196" i="21" s="1"/>
  <c r="H173" i="21"/>
  <c r="I173" i="21" s="1"/>
  <c r="H350" i="21"/>
  <c r="I350" i="21" s="1"/>
  <c r="H53" i="21"/>
  <c r="I53" i="21" s="1"/>
  <c r="H137" i="21"/>
  <c r="I137" i="21" s="1"/>
  <c r="H249" i="21"/>
  <c r="I249" i="21" s="1"/>
  <c r="H157" i="21"/>
  <c r="I157" i="21" s="1"/>
  <c r="H195" i="21"/>
  <c r="I195" i="21" s="1"/>
  <c r="H285" i="21"/>
  <c r="I285" i="21" s="1"/>
  <c r="H331" i="21"/>
  <c r="I331" i="21" s="1"/>
  <c r="H237" i="21"/>
  <c r="I237" i="21" s="1"/>
  <c r="H279" i="21"/>
  <c r="I279" i="21" s="1"/>
  <c r="H163" i="21"/>
  <c r="I163" i="21" s="1"/>
  <c r="H277" i="21"/>
  <c r="I277" i="21" s="1"/>
  <c r="H283" i="21"/>
  <c r="I283" i="21" s="1"/>
  <c r="H44" i="21"/>
  <c r="I44" i="21" s="1"/>
  <c r="H127" i="21"/>
  <c r="I127" i="21" s="1"/>
  <c r="H147" i="21"/>
  <c r="I147" i="21" s="1"/>
  <c r="H223" i="21"/>
  <c r="I223" i="21" s="1"/>
  <c r="H109" i="21"/>
  <c r="I109" i="21" s="1"/>
  <c r="H160" i="21"/>
  <c r="I160" i="21" s="1"/>
  <c r="H213" i="21"/>
  <c r="I213" i="21" s="1"/>
  <c r="H348" i="21"/>
  <c r="I348" i="21" s="1"/>
  <c r="H309" i="21"/>
  <c r="I309" i="21" s="1"/>
  <c r="H293" i="21"/>
  <c r="I293" i="21" s="1"/>
  <c r="H291" i="21"/>
  <c r="I291" i="21" s="1"/>
  <c r="H63" i="21"/>
  <c r="I63" i="21" s="1"/>
  <c r="H60" i="21"/>
  <c r="I60" i="21" s="1"/>
  <c r="H361" i="21"/>
  <c r="I361" i="21" s="1"/>
  <c r="H268" i="21"/>
  <c r="I268" i="21" s="1"/>
  <c r="H336" i="21"/>
  <c r="I336" i="21" s="1"/>
  <c r="H286" i="21"/>
  <c r="I286" i="21" s="1"/>
  <c r="H349" i="21"/>
  <c r="I349" i="21" s="1"/>
  <c r="H338" i="21"/>
  <c r="I338" i="21" s="1"/>
  <c r="H351" i="21"/>
  <c r="I351" i="21" s="1"/>
  <c r="H340" i="21"/>
  <c r="I340" i="21" s="1"/>
  <c r="H184" i="21"/>
  <c r="I184" i="21" s="1"/>
  <c r="H215" i="21"/>
  <c r="I215" i="21" s="1"/>
  <c r="H296" i="21"/>
  <c r="I296" i="21" s="1"/>
  <c r="H353" i="21"/>
  <c r="I353" i="21" s="1"/>
  <c r="H362" i="21"/>
  <c r="I362" i="21" s="1"/>
  <c r="H253" i="21"/>
  <c r="I253" i="21" s="1"/>
  <c r="H311" i="21"/>
  <c r="I311" i="21" s="1"/>
  <c r="H335" i="21"/>
  <c r="I335" i="21" s="1"/>
  <c r="H355" i="21"/>
  <c r="I355" i="21" s="1"/>
  <c r="H257" i="21"/>
  <c r="I257" i="21" s="1"/>
  <c r="H269" i="21"/>
  <c r="I269" i="21" s="1"/>
  <c r="H330" i="21"/>
  <c r="I330" i="21" s="1"/>
  <c r="H344" i="21"/>
  <c r="I344" i="21" s="1"/>
  <c r="H307" i="21"/>
  <c r="I307" i="21" s="1"/>
  <c r="H357" i="21"/>
  <c r="I357" i="21" s="1"/>
  <c r="H365" i="21"/>
  <c r="I365" i="21" s="1"/>
  <c r="I27" i="21" l="1"/>
  <c r="I252" i="21"/>
  <c r="I190" i="21"/>
  <c r="I202" i="21"/>
  <c r="I209" i="21"/>
  <c r="I12" i="21"/>
  <c r="I125" i="21"/>
  <c r="I19" i="21"/>
  <c r="I136" i="21"/>
  <c r="I194" i="21"/>
  <c r="I77" i="21"/>
  <c r="I304" i="21"/>
  <c r="I153" i="21"/>
  <c r="I275" i="21"/>
  <c r="I248" i="21"/>
  <c r="I359" i="21"/>
  <c r="I217" i="21"/>
  <c r="I315" i="21"/>
  <c r="I329" i="21"/>
  <c r="I267" i="21"/>
  <c r="I66" i="21"/>
  <c r="I15" i="21"/>
  <c r="I133" i="21"/>
  <c r="I308" i="21"/>
  <c r="I82" i="21"/>
  <c r="I259" i="21"/>
  <c r="I159" i="21"/>
  <c r="I363" i="21"/>
  <c r="I94" i="21"/>
  <c r="I145" i="21"/>
  <c r="I70" i="21"/>
  <c r="I85" i="21"/>
  <c r="I321" i="21"/>
  <c r="I32" i="21"/>
  <c r="I26" i="21"/>
  <c r="I144" i="21" l="1"/>
  <c r="I18" i="21"/>
  <c r="I201" i="21"/>
  <c r="I314" i="21"/>
  <c r="I258" i="21"/>
  <c r="I131" i="21"/>
  <c r="I76" i="21" l="1"/>
  <c r="I368" i="21" l="1"/>
  <c r="I28" i="8" l="1"/>
  <c r="H25" i="8"/>
  <c r="H22" i="8"/>
  <c r="I31" i="8"/>
  <c r="F16" i="8"/>
  <c r="U29" i="21" l="1"/>
  <c r="U27" i="21"/>
  <c r="J31" i="8"/>
  <c r="G22" i="8"/>
  <c r="H28" i="8"/>
  <c r="E10" i="8"/>
  <c r="G25" i="8"/>
  <c r="E16" i="8"/>
  <c r="E13" i="8" l="1"/>
  <c r="F13" i="8"/>
  <c r="G13" i="8"/>
  <c r="H13" i="8"/>
  <c r="H38" i="8" s="1"/>
  <c r="I13" i="8"/>
  <c r="I38" i="8" s="1"/>
  <c r="J13" i="8"/>
  <c r="J38" i="8" s="1"/>
  <c r="E38" i="8"/>
  <c r="E41" i="8" l="1"/>
  <c r="G19" i="8" l="1"/>
  <c r="G38" i="8" s="1"/>
  <c r="F19" i="8" l="1"/>
  <c r="F38" i="8" l="1"/>
  <c r="F41" i="8" l="1"/>
  <c r="H39" i="8" l="1"/>
  <c r="E39" i="8"/>
  <c r="E44" i="8"/>
  <c r="J39" i="8"/>
  <c r="I39" i="8"/>
  <c r="E42" i="8"/>
  <c r="F42" i="8"/>
  <c r="F39" i="8"/>
  <c r="G39" i="8" l="1"/>
  <c r="G41" i="8"/>
  <c r="G42" i="8" l="1"/>
  <c r="H41" i="8"/>
  <c r="H42" i="8" l="1"/>
  <c r="I41" i="8"/>
  <c r="I42" i="8" l="1"/>
  <c r="J41" i="8"/>
  <c r="J42" i="8" l="1"/>
</calcChain>
</file>

<file path=xl/sharedStrings.xml><?xml version="1.0" encoding="utf-8"?>
<sst xmlns="http://schemas.openxmlformats.org/spreadsheetml/2006/main" count="1449" uniqueCount="506">
  <si>
    <t>ITEM</t>
  </si>
  <si>
    <t>DESCRIÇÃO</t>
  </si>
  <si>
    <t>UN.</t>
  </si>
  <si>
    <t>TOTAL</t>
  </si>
  <si>
    <t>1.0</t>
  </si>
  <si>
    <t>1.1</t>
  </si>
  <si>
    <t>2.0</t>
  </si>
  <si>
    <t>3.0</t>
  </si>
  <si>
    <t>CÓDIGO</t>
  </si>
  <si>
    <t>PLANILHA ORÇAMENTÁRIA</t>
  </si>
  <si>
    <t>QUANTIDADE</t>
  </si>
  <si>
    <t>ETAPA</t>
  </si>
  <si>
    <t>SERVIÇO</t>
  </si>
  <si>
    <t>TOTAL ETAPA (R$)</t>
  </si>
  <si>
    <t xml:space="preserve">TOTAIS PARCIAIS </t>
  </si>
  <si>
    <t xml:space="preserve">TOTAIS ACUMULADOS </t>
  </si>
  <si>
    <t xml:space="preserve">TOTAL GERAL </t>
  </si>
  <si>
    <t>BDI c/ CPRB</t>
  </si>
  <si>
    <t>VALOR TOTAL</t>
  </si>
  <si>
    <t>CRONOGRAMA FÍSICO-FINANCEIRO</t>
  </si>
  <si>
    <t>TABELA</t>
  </si>
  <si>
    <t>VALOR UNITÁRIO C/BDI</t>
  </si>
  <si>
    <t>BDI s/ CPRB</t>
  </si>
  <si>
    <t>MÊS / DESEMBOLSO</t>
  </si>
  <si>
    <t>1º MÊS</t>
  </si>
  <si>
    <t>2º MÊS</t>
  </si>
  <si>
    <t>3º MÊS</t>
  </si>
  <si>
    <t>COMPOSIÇÃO</t>
  </si>
  <si>
    <t>SINAPI</t>
  </si>
  <si>
    <t>VALOR UNITÁRIO S/BDI, SEM DES.</t>
  </si>
  <si>
    <t>SEM DESONERAÇÃO</t>
  </si>
  <si>
    <t>SERVIÇO PREELIMINARES</t>
  </si>
  <si>
    <t>2.1</t>
  </si>
  <si>
    <t>2.2</t>
  </si>
  <si>
    <t>4º MÊS</t>
  </si>
  <si>
    <t>5º MÊS</t>
  </si>
  <si>
    <t>PISOS</t>
  </si>
  <si>
    <t>3.1</t>
  </si>
  <si>
    <t>4.0</t>
  </si>
  <si>
    <t>5.0</t>
  </si>
  <si>
    <t>5.1</t>
  </si>
  <si>
    <t>6.0</t>
  </si>
  <si>
    <t>H</t>
  </si>
  <si>
    <t>KG</t>
  </si>
  <si>
    <t>INSTALAÇÕES ELÉTRICAS</t>
  </si>
  <si>
    <t>HASTE DE ATERRAMENTO, DIÂMETRO 5/8", COM 3 METROS - FORNECIMENTO E INSTALAÇÃO. AF_08/2023</t>
  </si>
  <si>
    <t>M</t>
  </si>
  <si>
    <t>UN</t>
  </si>
  <si>
    <t>UND</t>
  </si>
  <si>
    <t>5.5</t>
  </si>
  <si>
    <t>FORNECIMENTO E INSTALAÇÃO DE PLACA DE OBRA COM CHAPA GALVANIZADA E ESTRUTURA DE MADEIRA. AF_03/2022_PS</t>
  </si>
  <si>
    <t>7.0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</si>
  <si>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</si>
  <si>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>PINTURA</t>
  </si>
  <si>
    <t>CABO DE COBRE FLEXÍVEL ISOLADO, 2,5 MM², ANTI-CHAMA 0,6/1,0 KV, PARA CIRCUITOS TERMINAIS - FORNECIMENTO E INSTALAÇÃO. AF_03/2023</t>
  </si>
  <si>
    <t>PINTURA LÁTEX ACRÍLICA PREMIUM, APLICAÇÃO MANUAL EM PAREDES, DUAS DEMÃOS. AF_04/2023</t>
  </si>
  <si>
    <t>7.1</t>
  </si>
  <si>
    <t>7.3</t>
  </si>
  <si>
    <t>8.0</t>
  </si>
  <si>
    <t>8.1</t>
  </si>
  <si>
    <t>ESCAVAÇÃO MANUAL DE VALA. AF_09/2024</t>
  </si>
  <si>
    <t>CAIXA DE INSPEÇÃO PARA ATERRAMENTO, CIRCULAR, EM POLIETILENO, DIÂMETRO INTERNO = 0,3 M. AF_12/2020</t>
  </si>
  <si>
    <t>TAPUME COM TELHA METÁLICA. AF_03/2024</t>
  </si>
  <si>
    <t>ADMINISTRAÇÃO LOCAL DE OBRA</t>
  </si>
  <si>
    <t>ENCARREGADO GERAL COM ENCARGOS COMPLEMENTARES</t>
  </si>
  <si>
    <t>M2</t>
  </si>
  <si>
    <t>M3</t>
  </si>
  <si>
    <t>ASSENTAMENTO DE GUIA (MEIO-FIO) EM TRECHO RETO, CONFECCIONADA EM CONCRETO PRÉ-FABRICADO, DIMENSÕES 100X15X13X30 CM (COMPRIMENTO X BASE INFERIOR X BASE SUPERIOR X ALTURA). AF_01/2024</t>
  </si>
  <si>
    <t>LASTRO DE CONCRETO MAGRO, APLICADO EM PISOS, LAJES SOBRE SOLO OU RADIERS. AF_01/2024</t>
  </si>
  <si>
    <t>CONCRETAGEM DE RADIER, PISO DE CONCRETO OU LAJE SOBRE SOLO, FCK 30 MPA - LANÇAMENTO, ADENSAMENTO E ACABAMENTO. AF_09/2021</t>
  </si>
  <si>
    <t>MONTAGEM E DESMONTAGEM DE FÔRMA DE LAJE MACIÇA, PÉ-DIREITO SIMPLES, EM MADEIRA SERRADA, 2 UTILIZAÇÕES. AF_09/2020</t>
  </si>
  <si>
    <t>ELETRODUTO FLEXÍVEL CORRUGADO, PEAD, DN 40 MM (1 1/4"), PARA CIRCUITOS TERMINAIS, INSTALADO EM PAREDE - FORNECIMENTO E INSTALAÇÃO. AF_03/2023</t>
  </si>
  <si>
    <t>ELETRODUTO RÍGIDO ROSCÁVEL, PVC, DN 32 MM (1"), PARA CIRCUITOS TERMINAIS, INSTALADO EM FORRO - FORNECIMENTO E INSTALAÇÃO. AF_03/2023</t>
  </si>
  <si>
    <t>ELETRODUTO RÍGIDO ROSCÁVEL, PVC, DN 25 MM (3/4"), PARA CIRCUITOS TERMINAIS, INSTALADO EM LAJE - FORNECIMENTO E INSTALAÇÃO. AF_03/2023</t>
  </si>
  <si>
    <t>LUVA PARA ELETRODUTO, PVC, ROSCÁVEL, DN 32 MM (1"), PARA CIRCUITOS TERMINAIS, INSTALADA EM FORRO - FORNECIMENTO E INSTALAÇÃO. AF_03/2023</t>
  </si>
  <si>
    <t>LUVA PARA ELETRODUTO, PVC, ROSCÁVEL, DN 25 MM (3/4"), PARA CIRCUITOS TERMINAIS, INSTALADA EM LAJE - FORNECIMENTO E INSTALAÇÃO. AF_03/2023</t>
  </si>
  <si>
    <t>CURVA 90 GRAUS PARA ELETRODUTO, PVC, ROSCÁVEL, DN 25 MM (3/4"), PARA CIRCUITOS TERMINAIS, INSTALADA EM LAJE - FORNECIMENTO E INSTALAÇÃO. AF_03/2023</t>
  </si>
  <si>
    <t>CURVA 180 GRAUS PARA ELETRODUTO, PVC, ROSCÁVEL, DN 25 MM (3/4"), PARA CIRCUITOS TERMINAIS, INSTALADA EM LAJE - FORNECIMENTO E INSTALAÇÃO. AF_03/2023</t>
  </si>
  <si>
    <t>CABO DE COBRE FLEXÍVEL ISOLADO, 4 MM², ANTI-CHAMA 0,6/1,0 KV, PARA CIRCUITOS TERMINAIS - FORNECIMENTO E INSTALAÇÃO. AF_03/2023</t>
  </si>
  <si>
    <t>SENSOR DE PRESENÇA COM FOTOCÉLULA, FIXAÇÃO EM PAREDE - FORNECIMENTO E INSTALAÇÃO. AF_09/2024</t>
  </si>
  <si>
    <t>ATERRO MANUAL DE VALAS COM AREIA PARA ATERRO. AF_08/2023</t>
  </si>
  <si>
    <t>FUNDO SELADOR ACRÍLICO, APLICAÇÃO MANUAL EM PAREDE, UMA DEMÃO. AF_04/2023</t>
  </si>
  <si>
    <t>APLICAÇÃO MANUAL DE MASSA ACRÍLICA EM PAREDES EXTERNAS DE CASAS, DUAS DEMÃOS. AF_03/2024</t>
  </si>
  <si>
    <t>DEMOLIÇÃO DE ALVENARIA DE TIJOLO MACIÇO, DE FORMA MANUAL, COM REAPROVEITAMENTO. AF_09/2023</t>
  </si>
  <si>
    <t>DEMOLIÇÃO DE PISO DE CONCRETO SIMPLES, DE FORMA MECANIZADA COM MARTELETE, SEM REAPROVEITAMENTO. AF_09/2023</t>
  </si>
  <si>
    <t>DEMOLIÇÃO DE GUIAS, SARJETAS OU SARJETÕES, DE FORMA MECANIZADA, SEM REAPROVEITAMENTO. AF_09/2023</t>
  </si>
  <si>
    <t>ENGENHEIRO CIVIL DE OBRA JUNIOR COM ENCARGOS COMPLEMENTARES</t>
  </si>
  <si>
    <t>1.2</t>
  </si>
  <si>
    <t>ELETRODUTO FLEXÍVEL CORRUGADO, PEAD, DN 40 MM (1 1/4"), PARA CIRCUITOS TERMINAIS, INSTALADO EM FORRO - FORNECIMENTO E INSTALAÇÃO. AF_03/2023</t>
  </si>
  <si>
    <t>LUMINÁRIA DE LED PARA ILUMINAÇÃO PÚBLICA, DE 98 W ATÉ 137 W - FORNECIMENTO E INSTALAÇÃO. AF_02/2025_PS</t>
  </si>
  <si>
    <t>PAVIMENTAÇÃO EM BLOCO DE CONCRETO VIBROPRENSADO, INTERTRAVADO, COR NATURAL, 10X20CM, E=6CM, 46UN/M2, NBR9781, FCK(MIN)=35MPA, SOB COXIM AREIA GROSSA COMPACTADA C/ PLACA VIBRATÓRIA,</t>
  </si>
  <si>
    <t>ORSE</t>
  </si>
  <si>
    <t>BARRACAO PARA DEPOSITO EM TABUAS DE MADEIRA, COBERTURA EM FIBROCIMENTO 4 MM, INCLUSO PISO ARGAMASSA TRAÇO 1:6 (CIMENTO E AREIA)</t>
  </si>
  <si>
    <t>SEINFRA</t>
  </si>
  <si>
    <t>SERVIÇOS DIVERSOS</t>
  </si>
  <si>
    <t>SBC</t>
  </si>
  <si>
    <t>7.4</t>
  </si>
  <si>
    <t>7.5</t>
  </si>
  <si>
    <t>ALVENARIA DE VEDAÇÃO DE BLOCOS VAZADOS DE CONCRETO APARENTE DE 19X19X39 CM (ESPESSURA 19 CM) E ARGAMASSA DE ASSENTAMENTO COM PREPARO MANUAL. AF_12/2021</t>
  </si>
  <si>
    <t>POSTE DE AÇO CÔNICO CONTÍNUO CURVO DUPLO, ENGASTAMENTO SIMPLES COM 1 M DE SOLO, H=9M - FORNECIMENTO E INSTALAÇÃO. AF_04/2025</t>
  </si>
  <si>
    <t>5.2</t>
  </si>
  <si>
    <t>5.3</t>
  </si>
  <si>
    <t>5.4</t>
  </si>
  <si>
    <t>CONTATOR TRIPOLAR I NOMINAL 22A - FORNECIMENTO E INSTALAÇÃO. AF_07/2025</t>
  </si>
  <si>
    <t>DISJUNTOR MONOPOLAR TIPO DIN, CORRENTE NOMINAL DE 16A - FORNECIMENTO E INSTALAÇÃO. AF_07/2025</t>
  </si>
  <si>
    <t>DISJUNTOR MONOPOLAR TIPO DIN, CORRENTE NOMINAL DE 25A - FORNECIMENTO E INSTALAÇÃO. AF_07/2025</t>
  </si>
  <si>
    <t>LOCACAO GERAL DA OBRA</t>
  </si>
  <si>
    <t>012050</t>
  </si>
  <si>
    <t>GRAMA ESMERALDA EM PLACAS, FORNECIMENTO E PLANTIO</t>
  </si>
  <si>
    <t>BICICLETÁRIO EM TUBO DE AÇO GALVANIZADO DIAM=2.1/2", PARA 6 BICICLETAS, CHUMBADAS NO PISO, INCLUSO PINTURA DE ACABAMENTO COM 02 DEMÃOS</t>
  </si>
  <si>
    <t>CONJUNTO COM 06 LIXEIRAS EM FIBRA DE VIDRO, COM CAPACIDADE 20L CADA, COM TAMPA VAI E VEM</t>
  </si>
  <si>
    <t>7.2</t>
  </si>
  <si>
    <t>6º MÊS</t>
  </si>
  <si>
    <t>ARMAÇÃO SECUNDÁRIA, COM 1 ESTRIBO E 1 ISOLADOR - FORNECIMENTO E INSTALAÇÃO. AF_12/2025</t>
  </si>
  <si>
    <t>ENTRADA DE ENERGIA ELÉTRICA, AÉREA, MONOFÁSICA, COM CAIXA DE SOBREPOR, CABO DE 10 MM2 E DISJUNTOR DIN 50A (NÃO INCLUSO O POSTE DE CONCRETO). AF_12/2025</t>
  </si>
  <si>
    <t>INSTALACAO PROVISORIA DE LUZ</t>
  </si>
  <si>
    <t>PAVIMENTAÇÃO EM BLOCO DE CONCRETO VIBROPRENSADO, INTERTRAVADO, COLORIDO, 10X20CM, E=6CM, 46UN/M2, NBR9781, FCK(MIN)=35MPA, SOB COXIM AREIA GROSSA COMPACTADA C/ PLACA VIBRATÓRIA</t>
  </si>
  <si>
    <t>MESA C/ TAMPO Ø=1,00M EM CONCRETO ARMADO POLIDO SOBRE TUBO DE CONCRETO ARMADO Ø=0,40M, E 4 BANCOS EM CONCRETO ARMADO Ø=0,40M, COM PINTURA EPÓXI COR CINZA GRAFITE DA CORAL OU SIMILAR - FORNECIMENTO E INSTALAÇÃO</t>
  </si>
  <si>
    <t>4.1</t>
  </si>
  <si>
    <t>4.2</t>
  </si>
  <si>
    <t>4.3</t>
  </si>
  <si>
    <t>6.1</t>
  </si>
  <si>
    <t>6.2</t>
  </si>
  <si>
    <t>6.3</t>
  </si>
  <si>
    <t>6.4</t>
  </si>
  <si>
    <t>6.5</t>
  </si>
  <si>
    <t>8.2</t>
  </si>
  <si>
    <t>8.3</t>
  </si>
  <si>
    <t>8.4</t>
  </si>
  <si>
    <t>8.5</t>
  </si>
  <si>
    <r>
      <rPr>
        <b/>
        <sz val="10"/>
        <rFont val="Calibri"/>
        <family val="2"/>
        <scheme val="minor"/>
      </rPr>
      <t>BDI</t>
    </r>
    <r>
      <rPr>
        <b/>
        <sz val="9"/>
        <rFont val="Calibri"/>
        <family val="2"/>
        <scheme val="minor"/>
      </rPr>
      <t xml:space="preserve"> (EDIFICAÇÕES) =</t>
    </r>
  </si>
  <si>
    <r>
      <t>M</t>
    </r>
    <r>
      <rPr>
        <sz val="8"/>
        <rFont val="Arial"/>
        <family val="2"/>
      </rPr>
      <t>2</t>
    </r>
  </si>
  <si>
    <t>01</t>
  </si>
  <si>
    <t>08</t>
  </si>
  <si>
    <t>09</t>
  </si>
  <si>
    <t>04</t>
  </si>
  <si>
    <t>03</t>
  </si>
  <si>
    <t>05</t>
  </si>
  <si>
    <t>06</t>
  </si>
  <si>
    <t>07</t>
  </si>
  <si>
    <t>02</t>
  </si>
  <si>
    <t>POSTE DE CONCRETO DUPLO T 9/150 - FORNECIMENTO E ASSENTAMENTO</t>
  </si>
  <si>
    <t>3.2</t>
  </si>
  <si>
    <t>OBRA: REFORMA E MELHORIAS EM DIVERSAS PRAÇAS NA CIDADE DA ALIANÇA</t>
  </si>
  <si>
    <t>LOCALIZAÇÃO: DIVERSAS LOCALIDADES, ALIANÇA-PE</t>
  </si>
  <si>
    <t>DATA: JUNHO/2026</t>
  </si>
  <si>
    <t xml:space="preserve">DEMOLIÇÃO DE PISO EM LAJOTA HEXAGONAL
</t>
  </si>
  <si>
    <t>TRANSPORTE HORIZ. DE ENTULHO EM CARRINHO DE MAO QQ DISTANCIA</t>
  </si>
  <si>
    <t>M3/M</t>
  </si>
  <si>
    <t>3.1.1</t>
  </si>
  <si>
    <t>3.1.2</t>
  </si>
  <si>
    <t>3.2.1</t>
  </si>
  <si>
    <t>PRAÇA PREFEITURA</t>
  </si>
  <si>
    <t>SERVIÇOS PRELIMINARES</t>
  </si>
  <si>
    <t>3.1.3</t>
  </si>
  <si>
    <t>3.1.4</t>
  </si>
  <si>
    <t>3.1.5</t>
  </si>
  <si>
    <t>3.1.6</t>
  </si>
  <si>
    <t>BANCO COM ENCOSTO, COMPR=1,50M, LARGURA=30CM, PÉ DE FERRO FUNDIDO E COM 10 RÉGUAS DE MADEIRA, INCLUSIVE PINTURA</t>
  </si>
  <si>
    <t>DEMARCAÇÃO DE MEIO-FIO COM TINTA ACRÍLICA COR AMARELA, 01 DEMÃO</t>
  </si>
  <si>
    <t>PRAÇA DO BAMBU</t>
  </si>
  <si>
    <t>LIMPEZA GERAL</t>
  </si>
  <si>
    <t>MOVIMENTOS DE TERRA</t>
  </si>
  <si>
    <t xml:space="preserve">PISO CONCRETO 15cm COM MALHA ACO ELETROSOLDADA E LONADO
</t>
  </si>
  <si>
    <t>RAMPA PADRÃO (TRAPEZOIDAL) PARA ACESSO DE DEFICIENTES EM PASSEIO PÚBLICO, EM CONCRETO SIMPLES FCK=25MPA, DESEMPOLADA, PINTADA EM NOVACOR, 02 DEMÃOS E PISOTÁTIL DE ALERTA/DIRECIONAL. REV 01_07/2025</t>
  </si>
  <si>
    <t>ARMADURA DE TELA DE AÇO</t>
  </si>
  <si>
    <t>C0219</t>
  </si>
  <si>
    <t>PAREDES E INFRAESTRUTURA</t>
  </si>
  <si>
    <t>TACOS DE MADEIRA C/COLA À BASE DE PVA</t>
  </si>
  <si>
    <t>C2297</t>
  </si>
  <si>
    <t>PRAÇA DE CAUEIRAS</t>
  </si>
  <si>
    <t>C1049</t>
  </si>
  <si>
    <t>DEMOLIÇÃO DE CONCRETO SIMPLES</t>
  </si>
  <si>
    <t>PRAÇA DURVAL RABELLO</t>
  </si>
  <si>
    <t>PRAÇA DO PIRIQUITO</t>
  </si>
  <si>
    <t>3.2.2</t>
  </si>
  <si>
    <t>3.2.3</t>
  </si>
  <si>
    <t>3.2.4</t>
  </si>
  <si>
    <t>3.2.5</t>
  </si>
  <si>
    <t>3.3</t>
  </si>
  <si>
    <t>3.4</t>
  </si>
  <si>
    <t>3.4.1</t>
  </si>
  <si>
    <t>3.4.2</t>
  </si>
  <si>
    <t>3.4.3</t>
  </si>
  <si>
    <t>3.5</t>
  </si>
  <si>
    <t>3.5.1</t>
  </si>
  <si>
    <t>3.5.2</t>
  </si>
  <si>
    <t>3.5.3</t>
  </si>
  <si>
    <t>3.5.4</t>
  </si>
  <si>
    <t>3.5.5</t>
  </si>
  <si>
    <t>4.1.1</t>
  </si>
  <si>
    <t>4.1.2</t>
  </si>
  <si>
    <t>4.1.3</t>
  </si>
  <si>
    <t>4.1.4</t>
  </si>
  <si>
    <t>4.2.1</t>
  </si>
  <si>
    <t>4.2.2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</si>
  <si>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</si>
  <si>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</si>
  <si>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</si>
  <si>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</si>
  <si>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</si>
  <si>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</si>
  <si>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</si>
  <si>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</si>
  <si>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4.4.1</t>
  </si>
  <si>
    <t>4.4.2</t>
  </si>
  <si>
    <t>4.4.3</t>
  </si>
  <si>
    <t>4.4</t>
  </si>
  <si>
    <t>4.5</t>
  </si>
  <si>
    <t>4.5.1</t>
  </si>
  <si>
    <t>4.5.2</t>
  </si>
  <si>
    <t>4.5.3</t>
  </si>
  <si>
    <t>4.5.4</t>
  </si>
  <si>
    <t>4.5.5</t>
  </si>
  <si>
    <t>4.6</t>
  </si>
  <si>
    <t>4.6.1</t>
  </si>
  <si>
    <t>4.6.2</t>
  </si>
  <si>
    <t>4.6.3</t>
  </si>
  <si>
    <t>4.6.4</t>
  </si>
  <si>
    <t>4.7</t>
  </si>
  <si>
    <t>4.7.1</t>
  </si>
  <si>
    <t>4.7.2</t>
  </si>
  <si>
    <t>4.7.3</t>
  </si>
  <si>
    <t>4.7.4</t>
  </si>
  <si>
    <t>4.7.5</t>
  </si>
  <si>
    <t>4.7.6</t>
  </si>
  <si>
    <t>4.7.7</t>
  </si>
  <si>
    <t>5.1.1</t>
  </si>
  <si>
    <t>5.1.2</t>
  </si>
  <si>
    <t>5.1.3</t>
  </si>
  <si>
    <t>5.1.4</t>
  </si>
  <si>
    <t>5.1.5</t>
  </si>
  <si>
    <t>5.1.6</t>
  </si>
  <si>
    <t>5.1.7</t>
  </si>
  <si>
    <t>5.2.1</t>
  </si>
  <si>
    <t>5.2.2</t>
  </si>
  <si>
    <t>5.2.3</t>
  </si>
  <si>
    <t>5.2.4</t>
  </si>
  <si>
    <t>5.2.5</t>
  </si>
  <si>
    <t>5.4.1</t>
  </si>
  <si>
    <t>5.4.2</t>
  </si>
  <si>
    <t>5.4.3</t>
  </si>
  <si>
    <t>5.5.1</t>
  </si>
  <si>
    <t>5.5.2</t>
  </si>
  <si>
    <t>5.5.3</t>
  </si>
  <si>
    <t>5.5.4</t>
  </si>
  <si>
    <t>5.5.5</t>
  </si>
  <si>
    <t>5.5.6</t>
  </si>
  <si>
    <t>6.1.1</t>
  </si>
  <si>
    <t>6.1.2</t>
  </si>
  <si>
    <t>6.1.3</t>
  </si>
  <si>
    <t>6.1.4</t>
  </si>
  <si>
    <t>6.1.5</t>
  </si>
  <si>
    <t>6.1.6</t>
  </si>
  <si>
    <t>6.2.1</t>
  </si>
  <si>
    <t>6.2.2</t>
  </si>
  <si>
    <t>6.2.3</t>
  </si>
  <si>
    <t>6.2.4</t>
  </si>
  <si>
    <t>6.2.5</t>
  </si>
  <si>
    <t>6.2.6</t>
  </si>
  <si>
    <t>6.2.7</t>
  </si>
  <si>
    <t>6.4.1</t>
  </si>
  <si>
    <t>6.4.2</t>
  </si>
  <si>
    <t>6.4.3</t>
  </si>
  <si>
    <t>6.5.1</t>
  </si>
  <si>
    <t>6.5.2</t>
  </si>
  <si>
    <t>6.5.3</t>
  </si>
  <si>
    <t>6.5.4</t>
  </si>
  <si>
    <t>6.5.5</t>
  </si>
  <si>
    <t>7.1.1</t>
  </si>
  <si>
    <t>7.1.2</t>
  </si>
  <si>
    <t>7.1.3</t>
  </si>
  <si>
    <t>7.1.4</t>
  </si>
  <si>
    <t>7.1.5</t>
  </si>
  <si>
    <t>7.1.6</t>
  </si>
  <si>
    <t>7.1.7</t>
  </si>
  <si>
    <t>7.2.1</t>
  </si>
  <si>
    <t>7.2.3</t>
  </si>
  <si>
    <t>7.2.2</t>
  </si>
  <si>
    <t>7.2.4</t>
  </si>
  <si>
    <t>7.2.5</t>
  </si>
  <si>
    <t>7.2.6</t>
  </si>
  <si>
    <t>7.2.7</t>
  </si>
  <si>
    <t>7.4.1</t>
  </si>
  <si>
    <t>7.4.2</t>
  </si>
  <si>
    <t>7.4.3</t>
  </si>
  <si>
    <t>7.5.1</t>
  </si>
  <si>
    <t>7.5.2</t>
  </si>
  <si>
    <t>7.5.3</t>
  </si>
  <si>
    <t>7.5.4</t>
  </si>
  <si>
    <t>7.5.5</t>
  </si>
  <si>
    <t>8.1.1</t>
  </si>
  <si>
    <t>8.1.2</t>
  </si>
  <si>
    <t>8.1.3</t>
  </si>
  <si>
    <t>8.1.4</t>
  </si>
  <si>
    <t>8.1.5</t>
  </si>
  <si>
    <t>8.2.1</t>
  </si>
  <si>
    <t>8.2.2</t>
  </si>
  <si>
    <t>8.2.3</t>
  </si>
  <si>
    <t>8.2.4</t>
  </si>
  <si>
    <t>8.2.5</t>
  </si>
  <si>
    <t>8.2.6</t>
  </si>
  <si>
    <t>8.2.7</t>
  </si>
  <si>
    <t>8.4.1</t>
  </si>
  <si>
    <t>8.4.2</t>
  </si>
  <si>
    <t>8.4.3</t>
  </si>
  <si>
    <t>8.5.1</t>
  </si>
  <si>
    <t>8.5.2</t>
  </si>
  <si>
    <t>8.5.3</t>
  </si>
  <si>
    <t>3.3.1</t>
  </si>
  <si>
    <t>SUPORTE DE FIXAÇÃO EM AÇO GALVANIZADO A FOGO, PARA LUMINÁRIA PÚBLICA DE 04 PÉTALAS, ENCAIXE EM POSTE COM TOPO DE Ø DE 48MM/60,3MM, ENCAIXE DA LUMINÁRIA DEØ DE 48MM/60,3MM.</t>
  </si>
  <si>
    <t>3.3.2</t>
  </si>
  <si>
    <t xml:space="preserve">POSTE TELECÔNICO EM AÇO GALVANIZADO, RETO, H (TOTAL)=5,50M, H (ÚTIL)=4,50M, D=2 1/2" , REF.CANNES, MARCA INDAL OU SIMILAR. CHUMBADO COM BASE DE CONCRETO ARMADO DIM. 0,50X0,50X1,00M
</t>
  </si>
  <si>
    <t>ABRAÇADEIRA METÁLICA TIPO "D" DE 1"</t>
  </si>
  <si>
    <t>BLOQUETE/PISO INTERTRAVADO DE CONCRETO - MODELO SEXTAVADO / HEXAGONAL, *25 X 25* CM, E = 6 CM, RESISTENCIA DE 35 MPA, COR NATURAL, SOB COXIM AREIA GROSSA COMPACTADA C/ PLACA VIBRATÓRIA</t>
  </si>
  <si>
    <t xml:space="preserve"> DISPOSITIVO DE PROTEÇÃO CONTRA SURTO DE TENSÃO DPS 60kA - 275v
</t>
  </si>
  <si>
    <t>3.3.3</t>
  </si>
  <si>
    <t>3.3.4</t>
  </si>
  <si>
    <t>3.3.5</t>
  </si>
  <si>
    <t>3.3.6</t>
  </si>
  <si>
    <t>3.3.7</t>
  </si>
  <si>
    <t>3.3.8</t>
  </si>
  <si>
    <t>CABO DE COBRE PP CORDPLAST 2 X 1,5 MM2, 450/750V</t>
  </si>
  <si>
    <t>3.3.9</t>
  </si>
  <si>
    <t>3.3.10</t>
  </si>
  <si>
    <t>3.3.11</t>
  </si>
  <si>
    <t>3.3.12</t>
  </si>
  <si>
    <t>CAIXA EM CHAPA METÁLICA GALVANIZADA 60 X 50 X 20CM, PARA QUADRO DE COMANDO</t>
  </si>
  <si>
    <t>3.3.13</t>
  </si>
  <si>
    <t>3.3.14</t>
  </si>
  <si>
    <t>3.3.15</t>
  </si>
  <si>
    <t>3.3.16</t>
  </si>
  <si>
    <t>3.3.17</t>
  </si>
  <si>
    <t>C0591</t>
  </si>
  <si>
    <t>CAIXA ALVENARIA/REBOCO C/TAMPA CONCRETO FUNDO BRITA 60x60x60cm</t>
  </si>
  <si>
    <t>3.3.18</t>
  </si>
  <si>
    <t>CONECTOR PARA HASTE DE ATERRAMENTO 5/8" - FORNECIMENTO E ASSENTAMENTO - REV 02 (10/2021)</t>
  </si>
  <si>
    <t>3.3.19</t>
  </si>
  <si>
    <t>INTERRUPTOR DIFERENCIAL RESIDUAL - IDR 2P DR 2X40A/30MAINTERRUPTOR DIFERENCIAL RESIDUAL - IDR 2P DR 2X63A/30MA</t>
  </si>
  <si>
    <t>3.3.20</t>
  </si>
  <si>
    <t>3.3.21</t>
  </si>
  <si>
    <t>3.3.22</t>
  </si>
  <si>
    <t>3.3..23</t>
  </si>
  <si>
    <t>3.3.24</t>
  </si>
  <si>
    <t>3.3.25</t>
  </si>
  <si>
    <t>3.3.26</t>
  </si>
  <si>
    <t>3.3.27</t>
  </si>
  <si>
    <t>3.3.28</t>
  </si>
  <si>
    <t>REMOÇÃO DE POSTE DE FERRO GALVANIZADO SIMPLES (6.00 A 10.00 M) SEM REAPROVEITAMENTO</t>
  </si>
  <si>
    <t>3.3.29</t>
  </si>
  <si>
    <t>CAIXA DE EQUIPOTENCIALIZAÇÃO 40X40X15, COM BARRAMENTO PARA NEUTRO - FORNECIMENTO</t>
  </si>
  <si>
    <t>3.3.30</t>
  </si>
  <si>
    <t>3.3.31</t>
  </si>
  <si>
    <t>POSTE DECORATIVO COM 02 PÉTALAS, EM AÇO GALVANIZADO COM DIFUSOR EM VIDRO TRANSPARENTE TEMPERADO, REF. PT-301/2, DA ALADIN OU SIMILAR, COM 3,00M, INCLUSIVELÂMPADA DE LED 50W</t>
  </si>
  <si>
    <t>3.3.32</t>
  </si>
  <si>
    <t>3.3.33</t>
  </si>
  <si>
    <t>LUMINÁRIA DE EMBUTIR EM GRAMADOS OU JARDINS, REF.BW-544, TECNOLUX OU SIMILAR,C/LÂMPADA PL 15W</t>
  </si>
  <si>
    <t>4.4.4</t>
  </si>
  <si>
    <t>4.4.5</t>
  </si>
  <si>
    <t>4.4.6</t>
  </si>
  <si>
    <t>4.4.7</t>
  </si>
  <si>
    <t>4.4.8</t>
  </si>
  <si>
    <t>4.4.9</t>
  </si>
  <si>
    <t>4.4.20</t>
  </si>
  <si>
    <t>4.4.10</t>
  </si>
  <si>
    <t>4.4.11</t>
  </si>
  <si>
    <t>4.4.12</t>
  </si>
  <si>
    <t>4.4.13</t>
  </si>
  <si>
    <t>4.4.14</t>
  </si>
  <si>
    <t>4.4.15</t>
  </si>
  <si>
    <t>4.4.16</t>
  </si>
  <si>
    <t>4.4.17</t>
  </si>
  <si>
    <t>4.4.18</t>
  </si>
  <si>
    <t>4.4.19</t>
  </si>
  <si>
    <t>4.4.21</t>
  </si>
  <si>
    <t>4.4.22</t>
  </si>
  <si>
    <t>4.4.23</t>
  </si>
  <si>
    <t>4.4.24</t>
  </si>
  <si>
    <t>4.4.25</t>
  </si>
  <si>
    <t>4.4.26</t>
  </si>
  <si>
    <t>4.4.27</t>
  </si>
  <si>
    <t>4.4.28</t>
  </si>
  <si>
    <t>4.4.29</t>
  </si>
  <si>
    <t>4.4.30</t>
  </si>
  <si>
    <t>5.3.1</t>
  </si>
  <si>
    <t>5.3.2</t>
  </si>
  <si>
    <t>5.3.3</t>
  </si>
  <si>
    <t>5.3.4</t>
  </si>
  <si>
    <t>5.3.5</t>
  </si>
  <si>
    <t>5.3.6</t>
  </si>
  <si>
    <t>5.3.7</t>
  </si>
  <si>
    <t>5.3.8</t>
  </si>
  <si>
    <t>5.3.9</t>
  </si>
  <si>
    <t>5.3.10</t>
  </si>
  <si>
    <t>5.3.11</t>
  </si>
  <si>
    <t>5.3.12</t>
  </si>
  <si>
    <t>5.3.13</t>
  </si>
  <si>
    <t>5.3.14</t>
  </si>
  <si>
    <t>5.3.15</t>
  </si>
  <si>
    <t>5.3.16</t>
  </si>
  <si>
    <t>5.3.17</t>
  </si>
  <si>
    <t>5.3.18</t>
  </si>
  <si>
    <t>5.3.19</t>
  </si>
  <si>
    <t>5.3.20</t>
  </si>
  <si>
    <t>5.3.21</t>
  </si>
  <si>
    <t>5.3.22</t>
  </si>
  <si>
    <t>5.3.23</t>
  </si>
  <si>
    <t>5.3.24</t>
  </si>
  <si>
    <t>5.3.25</t>
  </si>
  <si>
    <t>5.3.26</t>
  </si>
  <si>
    <t>5.3.27</t>
  </si>
  <si>
    <t>5.3.28</t>
  </si>
  <si>
    <t>5.3.29</t>
  </si>
  <si>
    <t>5.3.30</t>
  </si>
  <si>
    <t>6.3.1</t>
  </si>
  <si>
    <t>6.3.2</t>
  </si>
  <si>
    <t>6.3.3</t>
  </si>
  <si>
    <t>6.3.4</t>
  </si>
  <si>
    <t>6.3.5</t>
  </si>
  <si>
    <t>6.3.6</t>
  </si>
  <si>
    <t>6.3.7</t>
  </si>
  <si>
    <t>6.3.8</t>
  </si>
  <si>
    <t>6.3.9</t>
  </si>
  <si>
    <t>6.3.10</t>
  </si>
  <si>
    <t>6.3.11</t>
  </si>
  <si>
    <t>6.3.12</t>
  </si>
  <si>
    <t>6.3.13</t>
  </si>
  <si>
    <t>6.3.14</t>
  </si>
  <si>
    <t>6.3.15</t>
  </si>
  <si>
    <t>6.3.16</t>
  </si>
  <si>
    <t>6.3.17</t>
  </si>
  <si>
    <t>6.3.18</t>
  </si>
  <si>
    <t>6.3.19</t>
  </si>
  <si>
    <t>6.3.20</t>
  </si>
  <si>
    <t>6.3.21</t>
  </si>
  <si>
    <t>6.3.22</t>
  </si>
  <si>
    <t>6.3.23</t>
  </si>
  <si>
    <t>6.3.24</t>
  </si>
  <si>
    <t>6.3.25</t>
  </si>
  <si>
    <t>6.3.26</t>
  </si>
  <si>
    <t>6.3.27</t>
  </si>
  <si>
    <t>6.3.28</t>
  </si>
  <si>
    <t>6.3.29</t>
  </si>
  <si>
    <t>6.3.30</t>
  </si>
  <si>
    <t>7.3.1</t>
  </si>
  <si>
    <t>7.3.2</t>
  </si>
  <si>
    <t>7.3.3</t>
  </si>
  <si>
    <t>7.3.4</t>
  </si>
  <si>
    <t>7.3.5</t>
  </si>
  <si>
    <t>7.3.6</t>
  </si>
  <si>
    <t>7.3.7</t>
  </si>
  <si>
    <t>7.3.8</t>
  </si>
  <si>
    <t>7.3.9</t>
  </si>
  <si>
    <t>7.3.10</t>
  </si>
  <si>
    <t>7.3.11</t>
  </si>
  <si>
    <t>7.3.12</t>
  </si>
  <si>
    <t>7.3.13</t>
  </si>
  <si>
    <t>7.3.14</t>
  </si>
  <si>
    <t>7.3.15</t>
  </si>
  <si>
    <t>7.3.16</t>
  </si>
  <si>
    <t>7.3.17</t>
  </si>
  <si>
    <t>7.3.18</t>
  </si>
  <si>
    <t>7.3.19</t>
  </si>
  <si>
    <t>7.3.20</t>
  </si>
  <si>
    <t>7.3.21</t>
  </si>
  <si>
    <t>7.3.22</t>
  </si>
  <si>
    <t>7.3.23</t>
  </si>
  <si>
    <t>7.3.24</t>
  </si>
  <si>
    <t>7.3.25</t>
  </si>
  <si>
    <t>7.3.26</t>
  </si>
  <si>
    <t>7.3.27</t>
  </si>
  <si>
    <t>7.3.28</t>
  </si>
  <si>
    <t>8.3.1</t>
  </si>
  <si>
    <t>8.3.2</t>
  </si>
  <si>
    <t>8.3.3</t>
  </si>
  <si>
    <t>8.3.4</t>
  </si>
  <si>
    <t>8.3.5</t>
  </si>
  <si>
    <t>8.3.6</t>
  </si>
  <si>
    <t>8.3.7</t>
  </si>
  <si>
    <t>8.3.8</t>
  </si>
  <si>
    <t>8.3.9</t>
  </si>
  <si>
    <t>8.3.10</t>
  </si>
  <si>
    <t>8.3.11</t>
  </si>
  <si>
    <t>8.3.12</t>
  </si>
  <si>
    <t>8.3.13</t>
  </si>
  <si>
    <t>8.3.14</t>
  </si>
  <si>
    <t>8.3.15</t>
  </si>
  <si>
    <t>8.3.16</t>
  </si>
  <si>
    <t>8.3.17</t>
  </si>
  <si>
    <t>8.3.18</t>
  </si>
  <si>
    <t>8.3.19</t>
  </si>
  <si>
    <t>8.3.20</t>
  </si>
  <si>
    <t>8.3.21</t>
  </si>
  <si>
    <t>8.3.22</t>
  </si>
  <si>
    <t>8.3.23</t>
  </si>
  <si>
    <t>8.3.24</t>
  </si>
  <si>
    <t>8.3.25</t>
  </si>
  <si>
    <t>8.3.26</t>
  </si>
  <si>
    <t>8.3.27</t>
  </si>
  <si>
    <t>8.3.28</t>
  </si>
  <si>
    <t>8.3.29</t>
  </si>
  <si>
    <t>TRILHO DE FIXAÇÃO 32/35MM - PIAL</t>
  </si>
  <si>
    <t>FONTES DE PREÇOS: SINAPI MAIO-26 / SEINFRA-028/ ORSE MARÇO-26/ SBC JUNHO-26/ COMPOSIÇÕES / SEM DESONERAÇÃO (BDI = 20,50%)</t>
  </si>
  <si>
    <t>TOTAL GERAL</t>
  </si>
  <si>
    <t>PRAÇA 01</t>
  </si>
  <si>
    <t>SEISCENTOS E TREZE MIL, CENTO E TRINTA  E QUATRO REAIS E DOIS CENTAVOS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</si>
</sst>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 &quot;R$&quot;\ * #,##0.00_ ;_ &quot;R$&quot;\ * \-#,##0.00_ ;_ &quot;R$&quot;\ * &quot;-&quot;??_ ;_ @_ "/>
    <numFmt numFmtId="167" formatCode="_(* #,##0.00_);_(* \(#,##0.00\);_(* \-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name val="Arial"/>
      <family val="2"/>
    </font>
    <font>
      <b/>
      <sz val="10"/>
      <name val="Calibri"/>
      <family val="2"/>
      <scheme val="minor"/>
    </font>
    <font>
      <sz val="16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8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/>
    <xf numFmtId="165" fontId="2" fillId="0" borderId="0" applyFont="0" applyFill="0" applyBorder="0" applyAlignment="0" applyProtection="0"/>
    <xf numFmtId="0" fontId="1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ill="0" applyBorder="0" applyAlignment="0" applyProtection="0"/>
    <xf numFmtId="164" fontId="2" fillId="0" borderId="0" applyFont="0" applyFill="0" applyBorder="0" applyAlignment="0" applyProtection="0"/>
    <xf numFmtId="0" fontId="1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ill="0" applyBorder="0" applyAlignment="0" applyProtection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</cellStyleXfs>
  <cellXfs count="182">
    <xf numFmtId="0" fontId="0" fillId="0" borderId="0" xfId="0"/>
    <xf numFmtId="4" fontId="4" fillId="0" borderId="1" xfId="2" applyNumberFormat="1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0" fontId="4" fillId="0" borderId="1" xfId="2" applyFont="1" applyBorder="1" applyAlignment="1">
      <alignment horizontal="left" vertical="justify"/>
    </xf>
    <xf numFmtId="0" fontId="7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16" fillId="2" borderId="0" xfId="0" applyFont="1" applyFill="1"/>
    <xf numFmtId="0" fontId="12" fillId="0" borderId="0" xfId="0" applyFont="1" applyAlignment="1">
      <alignment horizontal="center"/>
    </xf>
    <xf numFmtId="4" fontId="4" fillId="3" borderId="1" xfId="2" applyNumberFormat="1" applyFont="1" applyFill="1" applyBorder="1" applyAlignment="1">
      <alignment horizontal="center"/>
    </xf>
    <xf numFmtId="10" fontId="14" fillId="3" borderId="1" xfId="1" applyNumberFormat="1" applyFont="1" applyFill="1" applyBorder="1" applyAlignment="1">
      <alignment horizontal="center"/>
    </xf>
    <xf numFmtId="4" fontId="4" fillId="4" borderId="1" xfId="2" applyNumberFormat="1" applyFont="1" applyFill="1" applyBorder="1" applyAlignment="1">
      <alignment horizontal="center"/>
    </xf>
    <xf numFmtId="0" fontId="17" fillId="0" borderId="0" xfId="0" applyFont="1"/>
    <xf numFmtId="10" fontId="14" fillId="4" borderId="1" xfId="1" applyNumberFormat="1" applyFont="1" applyFill="1" applyBorder="1" applyAlignment="1">
      <alignment horizontal="center"/>
    </xf>
    <xf numFmtId="0" fontId="12" fillId="4" borderId="0" xfId="0" applyFont="1" applyFill="1"/>
    <xf numFmtId="0" fontId="6" fillId="5" borderId="0" xfId="0" applyFont="1" applyFill="1" applyAlignment="1">
      <alignment horizontal="center"/>
    </xf>
    <xf numFmtId="0" fontId="4" fillId="3" borderId="1" xfId="2" applyFont="1" applyFill="1" applyBorder="1" applyAlignment="1">
      <alignment horizontal="left" vertical="top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/>
    </xf>
    <xf numFmtId="4" fontId="4" fillId="6" borderId="4" xfId="2" applyNumberFormat="1" applyFont="1" applyFill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1" xfId="2" applyFont="1" applyBorder="1" applyAlignment="1">
      <alignment horizontal="center" vertical="justify"/>
    </xf>
    <xf numFmtId="0" fontId="4" fillId="3" borderId="1" xfId="0" applyFont="1" applyFill="1" applyBorder="1" applyAlignment="1">
      <alignment horizontal="right"/>
    </xf>
    <xf numFmtId="0" fontId="12" fillId="0" borderId="1" xfId="0" applyFont="1" applyBorder="1"/>
    <xf numFmtId="0" fontId="11" fillId="0" borderId="1" xfId="0" applyFont="1" applyBorder="1"/>
    <xf numFmtId="0" fontId="4" fillId="0" borderId="1" xfId="2" applyFont="1" applyBorder="1" applyAlignment="1">
      <alignment horizontal="center" vertical="top"/>
    </xf>
    <xf numFmtId="0" fontId="4" fillId="0" borderId="9" xfId="2" applyFont="1" applyBorder="1" applyAlignment="1">
      <alignment horizontal="center" vertical="top"/>
    </xf>
    <xf numFmtId="0" fontId="17" fillId="4" borderId="0" xfId="0" applyFont="1" applyFill="1"/>
    <xf numFmtId="0" fontId="17" fillId="7" borderId="0" xfId="0" applyFont="1" applyFill="1"/>
    <xf numFmtId="4" fontId="18" fillId="7" borderId="0" xfId="2" applyNumberFormat="1" applyFont="1" applyFill="1" applyAlignment="1">
      <alignment horizontal="center"/>
    </xf>
    <xf numFmtId="0" fontId="8" fillId="0" borderId="10" xfId="2" applyFont="1" applyBorder="1" applyAlignment="1">
      <alignment horizontal="left"/>
    </xf>
    <xf numFmtId="0" fontId="4" fillId="3" borderId="12" xfId="2" applyFont="1" applyFill="1" applyBorder="1" applyAlignment="1">
      <alignment horizontal="center" vertical="top"/>
    </xf>
    <xf numFmtId="0" fontId="4" fillId="0" borderId="12" xfId="2" applyFont="1" applyBorder="1" applyAlignment="1">
      <alignment horizontal="center" vertical="top"/>
    </xf>
    <xf numFmtId="0" fontId="11" fillId="3" borderId="12" xfId="0" applyFont="1" applyFill="1" applyBorder="1"/>
    <xf numFmtId="0" fontId="11" fillId="0" borderId="12" xfId="0" applyFont="1" applyBorder="1"/>
    <xf numFmtId="0" fontId="4" fillId="0" borderId="14" xfId="2" applyFont="1" applyBorder="1" applyAlignment="1">
      <alignment horizontal="center" vertical="top"/>
    </xf>
    <xf numFmtId="0" fontId="4" fillId="0" borderId="10" xfId="2" applyFont="1" applyBorder="1" applyAlignment="1">
      <alignment horizontal="center" vertical="top"/>
    </xf>
    <xf numFmtId="4" fontId="17" fillId="7" borderId="0" xfId="0" applyNumberFormat="1" applyFont="1" applyFill="1"/>
    <xf numFmtId="4" fontId="4" fillId="6" borderId="1" xfId="2" applyNumberFormat="1" applyFont="1" applyFill="1" applyBorder="1" applyAlignment="1">
      <alignment horizontal="center"/>
    </xf>
    <xf numFmtId="10" fontId="14" fillId="6" borderId="1" xfId="1" applyNumberFormat="1" applyFont="1" applyFill="1" applyBorder="1" applyAlignment="1">
      <alignment horizontal="center"/>
    </xf>
    <xf numFmtId="0" fontId="5" fillId="0" borderId="0" xfId="0" applyFont="1"/>
    <xf numFmtId="0" fontId="5" fillId="0" borderId="0" xfId="2" applyFont="1" applyAlignment="1">
      <alignment horizontal="center"/>
    </xf>
    <xf numFmtId="0" fontId="4" fillId="0" borderId="10" xfId="2" applyFont="1" applyBorder="1" applyAlignment="1">
      <alignment horizontal="center"/>
    </xf>
    <xf numFmtId="0" fontId="8" fillId="0" borderId="10" xfId="2" applyFont="1" applyBorder="1" applyAlignment="1">
      <alignment vertical="justify" wrapText="1"/>
    </xf>
    <xf numFmtId="0" fontId="8" fillId="0" borderId="0" xfId="2" applyFont="1" applyAlignment="1">
      <alignment vertical="justify" wrapText="1"/>
    </xf>
    <xf numFmtId="4" fontId="17" fillId="0" borderId="0" xfId="0" applyNumberFormat="1" applyFont="1"/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wrapText="1"/>
    </xf>
    <xf numFmtId="0" fontId="18" fillId="0" borderId="1" xfId="0" applyFont="1" applyBorder="1"/>
    <xf numFmtId="0" fontId="17" fillId="0" borderId="1" xfId="0" applyFont="1" applyBorder="1"/>
    <xf numFmtId="10" fontId="17" fillId="7" borderId="0" xfId="1" applyNumberFormat="1" applyFont="1" applyFill="1"/>
    <xf numFmtId="4" fontId="4" fillId="0" borderId="9" xfId="2" applyNumberFormat="1" applyFont="1" applyBorder="1" applyAlignment="1">
      <alignment horizontal="center"/>
    </xf>
    <xf numFmtId="4" fontId="4" fillId="0" borderId="4" xfId="2" applyNumberFormat="1" applyFont="1" applyBorder="1" applyAlignment="1">
      <alignment horizontal="center"/>
    </xf>
    <xf numFmtId="0" fontId="7" fillId="0" borderId="16" xfId="0" applyFont="1" applyBorder="1"/>
    <xf numFmtId="0" fontId="7" fillId="0" borderId="15" xfId="0" applyFont="1" applyBorder="1"/>
    <xf numFmtId="0" fontId="7" fillId="0" borderId="17" xfId="0" applyFont="1" applyBorder="1"/>
    <xf numFmtId="0" fontId="21" fillId="0" borderId="0" xfId="0" applyFont="1"/>
    <xf numFmtId="4" fontId="19" fillId="2" borderId="0" xfId="2" applyNumberFormat="1" applyFont="1" applyFill="1" applyAlignment="1">
      <alignment horizontal="center"/>
    </xf>
    <xf numFmtId="10" fontId="19" fillId="2" borderId="0" xfId="1" applyNumberFormat="1" applyFont="1" applyFill="1" applyBorder="1" applyAlignment="1">
      <alignment horizontal="center"/>
    </xf>
    <xf numFmtId="0" fontId="26" fillId="2" borderId="3" xfId="0" applyFont="1" applyFill="1" applyBorder="1" applyAlignment="1">
      <alignment horizontal="center"/>
    </xf>
    <xf numFmtId="4" fontId="19" fillId="2" borderId="8" xfId="2" applyNumberFormat="1" applyFont="1" applyFill="1" applyBorder="1" applyAlignment="1">
      <alignment horizontal="center"/>
    </xf>
    <xf numFmtId="0" fontId="26" fillId="2" borderId="8" xfId="0" applyFont="1" applyFill="1" applyBorder="1" applyAlignment="1">
      <alignment horizontal="center"/>
    </xf>
    <xf numFmtId="4" fontId="26" fillId="2" borderId="8" xfId="0" applyNumberFormat="1" applyFont="1" applyFill="1" applyBorder="1" applyAlignment="1">
      <alignment horizontal="center"/>
    </xf>
    <xf numFmtId="4" fontId="19" fillId="6" borderId="4" xfId="2" applyNumberFormat="1" applyFont="1" applyFill="1" applyBorder="1" applyAlignment="1">
      <alignment horizontal="center"/>
    </xf>
    <xf numFmtId="0" fontId="26" fillId="6" borderId="0" xfId="0" applyFont="1" applyFill="1" applyAlignment="1">
      <alignment horizontal="center"/>
    </xf>
    <xf numFmtId="4" fontId="26" fillId="6" borderId="0" xfId="0" applyNumberFormat="1" applyFont="1" applyFill="1" applyAlignment="1">
      <alignment horizontal="center"/>
    </xf>
    <xf numFmtId="4" fontId="4" fillId="7" borderId="1" xfId="2" applyNumberFormat="1" applyFont="1" applyFill="1" applyBorder="1" applyAlignment="1">
      <alignment horizontal="justify" vertical="justify" wrapText="1"/>
    </xf>
    <xf numFmtId="0" fontId="4" fillId="7" borderId="1" xfId="2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20" fillId="0" borderId="0" xfId="0" applyFont="1"/>
    <xf numFmtId="0" fontId="4" fillId="0" borderId="0" xfId="2" applyFont="1" applyAlignment="1">
      <alignment horizontal="center" vertical="top" wrapText="1"/>
    </xf>
    <xf numFmtId="0" fontId="5" fillId="0" borderId="0" xfId="2" applyFont="1" applyAlignment="1">
      <alignment horizontal="right" vertical="justify"/>
    </xf>
    <xf numFmtId="10" fontId="23" fillId="8" borderId="2" xfId="2" applyNumberFormat="1" applyFont="1" applyFill="1" applyBorder="1" applyAlignment="1">
      <alignment horizontal="center" vertical="center"/>
    </xf>
    <xf numFmtId="4" fontId="4" fillId="8" borderId="2" xfId="2" applyNumberFormat="1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 wrapText="1"/>
    </xf>
    <xf numFmtId="4" fontId="4" fillId="2" borderId="2" xfId="2" applyNumberFormat="1" applyFont="1" applyFill="1" applyBorder="1" applyAlignment="1">
      <alignment horizontal="center"/>
    </xf>
    <xf numFmtId="4" fontId="4" fillId="8" borderId="2" xfId="2" applyNumberFormat="1" applyFont="1" applyFill="1" applyBorder="1" applyAlignment="1">
      <alignment horizontal="center" wrapText="1"/>
    </xf>
    <xf numFmtId="0" fontId="4" fillId="6" borderId="4" xfId="2" applyFont="1" applyFill="1" applyBorder="1" applyAlignment="1">
      <alignment horizontal="center" vertical="center"/>
    </xf>
    <xf numFmtId="0" fontId="4" fillId="6" borderId="4" xfId="2" applyFont="1" applyFill="1" applyBorder="1" applyAlignment="1">
      <alignment horizontal="center" vertical="top" wrapText="1"/>
    </xf>
    <xf numFmtId="0" fontId="4" fillId="6" borderId="4" xfId="2" applyFont="1" applyFill="1" applyBorder="1" applyAlignment="1">
      <alignment horizontal="center" vertical="justify"/>
    </xf>
    <xf numFmtId="0" fontId="4" fillId="6" borderId="4" xfId="2" applyFont="1" applyFill="1" applyBorder="1" applyAlignment="1">
      <alignment horizontal="center"/>
    </xf>
    <xf numFmtId="0" fontId="4" fillId="4" borderId="1" xfId="2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top" wrapText="1"/>
    </xf>
    <xf numFmtId="0" fontId="4" fillId="4" borderId="1" xfId="2" applyFont="1" applyFill="1" applyBorder="1" applyAlignment="1">
      <alignment horizontal="left" vertical="justify"/>
    </xf>
    <xf numFmtId="0" fontId="4" fillId="4" borderId="1" xfId="2" applyFont="1" applyFill="1" applyBorder="1" applyAlignment="1">
      <alignment horizontal="center"/>
    </xf>
    <xf numFmtId="4" fontId="5" fillId="4" borderId="1" xfId="2" applyNumberFormat="1" applyFont="1" applyFill="1" applyBorder="1" applyAlignment="1">
      <alignment horizontal="center"/>
    </xf>
    <xf numFmtId="0" fontId="4" fillId="0" borderId="1" xfId="2" applyFont="1" applyBorder="1" applyAlignment="1">
      <alignment horizontal="center"/>
    </xf>
    <xf numFmtId="0" fontId="4" fillId="7" borderId="1" xfId="2" applyFont="1" applyFill="1" applyBorder="1" applyAlignment="1">
      <alignment horizontal="center" vertical="center"/>
    </xf>
    <xf numFmtId="0" fontId="4" fillId="7" borderId="1" xfId="2" quotePrefix="1" applyFont="1" applyFill="1" applyBorder="1" applyAlignment="1">
      <alignment horizontal="center" vertical="center" wrapText="1"/>
    </xf>
    <xf numFmtId="4" fontId="4" fillId="7" borderId="1" xfId="2" applyNumberFormat="1" applyFont="1" applyFill="1" applyBorder="1" applyAlignment="1">
      <alignment horizontal="justify" vertical="justify"/>
    </xf>
    <xf numFmtId="4" fontId="4" fillId="7" borderId="1" xfId="2" applyNumberFormat="1" applyFont="1" applyFill="1" applyBorder="1" applyAlignment="1">
      <alignment horizontal="center"/>
    </xf>
    <xf numFmtId="4" fontId="5" fillId="7" borderId="1" xfId="2" applyNumberFormat="1" applyFont="1" applyFill="1" applyBorder="1" applyAlignment="1">
      <alignment horizontal="center"/>
    </xf>
    <xf numFmtId="0" fontId="4" fillId="7" borderId="1" xfId="2" applyFont="1" applyFill="1" applyBorder="1" applyAlignment="1">
      <alignment horizontal="justify" vertical="justify" wrapText="1"/>
    </xf>
    <xf numFmtId="0" fontId="4" fillId="7" borderId="1" xfId="2" applyFont="1" applyFill="1" applyBorder="1" applyAlignment="1">
      <alignment horizontal="center"/>
    </xf>
    <xf numFmtId="1" fontId="4" fillId="7" borderId="1" xfId="23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left" vertical="justify"/>
    </xf>
    <xf numFmtId="10" fontId="18" fillId="7" borderId="0" xfId="1" applyNumberFormat="1" applyFont="1" applyFill="1" applyAlignment="1">
      <alignment horizontal="center"/>
    </xf>
    <xf numFmtId="0" fontId="7" fillId="0" borderId="18" xfId="0" applyFont="1" applyBorder="1"/>
    <xf numFmtId="4" fontId="17" fillId="0" borderId="1" xfId="0" applyNumberFormat="1" applyFont="1" applyBorder="1"/>
    <xf numFmtId="4" fontId="24" fillId="0" borderId="1" xfId="0" applyNumberFormat="1" applyFont="1" applyBorder="1"/>
    <xf numFmtId="0" fontId="24" fillId="0" borderId="1" xfId="0" applyFont="1" applyBorder="1"/>
    <xf numFmtId="0" fontId="4" fillId="0" borderId="19" xfId="2" applyFont="1" applyBorder="1" applyAlignment="1">
      <alignment horizontal="center"/>
    </xf>
    <xf numFmtId="0" fontId="27" fillId="0" borderId="1" xfId="0" applyFont="1" applyBorder="1"/>
    <xf numFmtId="0" fontId="4" fillId="9" borderId="1" xfId="2" applyFont="1" applyFill="1" applyBorder="1" applyAlignment="1">
      <alignment horizontal="center" vertical="center"/>
    </xf>
    <xf numFmtId="0" fontId="4" fillId="9" borderId="1" xfId="2" applyFont="1" applyFill="1" applyBorder="1" applyAlignment="1">
      <alignment horizontal="center" vertical="top" wrapText="1"/>
    </xf>
    <xf numFmtId="0" fontId="4" fillId="9" borderId="1" xfId="2" applyFont="1" applyFill="1" applyBorder="1" applyAlignment="1">
      <alignment horizontal="left" vertical="justify"/>
    </xf>
    <xf numFmtId="0" fontId="4" fillId="9" borderId="1" xfId="2" applyFont="1" applyFill="1" applyBorder="1" applyAlignment="1">
      <alignment horizontal="center"/>
    </xf>
    <xf numFmtId="4" fontId="4" fillId="9" borderId="1" xfId="2" applyNumberFormat="1" applyFont="1" applyFill="1" applyBorder="1" applyAlignment="1">
      <alignment horizontal="center"/>
    </xf>
    <xf numFmtId="4" fontId="5" fillId="9" borderId="1" xfId="2" applyNumberFormat="1" applyFont="1" applyFill="1" applyBorder="1" applyAlignment="1">
      <alignment horizontal="center"/>
    </xf>
    <xf numFmtId="0" fontId="17" fillId="9" borderId="0" xfId="0" applyFont="1" applyFill="1"/>
    <xf numFmtId="4" fontId="18" fillId="9" borderId="0" xfId="2" applyNumberFormat="1" applyFont="1" applyFill="1" applyAlignment="1">
      <alignment horizontal="center"/>
    </xf>
    <xf numFmtId="4" fontId="4" fillId="3" borderId="1" xfId="2" applyNumberFormat="1" applyFont="1" applyFill="1" applyBorder="1" applyAlignment="1">
      <alignment horizontal="center" vertical="top"/>
    </xf>
    <xf numFmtId="4" fontId="4" fillId="3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4" fillId="0" borderId="20" xfId="2" applyFont="1" applyBorder="1" applyAlignment="1">
      <alignment horizontal="center" vertical="top"/>
    </xf>
    <xf numFmtId="0" fontId="4" fillId="0" borderId="4" xfId="2" applyFont="1" applyBorder="1" applyAlignment="1">
      <alignment horizontal="center" vertical="justify"/>
    </xf>
    <xf numFmtId="0" fontId="4" fillId="0" borderId="4" xfId="2" applyFont="1" applyBorder="1" applyAlignment="1">
      <alignment horizontal="center"/>
    </xf>
    <xf numFmtId="4" fontId="4" fillId="5" borderId="2" xfId="2" applyNumberFormat="1" applyFont="1" applyFill="1" applyBorder="1" applyAlignment="1">
      <alignment horizontal="center"/>
    </xf>
    <xf numFmtId="0" fontId="4" fillId="0" borderId="11" xfId="2" applyFont="1" applyBorder="1" applyAlignment="1">
      <alignment horizontal="center"/>
    </xf>
    <xf numFmtId="0" fontId="8" fillId="0" borderId="11" xfId="2" applyFont="1" applyBorder="1" applyAlignment="1">
      <alignment vertical="justify" wrapText="1"/>
    </xf>
    <xf numFmtId="0" fontId="8" fillId="0" borderId="11" xfId="2" applyFont="1" applyBorder="1" applyAlignment="1">
      <alignment horizontal="center"/>
    </xf>
    <xf numFmtId="0" fontId="4" fillId="0" borderId="0" xfId="2" applyFont="1" applyAlignment="1">
      <alignment horizontal="center" vertical="top"/>
    </xf>
    <xf numFmtId="4" fontId="5" fillId="0" borderId="11" xfId="2" applyNumberFormat="1" applyFont="1" applyBorder="1" applyAlignment="1">
      <alignment horizontal="center"/>
    </xf>
    <xf numFmtId="4" fontId="4" fillId="5" borderId="26" xfId="2" applyNumberFormat="1" applyFont="1" applyFill="1" applyBorder="1" applyAlignment="1">
      <alignment horizontal="center"/>
    </xf>
    <xf numFmtId="4" fontId="4" fillId="0" borderId="27" xfId="2" applyNumberFormat="1" applyFont="1" applyBorder="1" applyAlignment="1">
      <alignment horizontal="center"/>
    </xf>
    <xf numFmtId="4" fontId="4" fillId="6" borderId="13" xfId="2" applyNumberFormat="1" applyFont="1" applyFill="1" applyBorder="1" applyAlignment="1">
      <alignment horizontal="center"/>
    </xf>
    <xf numFmtId="10" fontId="14" fillId="6" borderId="13" xfId="1" applyNumberFormat="1" applyFont="1" applyFill="1" applyBorder="1" applyAlignment="1">
      <alignment horizontal="center"/>
    </xf>
    <xf numFmtId="4" fontId="4" fillId="0" borderId="13" xfId="2" applyNumberFormat="1" applyFont="1" applyBorder="1" applyAlignment="1">
      <alignment horizontal="center"/>
    </xf>
    <xf numFmtId="4" fontId="4" fillId="3" borderId="13" xfId="2" applyNumberFormat="1" applyFont="1" applyFill="1" applyBorder="1" applyAlignment="1">
      <alignment horizontal="center"/>
    </xf>
    <xf numFmtId="10" fontId="14" fillId="3" borderId="13" xfId="1" applyNumberFormat="1" applyFont="1" applyFill="1" applyBorder="1" applyAlignment="1">
      <alignment horizontal="center"/>
    </xf>
    <xf numFmtId="0" fontId="12" fillId="0" borderId="13" xfId="0" applyFont="1" applyBorder="1"/>
    <xf numFmtId="4" fontId="4" fillId="4" borderId="13" xfId="2" applyNumberFormat="1" applyFont="1" applyFill="1" applyBorder="1" applyAlignment="1">
      <alignment horizontal="center"/>
    </xf>
    <xf numFmtId="10" fontId="14" fillId="4" borderId="13" xfId="1" applyNumberFormat="1" applyFont="1" applyFill="1" applyBorder="1" applyAlignment="1">
      <alignment horizontal="center"/>
    </xf>
    <xf numFmtId="4" fontId="4" fillId="0" borderId="28" xfId="2" applyNumberFormat="1" applyFont="1" applyBorder="1" applyAlignment="1">
      <alignment horizontal="center"/>
    </xf>
    <xf numFmtId="0" fontId="17" fillId="0" borderId="9" xfId="0" applyFont="1" applyBorder="1" applyAlignment="1">
      <alignment vertical="center"/>
    </xf>
    <xf numFmtId="0" fontId="17" fillId="0" borderId="9" xfId="0" applyFont="1" applyBorder="1" applyAlignment="1">
      <alignment wrapText="1"/>
    </xf>
    <xf numFmtId="0" fontId="17" fillId="0" borderId="9" xfId="0" applyFont="1" applyBorder="1"/>
    <xf numFmtId="0" fontId="18" fillId="0" borderId="9" xfId="0" applyFont="1" applyBorder="1"/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wrapText="1"/>
    </xf>
    <xf numFmtId="0" fontId="17" fillId="0" borderId="4" xfId="0" applyFont="1" applyBorder="1"/>
    <xf numFmtId="0" fontId="18" fillId="0" borderId="4" xfId="0" applyFont="1" applyBorder="1"/>
    <xf numFmtId="0" fontId="8" fillId="2" borderId="21" xfId="0" applyFont="1" applyFill="1" applyBorder="1" applyAlignment="1">
      <alignment horizontal="center" vertical="center"/>
    </xf>
    <xf numFmtId="44" fontId="8" fillId="2" borderId="7" xfId="32" applyFont="1" applyFill="1" applyBorder="1" applyAlignment="1">
      <alignment horizontal="center" vertical="center"/>
    </xf>
    <xf numFmtId="0" fontId="3" fillId="0" borderId="0" xfId="2" applyFont="1" applyAlignment="1">
      <alignment horizontal="center"/>
    </xf>
    <xf numFmtId="10" fontId="17" fillId="7" borderId="0" xfId="0" applyNumberFormat="1" applyFont="1" applyFill="1"/>
    <xf numFmtId="10" fontId="23" fillId="8" borderId="0" xfId="2" applyNumberFormat="1" applyFont="1" applyFill="1" applyAlignment="1">
      <alignment horizontal="center" vertical="center"/>
    </xf>
    <xf numFmtId="4" fontId="4" fillId="8" borderId="0" xfId="2" applyNumberFormat="1" applyFont="1" applyFill="1" applyAlignment="1">
      <alignment horizontal="center"/>
    </xf>
    <xf numFmtId="4" fontId="4" fillId="8" borderId="3" xfId="2" applyNumberFormat="1" applyFont="1" applyFill="1" applyBorder="1" applyAlignment="1">
      <alignment horizontal="center"/>
    </xf>
    <xf numFmtId="4" fontId="4" fillId="6" borderId="0" xfId="2" applyNumberFormat="1" applyFont="1" applyFill="1" applyAlignment="1">
      <alignment horizontal="center"/>
    </xf>
    <xf numFmtId="4" fontId="4" fillId="9" borderId="0" xfId="2" applyNumberFormat="1" applyFont="1" applyFill="1" applyAlignment="1">
      <alignment horizontal="center"/>
    </xf>
    <xf numFmtId="4" fontId="5" fillId="7" borderId="0" xfId="2" applyNumberFormat="1" applyFont="1" applyFill="1" applyAlignment="1">
      <alignment horizontal="center"/>
    </xf>
    <xf numFmtId="4" fontId="4" fillId="4" borderId="0" xfId="2" applyNumberFormat="1" applyFont="1" applyFill="1" applyAlignment="1">
      <alignment horizontal="center"/>
    </xf>
    <xf numFmtId="44" fontId="8" fillId="2" borderId="0" xfId="32" applyFont="1" applyFill="1" applyBorder="1" applyAlignment="1">
      <alignment horizontal="center" vertical="center"/>
    </xf>
    <xf numFmtId="4" fontId="24" fillId="0" borderId="0" xfId="0" applyNumberFormat="1" applyFont="1"/>
    <xf numFmtId="0" fontId="27" fillId="0" borderId="0" xfId="0" applyFont="1"/>
    <xf numFmtId="4" fontId="4" fillId="8" borderId="2" xfId="2" applyNumberFormat="1" applyFont="1" applyFill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3" fillId="0" borderId="6" xfId="2" applyFont="1" applyBorder="1" applyAlignment="1">
      <alignment horizontal="center"/>
    </xf>
    <xf numFmtId="0" fontId="3" fillId="0" borderId="7" xfId="2" applyFon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0" borderId="0" xfId="2" applyFont="1" applyAlignment="1">
      <alignment horizontal="center"/>
    </xf>
    <xf numFmtId="0" fontId="16" fillId="8" borderId="2" xfId="2" applyFont="1" applyFill="1" applyBorder="1" applyAlignment="1">
      <alignment horizontal="right" vertical="center"/>
    </xf>
    <xf numFmtId="0" fontId="8" fillId="0" borderId="10" xfId="2" applyFont="1" applyBorder="1" applyAlignment="1">
      <alignment vertical="justify" wrapText="1"/>
    </xf>
    <xf numFmtId="0" fontId="8" fillId="0" borderId="0" xfId="2" applyFont="1" applyAlignment="1">
      <alignment vertical="justify" wrapText="1"/>
    </xf>
    <xf numFmtId="0" fontId="22" fillId="0" borderId="22" xfId="2" applyFont="1" applyBorder="1" applyAlignment="1">
      <alignment horizontal="center" wrapText="1"/>
    </xf>
    <xf numFmtId="0" fontId="22" fillId="0" borderId="23" xfId="2" applyFont="1" applyBorder="1" applyAlignment="1">
      <alignment horizontal="center" wrapText="1"/>
    </xf>
    <xf numFmtId="0" fontId="22" fillId="0" borderId="24" xfId="2" applyFont="1" applyBorder="1" applyAlignment="1">
      <alignment horizontal="center" wrapText="1"/>
    </xf>
    <xf numFmtId="4" fontId="15" fillId="5" borderId="30" xfId="2" applyNumberFormat="1" applyFont="1" applyFill="1" applyBorder="1" applyAlignment="1">
      <alignment horizontal="center"/>
    </xf>
    <xf numFmtId="4" fontId="15" fillId="5" borderId="31" xfId="2" applyNumberFormat="1" applyFont="1" applyFill="1" applyBorder="1" applyAlignment="1">
      <alignment horizontal="center"/>
    </xf>
    <xf numFmtId="4" fontId="4" fillId="5" borderId="2" xfId="2" applyNumberFormat="1" applyFont="1" applyFill="1" applyBorder="1" applyAlignment="1">
      <alignment horizontal="center"/>
    </xf>
    <xf numFmtId="4" fontId="4" fillId="5" borderId="26" xfId="2" applyNumberFormat="1" applyFont="1" applyFill="1" applyBorder="1" applyAlignment="1">
      <alignment horizontal="center"/>
    </xf>
    <xf numFmtId="0" fontId="15" fillId="5" borderId="29" xfId="2" applyFont="1" applyFill="1" applyBorder="1" applyAlignment="1">
      <alignment horizontal="center" vertical="top"/>
    </xf>
    <xf numFmtId="0" fontId="15" fillId="5" borderId="30" xfId="2" applyFont="1" applyFill="1" applyBorder="1" applyAlignment="1">
      <alignment horizontal="center" vertical="top"/>
    </xf>
    <xf numFmtId="0" fontId="4" fillId="4" borderId="12" xfId="2" applyFont="1" applyFill="1" applyBorder="1" applyAlignment="1">
      <alignment horizontal="center" vertical="top"/>
    </xf>
    <xf numFmtId="0" fontId="4" fillId="4" borderId="1" xfId="2" applyFont="1" applyFill="1" applyBorder="1" applyAlignment="1">
      <alignment horizontal="center" vertical="top"/>
    </xf>
    <xf numFmtId="0" fontId="4" fillId="5" borderId="25" xfId="2" applyFont="1" applyFill="1" applyBorder="1" applyAlignment="1">
      <alignment horizontal="center" vertical="center"/>
    </xf>
    <xf numFmtId="0" fontId="4" fillId="5" borderId="2" xfId="2" applyFont="1" applyFill="1" applyBorder="1" applyAlignment="1">
      <alignment horizontal="center" vertical="center"/>
    </xf>
    <xf numFmtId="0" fontId="4" fillId="5" borderId="2" xfId="2" applyFont="1" applyFill="1" applyBorder="1" applyAlignment="1">
      <alignment horizontal="center" vertical="center" wrapText="1"/>
    </xf>
  </cellXfs>
  <cellStyles count="34">
    <cellStyle name="Hiperlink 2" xfId="33"/>
    <cellStyle name="Moeda" xfId="32" builtinId="4"/>
    <cellStyle name="Moeda 2" xfId="10"/>
    <cellStyle name="Moeda 3" xfId="16"/>
    <cellStyle name="Moeda 3 2" xfId="21"/>
    <cellStyle name="Moeda 3 2 2" xfId="29"/>
    <cellStyle name="Moeda 4" xfId="31"/>
    <cellStyle name="Normal" xfId="0" builtinId="0"/>
    <cellStyle name="Normal 11" xfId="14"/>
    <cellStyle name="Normal 2" xfId="3"/>
    <cellStyle name="Normal 2 2" xfId="5"/>
    <cellStyle name="Normal 2 5" xfId="20"/>
    <cellStyle name="Normal 3" xfId="6"/>
    <cellStyle name="Normal 3 2" xfId="17"/>
    <cellStyle name="Normal 3 2 2" xfId="19"/>
    <cellStyle name="Normal 3 3" xfId="25"/>
    <cellStyle name="Normal 4" xfId="11"/>
    <cellStyle name="Normal 4 2" xfId="26"/>
    <cellStyle name="Normal 9" xfId="12"/>
    <cellStyle name="Normal_cronograma 6 meses 2" xfId="2"/>
    <cellStyle name="Porcentagem" xfId="1" builtinId="5"/>
    <cellStyle name="Porcentagem 2" xfId="7"/>
    <cellStyle name="Porcentagem 3" xfId="18"/>
    <cellStyle name="Porcentagem 4" xfId="22"/>
    <cellStyle name="Porcentagem 7" xfId="13"/>
    <cellStyle name="Porcentagem 8" xfId="15"/>
    <cellStyle name="Separador de milhares 2" xfId="8"/>
    <cellStyle name="Separador de milhares 3" xfId="4"/>
    <cellStyle name="Separador de milhares 3 2" xfId="27"/>
    <cellStyle name="Vírgula" xfId="23" builtinId="3"/>
    <cellStyle name="Vírgula 2" xfId="9"/>
    <cellStyle name="Vírgula 2 2" xfId="24"/>
    <cellStyle name="Vírgula 2 3" xfId="28"/>
    <cellStyle name="Vírgula 3" xfId="30"/>
  </cellStyles>
  <dxfs count="0"/>
  <tableStyles count="0" defaultTableStyle="TableStyleMedium9" defaultPivotStyle="PivotStyleLight16"/>
  <colors>
    <mruColors>
      <color rgb="FF00FFFF"/>
      <color rgb="FFFFCCFF"/>
      <color rgb="FFCCFFFF"/>
      <color rgb="FFCCECFF"/>
      <color rgb="FF00CCFF"/>
      <color rgb="FFFFFFFF"/>
      <color rgb="FFA7F9BE"/>
      <color rgb="FFAAFFA1"/>
      <color rgb="FFD2AAF6"/>
      <color rgb="FFB9F3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\Downloads\Sec.%20Direitos%20Humanos\Ger&#234;ncia%20de%20Projetos\UFRPE\44.003%20-%20Pr&#233;dio%20de%206%20pavimentos\CD%20-%20VERS&#195;O%20FINAL25-09-07\PR&#201;DIO%20DE%206%20PAVIMENTOS\OR&#199;AMENTOS\orca-elet-refinaria%20por%20blo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teat-mus"/>
      <sheetName val="arte"/>
      <sheetName val="Lanchonete"/>
      <sheetName val="Loja 1"/>
      <sheetName val="Loja 2"/>
      <sheetName val="terraço de ativ."/>
      <sheetName val="se-ilum ext"/>
      <sheetName val="BM 01"/>
      <sheetName val="MEMORIA BM 01"/>
      <sheetName val="GERAL - COM DESONERAÇÃO"/>
      <sheetName val="GERAL - SEM DESONERAÇÃO"/>
      <sheetName val="ORCAMENTO COM DES"/>
      <sheetName val="MEM CÁLC COM DES"/>
      <sheetName val="_RESUMO COMPARATIVO_"/>
      <sheetName val="CRONOGRAMA "/>
      <sheetName val="BDI_PAV_26,01_NOVA_CPRB"/>
      <sheetName val="BDI_PAV_20,00_NOVA_CPRB"/>
      <sheetName val="BM 1"/>
      <sheetName val="MEMÓRIA DO BM1"/>
      <sheetName val="MEMÓRIA DO BM2"/>
      <sheetName val="BM 2"/>
      <sheetName val="MEMÓRIA DO BM3"/>
      <sheetName val="BM 3"/>
      <sheetName val="CRONOGRAMA"/>
      <sheetName val="Planilha1"/>
      <sheetName val="Plan1"/>
    </sheetNames>
    <sheetDataSet>
      <sheetData sheetId="0" refreshError="1">
        <row r="1">
          <cell r="B1" t="str">
            <v>18.01</v>
          </cell>
        </row>
        <row r="2">
          <cell r="B2" t="str">
            <v>18.01.005</v>
          </cell>
          <cell r="C2" t="str">
            <v>Fio de cobre nu, tempera meio-duro, classe 1A S.M. - 10 mm², inclusive assentamento.</v>
          </cell>
          <cell r="D2" t="str">
            <v>m</v>
          </cell>
          <cell r="F2">
            <v>1.84</v>
          </cell>
          <cell r="G2">
            <v>0</v>
          </cell>
        </row>
        <row r="3">
          <cell r="B3" t="str">
            <v>18.01.010</v>
          </cell>
          <cell r="C3" t="str">
            <v>Fio de cobre, tempera meio-duro, classe 1, com cobertura de PVC, tipo WPP, S.M. - 4 mm², inclusive assentamento.</v>
          </cell>
          <cell r="D3" t="str">
            <v>m</v>
          </cell>
          <cell r="F3">
            <v>0.97</v>
          </cell>
          <cell r="G3">
            <v>0</v>
          </cell>
        </row>
        <row r="4">
          <cell r="B4" t="str">
            <v>18.01.015</v>
          </cell>
          <cell r="C4" t="str">
            <v>Desativação da rede elétrica existente.</v>
          </cell>
          <cell r="D4" t="str">
            <v>vb</v>
          </cell>
          <cell r="F4">
            <v>283.14</v>
          </cell>
        </row>
        <row r="5">
          <cell r="B5" t="str">
            <v>18.01.016</v>
          </cell>
          <cell r="C5" t="str">
            <v>Revisão do circuito elétrico que alimenta as luminárias para lâmpadas vapor mercúrio (aproveitamento de 90 % da fiação existente).</v>
          </cell>
          <cell r="D5" t="str">
            <v>vb</v>
          </cell>
          <cell r="F5">
            <v>613.08000000000004</v>
          </cell>
        </row>
        <row r="6">
          <cell r="B6" t="str">
            <v>18.01.020</v>
          </cell>
          <cell r="C6" t="str">
            <v>Fio de cobre, tempera meio-duro, classe 1, com cobertura de PVC, tipo WPP, S.M. - 6 mm², inclusive assentamento.</v>
          </cell>
          <cell r="D6" t="str">
            <v>m</v>
          </cell>
          <cell r="F6">
            <v>1.1599999999999999</v>
          </cell>
          <cell r="G6">
            <v>0</v>
          </cell>
        </row>
        <row r="7">
          <cell r="B7" t="str">
            <v>18.01.025</v>
          </cell>
          <cell r="C7" t="str">
            <v>Fio de cobre, tempera meio-duro, classe 1, com cobertura de PVC, tipo WPP, S.M. - 10 mm², inclusive assentamento.</v>
          </cell>
          <cell r="D7" t="str">
            <v>m</v>
          </cell>
          <cell r="F7">
            <v>1.62</v>
          </cell>
          <cell r="G7">
            <v>0</v>
          </cell>
        </row>
        <row r="8">
          <cell r="B8" t="str">
            <v>18.01.030</v>
          </cell>
          <cell r="C8" t="str">
            <v>Cabo de cobre, tempera meio-duro, encordoamento classe 2, com cobertura de PVC, tipo WPP, S.M. - 10 mm², inclusive assentamento.</v>
          </cell>
          <cell r="D8" t="str">
            <v>m</v>
          </cell>
          <cell r="F8">
            <v>1.64</v>
          </cell>
          <cell r="G8">
            <v>0</v>
          </cell>
        </row>
        <row r="9">
          <cell r="B9" t="str">
            <v>18.01.040</v>
          </cell>
          <cell r="C9" t="str">
            <v>Cabo de cobre, tempera meio-duro, encordoamento classe 2, com cobertura de PVC, tipo WPP, S.M. - 16 mm², inclusive assentamento.</v>
          </cell>
          <cell r="D9" t="str">
            <v>m</v>
          </cell>
          <cell r="F9">
            <v>2.44</v>
          </cell>
          <cell r="G9">
            <v>0</v>
          </cell>
        </row>
        <row r="10">
          <cell r="B10" t="str">
            <v>18.01.050</v>
          </cell>
          <cell r="C10" t="str">
            <v>Cabo de cobre, tempera meio-duro, encordoamento classe 2, com cobertura de PVC, tipo WPP, S.M. - 25 mm², inclusive assentamento.</v>
          </cell>
          <cell r="D10" t="str">
            <v>m</v>
          </cell>
          <cell r="F10">
            <v>3.24</v>
          </cell>
          <cell r="G10">
            <v>0</v>
          </cell>
        </row>
        <row r="11">
          <cell r="B11" t="str">
            <v>18.01.060</v>
          </cell>
          <cell r="C11" t="str">
            <v xml:space="preserve">Fornecimento e instalação de cabo de cobre nutrancado e asete fios, de tempera mole, bitola de 16 mm2. </v>
          </cell>
          <cell r="D11" t="str">
            <v>m</v>
          </cell>
          <cell r="F11">
            <v>3.4</v>
          </cell>
          <cell r="G11">
            <v>0</v>
          </cell>
        </row>
        <row r="13">
          <cell r="B13" t="str">
            <v>18.02</v>
          </cell>
        </row>
        <row r="14">
          <cell r="B14" t="str">
            <v>18.02.005</v>
          </cell>
          <cell r="C14" t="str">
            <v>Colocação de poste de ferro</v>
          </cell>
          <cell r="D14" t="str">
            <v>m</v>
          </cell>
          <cell r="F14">
            <v>6.51</v>
          </cell>
          <cell r="G14">
            <v>0</v>
          </cell>
        </row>
        <row r="15">
          <cell r="B15" t="str">
            <v>18.02.010</v>
          </cell>
          <cell r="C15" t="str">
            <v>Retirada de postes de concreto secção duplo T200 / 8 com engastamento direto no solo de 1,40 m (Poste 184-570, 18570 e mais dois sem identificação)</v>
          </cell>
          <cell r="D15" t="str">
            <v>un</v>
          </cell>
          <cell r="F15">
            <v>51.97</v>
          </cell>
          <cell r="G15">
            <v>0</v>
          </cell>
        </row>
        <row r="16">
          <cell r="B16" t="str">
            <v>18.02.020</v>
          </cell>
          <cell r="C16" t="str">
            <v>Poste de concreto secção duplo T, 100/8, com engastamento direto no solo de 1,40 m, inclusive colocação.</v>
          </cell>
          <cell r="D16" t="str">
            <v>un</v>
          </cell>
          <cell r="F16">
            <v>141.27000000000001</v>
          </cell>
          <cell r="G16">
            <v>0</v>
          </cell>
        </row>
        <row r="17">
          <cell r="B17" t="str">
            <v>18.02.025</v>
          </cell>
          <cell r="C17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7" t="str">
            <v>un</v>
          </cell>
          <cell r="F17">
            <v>239.88</v>
          </cell>
          <cell r="G17">
            <v>0</v>
          </cell>
        </row>
        <row r="18">
          <cell r="B18" t="str">
            <v>18.02.026</v>
          </cell>
          <cell r="C18" t="str">
            <v>Deslocamento de poste.</v>
          </cell>
          <cell r="D18" t="str">
            <v>un</v>
          </cell>
          <cell r="F18">
            <v>67.33</v>
          </cell>
          <cell r="G18">
            <v>0</v>
          </cell>
        </row>
        <row r="19">
          <cell r="B19" t="str">
            <v>18.02.030</v>
          </cell>
          <cell r="C19" t="str">
            <v>Poste de concreto secção duplo T, 200/8, com engastamento direto no solo de 1,40 m, inclusive colocação.</v>
          </cell>
          <cell r="D19" t="str">
            <v>un</v>
          </cell>
          <cell r="F19">
            <v>160.6</v>
          </cell>
          <cell r="G19">
            <v>0</v>
          </cell>
        </row>
        <row r="20">
          <cell r="B20" t="str">
            <v>18.02.040</v>
          </cell>
          <cell r="C20" t="str">
            <v>Poste de concreto secção duplo T, 200/12, com engastamento direto no solo de 1,80 m, inclusive colocação.</v>
          </cell>
          <cell r="D20" t="str">
            <v>un</v>
          </cell>
          <cell r="F20">
            <v>264.32</v>
          </cell>
          <cell r="G20">
            <v>0</v>
          </cell>
        </row>
        <row r="21">
          <cell r="B21" t="str">
            <v>18.02.045</v>
          </cell>
          <cell r="C21" t="str">
            <v>Poste de concreto secção duplo T, 300/8, com engastamento direto no solo de 1,40 m, inclusive colocação.</v>
          </cell>
          <cell r="D21" t="str">
            <v>un</v>
          </cell>
          <cell r="F21">
            <v>193.4</v>
          </cell>
          <cell r="G21">
            <v>0</v>
          </cell>
        </row>
        <row r="22">
          <cell r="B22" t="str">
            <v>18.02.050</v>
          </cell>
          <cell r="C22" t="str">
            <v>Poste de concreto secção duplo T, 300/12, com engastamento direto no solo de 1,80 m, inclusive colocação.</v>
          </cell>
          <cell r="D22" t="str">
            <v>un</v>
          </cell>
          <cell r="F22">
            <v>55.74</v>
          </cell>
          <cell r="G22">
            <v>0</v>
          </cell>
        </row>
        <row r="23">
          <cell r="B23" t="str">
            <v>18.02.051</v>
          </cell>
          <cell r="C23" t="str">
            <v xml:space="preserve">Super poste de concreto armado circular com altura de 20 m. </v>
          </cell>
          <cell r="D23" t="str">
            <v>un</v>
          </cell>
          <cell r="F23">
            <v>2209.3200000000002</v>
          </cell>
          <cell r="G23">
            <v>0</v>
          </cell>
        </row>
        <row r="24">
          <cell r="B24" t="str">
            <v>18.02.060</v>
          </cell>
          <cell r="C24" t="str">
            <v>Poste de concreto c/ seção circular c/ iluminação de 3 pétalas c/ altura de 8 m inclusive colocação, fixação e base de concreto p/ fixação</v>
          </cell>
          <cell r="D24" t="str">
            <v>un</v>
          </cell>
          <cell r="F24">
            <v>888.06</v>
          </cell>
        </row>
        <row r="25">
          <cell r="B25" t="str">
            <v>18.02.070</v>
          </cell>
          <cell r="C25" t="str">
            <v>Poste ornamental.</v>
          </cell>
          <cell r="D25" t="str">
            <v>un</v>
          </cell>
          <cell r="F25">
            <v>210.72</v>
          </cell>
        </row>
        <row r="26">
          <cell r="B26" t="str">
            <v>18.02.071</v>
          </cell>
          <cell r="C26" t="str">
            <v>Poste em concreto vibrado seção circular 9 m - 200 kg</v>
          </cell>
          <cell r="D26" t="str">
            <v>un</v>
          </cell>
          <cell r="F26">
            <v>216</v>
          </cell>
        </row>
        <row r="27">
          <cell r="B27" t="str">
            <v>18.02.080</v>
          </cell>
          <cell r="C27" t="str">
            <v>Fornecimento e instalação de rele fotoelétrico, 1000 w - 220 v.</v>
          </cell>
          <cell r="D27" t="str">
            <v>un</v>
          </cell>
          <cell r="F27">
            <v>18</v>
          </cell>
        </row>
        <row r="29">
          <cell r="B29" t="str">
            <v>18.03</v>
          </cell>
        </row>
        <row r="30">
          <cell r="B30" t="str">
            <v>18.03.010</v>
          </cell>
          <cell r="C30" t="str">
            <v>Estrutura secundária B1 completa, inclusive fixação.</v>
          </cell>
          <cell r="D30" t="str">
            <v>un</v>
          </cell>
          <cell r="F30">
            <v>29.1</v>
          </cell>
          <cell r="G30">
            <v>0</v>
          </cell>
        </row>
        <row r="31">
          <cell r="B31" t="str">
            <v>18.03.015</v>
          </cell>
          <cell r="C31" t="str">
            <v>Estrutura secundária B2 completa, inclusive fixação.</v>
          </cell>
          <cell r="D31" t="str">
            <v>un</v>
          </cell>
          <cell r="F31">
            <v>35.21</v>
          </cell>
          <cell r="G31">
            <v>0</v>
          </cell>
        </row>
        <row r="32">
          <cell r="B32" t="str">
            <v>18.03.020</v>
          </cell>
          <cell r="C32" t="str">
            <v>Estrutura secundária B3 completa, inclusive fixação.</v>
          </cell>
          <cell r="D32" t="str">
            <v>un</v>
          </cell>
          <cell r="F32">
            <v>59.23</v>
          </cell>
          <cell r="G32">
            <v>0</v>
          </cell>
        </row>
        <row r="33">
          <cell r="B33" t="str">
            <v>18.03.030</v>
          </cell>
          <cell r="C33" t="str">
            <v>Estrutura secundária B4 completa, inclusive fixação.</v>
          </cell>
          <cell r="D33" t="str">
            <v>un</v>
          </cell>
          <cell r="F33">
            <v>65.989999999999995</v>
          </cell>
          <cell r="G33">
            <v>0</v>
          </cell>
        </row>
        <row r="34">
          <cell r="B34" t="str">
            <v>18.03.031</v>
          </cell>
          <cell r="C34" t="str">
            <v>Cabo de iluminação 1/0 AWG - NU</v>
          </cell>
          <cell r="D34" t="str">
            <v>m</v>
          </cell>
          <cell r="F34">
            <v>19.54</v>
          </cell>
          <cell r="G34">
            <v>0</v>
          </cell>
        </row>
        <row r="35">
          <cell r="B35" t="str">
            <v>18.03.032</v>
          </cell>
          <cell r="C35" t="str">
            <v>Isoladores tipo castanha</v>
          </cell>
          <cell r="D35" t="str">
            <v>un</v>
          </cell>
          <cell r="F35">
            <v>17.399999999999999</v>
          </cell>
          <cell r="G35">
            <v>0</v>
          </cell>
        </row>
        <row r="36">
          <cell r="B36" t="str">
            <v>18.03.033</v>
          </cell>
          <cell r="C36" t="str">
            <v>Foto célula tipo NA.</v>
          </cell>
          <cell r="D36" t="str">
            <v>un</v>
          </cell>
          <cell r="F36">
            <v>12.77</v>
          </cell>
          <cell r="G36">
            <v>0</v>
          </cell>
        </row>
        <row r="38">
          <cell r="B38" t="str">
            <v>18.04</v>
          </cell>
        </row>
        <row r="39">
          <cell r="B39" t="str">
            <v>18.04.010</v>
          </cell>
          <cell r="C39" t="str">
            <v>Eletroduto de ferro galvanizado de 3/4 pol., inclusive assentamento.</v>
          </cell>
          <cell r="D39" t="str">
            <v>m</v>
          </cell>
          <cell r="F39">
            <v>4.9000000000000004</v>
          </cell>
          <cell r="G39">
            <v>0</v>
          </cell>
        </row>
        <row r="40">
          <cell r="B40" t="str">
            <v>18.04.020</v>
          </cell>
          <cell r="C40" t="str">
            <v>Eletroduto de ferro galvanizado de 1 pol., inclusive assentamento.</v>
          </cell>
          <cell r="D40" t="str">
            <v>m</v>
          </cell>
          <cell r="F40">
            <v>7.43</v>
          </cell>
          <cell r="G40">
            <v>0</v>
          </cell>
        </row>
        <row r="41">
          <cell r="B41" t="str">
            <v>18.04.030</v>
          </cell>
          <cell r="C41" t="str">
            <v>Eletroduto de ferro galvanizado de 1 1/2 pol., inclusive assentamento.</v>
          </cell>
          <cell r="D41" t="str">
            <v>m</v>
          </cell>
          <cell r="F41">
            <v>11.76</v>
          </cell>
          <cell r="G41">
            <v>0</v>
          </cell>
        </row>
        <row r="42">
          <cell r="B42" t="str">
            <v>18.04.040</v>
          </cell>
          <cell r="C42" t="str">
            <v>Eletroduto de ferro galvanizado de 2 pol., inclusive assentamento.</v>
          </cell>
          <cell r="D42" t="str">
            <v>m</v>
          </cell>
          <cell r="F42">
            <v>15.46</v>
          </cell>
          <cell r="G42">
            <v>0</v>
          </cell>
        </row>
        <row r="43">
          <cell r="B43" t="str">
            <v>18.04.050</v>
          </cell>
          <cell r="C43" t="str">
            <v>Eletroduto de ferro galvanizado de 2 1/2 pol., inclusive assentamento.</v>
          </cell>
          <cell r="D43" t="str">
            <v>m</v>
          </cell>
          <cell r="F43">
            <v>23.01</v>
          </cell>
          <cell r="G43">
            <v>0</v>
          </cell>
        </row>
        <row r="44">
          <cell r="B44" t="str">
            <v>18.04.060</v>
          </cell>
          <cell r="C44" t="str">
            <v>Eletroduto de ferro galvanizado de 4 pol., inclusive assentamento.</v>
          </cell>
          <cell r="D44" t="str">
            <v>m</v>
          </cell>
          <cell r="F44">
            <v>37.299999999999997</v>
          </cell>
          <cell r="G44">
            <v>0</v>
          </cell>
        </row>
        <row r="45">
          <cell r="B45" t="str">
            <v>18.04.061</v>
          </cell>
          <cell r="C45" t="str">
            <v>Eletroduto de PVC rígido de 11/2" com luva de rosca interna, inclusive assentamento</v>
          </cell>
          <cell r="D45" t="str">
            <v>un</v>
          </cell>
          <cell r="F45">
            <v>6.33</v>
          </cell>
        </row>
        <row r="47">
          <cell r="B47" t="str">
            <v>18.05</v>
          </cell>
        </row>
        <row r="48">
          <cell r="B48" t="str">
            <v>18.05.010</v>
          </cell>
          <cell r="C48" t="str">
            <v>Curva de ferro galvanizado de 3/4 pol., inclusive assentamento.</v>
          </cell>
          <cell r="D48" t="str">
            <v>un</v>
          </cell>
          <cell r="F48">
            <v>3.1</v>
          </cell>
          <cell r="G48">
            <v>0</v>
          </cell>
        </row>
        <row r="49">
          <cell r="B49" t="str">
            <v>18.05.020</v>
          </cell>
          <cell r="C49" t="str">
            <v>Curva de ferro galvanizado de 1 pol., inclusive assentamento.</v>
          </cell>
          <cell r="D49" t="str">
            <v>un</v>
          </cell>
          <cell r="F49">
            <v>4.53</v>
          </cell>
          <cell r="G49">
            <v>0</v>
          </cell>
        </row>
        <row r="50">
          <cell r="B50" t="str">
            <v>18.05.030</v>
          </cell>
          <cell r="C50" t="str">
            <v>Curva de ferro galvanizado de 1 1/2 pol., inclusive assentamento.</v>
          </cell>
          <cell r="D50" t="str">
            <v>un</v>
          </cell>
          <cell r="F50">
            <v>10.41</v>
          </cell>
          <cell r="G50">
            <v>0</v>
          </cell>
        </row>
        <row r="51">
          <cell r="B51" t="str">
            <v>18.05.040</v>
          </cell>
          <cell r="C51" t="str">
            <v>Curva de ferro galvanizado de 2 pol., inclusive assentamento.</v>
          </cell>
          <cell r="D51" t="str">
            <v>un</v>
          </cell>
          <cell r="F51">
            <v>16.78</v>
          </cell>
          <cell r="G51">
            <v>0</v>
          </cell>
        </row>
        <row r="52">
          <cell r="B52" t="str">
            <v>18.05.050</v>
          </cell>
          <cell r="C52" t="str">
            <v>Curva de ferro galvanizado de 2 1/2 pol., inclusive assentamento.</v>
          </cell>
          <cell r="D52" t="str">
            <v>un</v>
          </cell>
          <cell r="F52">
            <v>36.65</v>
          </cell>
          <cell r="G52">
            <v>0</v>
          </cell>
        </row>
        <row r="53">
          <cell r="B53" t="str">
            <v>18.05.060</v>
          </cell>
          <cell r="C53" t="str">
            <v>Curva de ferro galvanizado de 4 pol., inclusive assentamento.</v>
          </cell>
          <cell r="D53" t="str">
            <v>un</v>
          </cell>
          <cell r="F53">
            <v>76.64</v>
          </cell>
          <cell r="G53">
            <v>0</v>
          </cell>
        </row>
        <row r="54">
          <cell r="B54" t="str">
            <v>18.05.065</v>
          </cell>
          <cell r="C54" t="str">
            <v>Fornecimento e assentamento de haste de aterramento 5/8" x 2,40 m coppereweld</v>
          </cell>
          <cell r="D54" t="str">
            <v>un</v>
          </cell>
          <cell r="F54">
            <v>22.22</v>
          </cell>
        </row>
        <row r="56">
          <cell r="B56" t="str">
            <v>18.06</v>
          </cell>
        </row>
        <row r="57">
          <cell r="B57" t="str">
            <v>18.06.010</v>
          </cell>
          <cell r="C57" t="str">
            <v>Luva de ferro galvanizado de 3/4 pol., inclusive assentamento.</v>
          </cell>
          <cell r="D57" t="str">
            <v>un</v>
          </cell>
          <cell r="F57">
            <v>1.1299999999999999</v>
          </cell>
          <cell r="G57">
            <v>0</v>
          </cell>
        </row>
        <row r="58">
          <cell r="B58" t="str">
            <v>18.06.020</v>
          </cell>
          <cell r="C58" t="str">
            <v>Luva de ferro galvanizado de 1 pol., inclusive assentamento.</v>
          </cell>
          <cell r="D58" t="str">
            <v>un</v>
          </cell>
          <cell r="F58">
            <v>1.68</v>
          </cell>
          <cell r="G58">
            <v>0</v>
          </cell>
        </row>
        <row r="59">
          <cell r="B59" t="str">
            <v>18.06.030</v>
          </cell>
          <cell r="C59" t="str">
            <v>Luva de ferro galvanizado de 1 1/2 pol., inclusive assentamento.</v>
          </cell>
          <cell r="D59" t="str">
            <v>un</v>
          </cell>
          <cell r="F59">
            <v>2.91</v>
          </cell>
          <cell r="G59">
            <v>0</v>
          </cell>
        </row>
        <row r="60">
          <cell r="B60" t="str">
            <v>18.06.040</v>
          </cell>
          <cell r="C60" t="str">
            <v>Luva de ferro galvanizado de 2 pol., inclusive assentamento.</v>
          </cell>
          <cell r="D60" t="str">
            <v>un</v>
          </cell>
          <cell r="F60">
            <v>4.05</v>
          </cell>
          <cell r="G60">
            <v>0</v>
          </cell>
        </row>
        <row r="61">
          <cell r="B61" t="str">
            <v>18.06.050</v>
          </cell>
          <cell r="C61" t="str">
            <v>Luva de ferro galvanizado de 2 1/2 pol., inclusive assentamento.</v>
          </cell>
          <cell r="D61" t="str">
            <v>un</v>
          </cell>
          <cell r="F61">
            <v>7.16</v>
          </cell>
          <cell r="G61">
            <v>0</v>
          </cell>
        </row>
        <row r="62">
          <cell r="B62" t="str">
            <v>18.06.060</v>
          </cell>
          <cell r="C62" t="str">
            <v>Luva de ferro galvanizado de 4 pol., inclusive assentamento.</v>
          </cell>
          <cell r="D62" t="str">
            <v>un</v>
          </cell>
          <cell r="F62">
            <v>13.42</v>
          </cell>
          <cell r="G62">
            <v>0</v>
          </cell>
        </row>
        <row r="63">
          <cell r="B63" t="str">
            <v>18.06.061</v>
          </cell>
          <cell r="C63" t="str">
            <v>Luva de PVC rígido diâmetro de 2".</v>
          </cell>
          <cell r="D63" t="str">
            <v>un</v>
          </cell>
          <cell r="F63">
            <v>1.93</v>
          </cell>
          <cell r="G63">
            <v>0</v>
          </cell>
        </row>
        <row r="64">
          <cell r="B64" t="str">
            <v>18.06.062</v>
          </cell>
          <cell r="C64" t="str">
            <v>Luva de emenda para cabo 10 mm</v>
          </cell>
          <cell r="D64" t="str">
            <v>un</v>
          </cell>
          <cell r="F64">
            <v>0.35</v>
          </cell>
        </row>
        <row r="66">
          <cell r="B66" t="str">
            <v>18.07</v>
          </cell>
        </row>
        <row r="67">
          <cell r="B67" t="str">
            <v>18.07.010</v>
          </cell>
          <cell r="C67" t="str">
            <v>Jogo de bucha e arruela de alumínio de 1/2 pol., inclusive fixação.</v>
          </cell>
          <cell r="D67" t="str">
            <v>cj</v>
          </cell>
          <cell r="F67">
            <v>0.27</v>
          </cell>
          <cell r="G67">
            <v>0</v>
          </cell>
        </row>
        <row r="68">
          <cell r="B68" t="str">
            <v>18.07.020</v>
          </cell>
          <cell r="C68" t="str">
            <v>Jogo de bucha e arruela de alumínio de 3/4 pol., inclusive fixação.</v>
          </cell>
          <cell r="D68" t="str">
            <v>cj</v>
          </cell>
          <cell r="F68">
            <v>0.28999999999999998</v>
          </cell>
          <cell r="G68">
            <v>0</v>
          </cell>
        </row>
        <row r="69">
          <cell r="B69" t="str">
            <v>18.07.030</v>
          </cell>
          <cell r="C69" t="str">
            <v>Jogo de bucha e arruela de alumínio de 1 pol., inclusive fixação.</v>
          </cell>
          <cell r="D69" t="str">
            <v>cj</v>
          </cell>
          <cell r="F69">
            <v>0.45</v>
          </cell>
          <cell r="G69">
            <v>0</v>
          </cell>
        </row>
        <row r="70">
          <cell r="B70" t="str">
            <v>18.07.040</v>
          </cell>
          <cell r="C70" t="str">
            <v>Jogo de bucha e arruela de alumínio de 1 1/2 pol., inclusive fixação.</v>
          </cell>
          <cell r="D70" t="str">
            <v>cj</v>
          </cell>
          <cell r="F70">
            <v>0.85</v>
          </cell>
          <cell r="G70">
            <v>0</v>
          </cell>
        </row>
        <row r="71">
          <cell r="B71" t="str">
            <v>18.07.050</v>
          </cell>
          <cell r="C71" t="str">
            <v>Jogo de bucha e arruela de alumínio de 2 pol., inclusive fixação.</v>
          </cell>
          <cell r="D71" t="str">
            <v>cj</v>
          </cell>
          <cell r="F71">
            <v>1.64</v>
          </cell>
          <cell r="G71">
            <v>0</v>
          </cell>
        </row>
        <row r="72">
          <cell r="B72" t="str">
            <v>18.07.060</v>
          </cell>
          <cell r="C72" t="str">
            <v>Jogo de bucha e arruela de alumínio de 2 1/2 pol., inclusive fixação.</v>
          </cell>
          <cell r="D72" t="str">
            <v>cj</v>
          </cell>
          <cell r="F72">
            <v>2.39</v>
          </cell>
          <cell r="G72">
            <v>0</v>
          </cell>
        </row>
        <row r="73">
          <cell r="B73" t="str">
            <v>18.07.070</v>
          </cell>
          <cell r="C73" t="str">
            <v>Jogo de bucha e arruela de alumínio de 3 pol., inclusive fixação.</v>
          </cell>
          <cell r="D73" t="str">
            <v>cj</v>
          </cell>
          <cell r="F73">
            <v>3.79</v>
          </cell>
          <cell r="G73">
            <v>0</v>
          </cell>
        </row>
        <row r="74">
          <cell r="B74" t="str">
            <v>18.07.072</v>
          </cell>
          <cell r="C74" t="str">
            <v>Ganchos de 5/16".</v>
          </cell>
          <cell r="D74" t="str">
            <v>un</v>
          </cell>
          <cell r="F74">
            <v>0.8</v>
          </cell>
          <cell r="G74">
            <v>0</v>
          </cell>
        </row>
        <row r="75">
          <cell r="B75" t="str">
            <v>18.07.080</v>
          </cell>
          <cell r="C75" t="str">
            <v>Jogo de bucha e arruela de alumínio de 4 pol., inclusive fixação.</v>
          </cell>
          <cell r="D75" t="str">
            <v>cj</v>
          </cell>
          <cell r="F75">
            <v>5.31</v>
          </cell>
          <cell r="G75">
            <v>0</v>
          </cell>
        </row>
        <row r="77">
          <cell r="B77" t="str">
            <v>18.08</v>
          </cell>
        </row>
        <row r="78">
          <cell r="B78" t="str">
            <v>18.08.010</v>
          </cell>
          <cell r="C78" t="str">
            <v>Caixa para medição monofásica uso interno, inclusive colocação (padrão CELPE).</v>
          </cell>
          <cell r="D78" t="str">
            <v>un</v>
          </cell>
          <cell r="F78">
            <v>38.5</v>
          </cell>
          <cell r="G78">
            <v>0</v>
          </cell>
        </row>
        <row r="79">
          <cell r="B79" t="str">
            <v>18.08.020</v>
          </cell>
          <cell r="C79" t="str">
            <v>Caixa para medição monofásica uso externo, inclusive colocação (padrão CELPE).</v>
          </cell>
          <cell r="D79" t="str">
            <v>un</v>
          </cell>
          <cell r="F79">
            <v>48.6</v>
          </cell>
          <cell r="G79">
            <v>0</v>
          </cell>
        </row>
        <row r="81">
          <cell r="B81" t="str">
            <v>18.09</v>
          </cell>
        </row>
        <row r="82">
          <cell r="B82" t="str">
            <v>18.09.010</v>
          </cell>
          <cell r="C82" t="str">
            <v>Caixa para medição trifásica uso interno, modelo D, inclusive colocação (padrão CELPE).</v>
          </cell>
          <cell r="D82" t="str">
            <v>un</v>
          </cell>
          <cell r="F82">
            <v>82.93</v>
          </cell>
          <cell r="G82">
            <v>0</v>
          </cell>
        </row>
        <row r="83">
          <cell r="B83" t="str">
            <v>18.09.020</v>
          </cell>
          <cell r="C83" t="str">
            <v>Caixa para medição trifásica uso externo, modelo D, inclusive colocação (padrão CELPE).</v>
          </cell>
          <cell r="D83" t="str">
            <v>un</v>
          </cell>
          <cell r="F83">
            <v>104.26</v>
          </cell>
          <cell r="G83">
            <v>0</v>
          </cell>
        </row>
        <row r="85">
          <cell r="B85" t="str">
            <v>18.10</v>
          </cell>
        </row>
        <row r="86">
          <cell r="B86" t="str">
            <v>18.10.020</v>
          </cell>
          <cell r="C86" t="str">
            <v>Chave de faca de 2 polos, 30 A, 250 V, com base de ardósia, com 02 fusíveis tipo cartucho e parafusos, inclusive instalação em quadro de medição.</v>
          </cell>
          <cell r="D86" t="str">
            <v>un</v>
          </cell>
          <cell r="F86">
            <v>11.1</v>
          </cell>
          <cell r="G86">
            <v>0</v>
          </cell>
        </row>
        <row r="87">
          <cell r="B87" t="str">
            <v>18.10.030</v>
          </cell>
          <cell r="C87" t="str">
            <v>Chave de faca de 2 polos, 60 A, 250 V, com base de ardósia, com 02 fusíveis tipo cartucho e parafusos, inclusive instalação em quadro de medição.</v>
          </cell>
          <cell r="D87" t="str">
            <v>un</v>
          </cell>
          <cell r="F87">
            <v>16.3</v>
          </cell>
          <cell r="G87">
            <v>0</v>
          </cell>
        </row>
        <row r="88">
          <cell r="B88" t="str">
            <v>18.10.040</v>
          </cell>
          <cell r="C88" t="str">
            <v>Chave de faca de 3 polos, 60 A, 600 V, com base de ardósia, com 03 fusíveis tipo cartucho e parafusos, inclusive instalação em quadro de medição.</v>
          </cell>
          <cell r="D88" t="str">
            <v>un</v>
          </cell>
          <cell r="F88">
            <v>31.96</v>
          </cell>
          <cell r="G88">
            <v>0</v>
          </cell>
        </row>
        <row r="89">
          <cell r="B89" t="str">
            <v>18.10.050</v>
          </cell>
          <cell r="C89" t="str">
            <v>Chave de faca de 3 polos, 100 A, 600 V, com base de ardósia, com 03 fusíveis tipo cartucho e parafusos, inclusive instalação em quadro de medição.</v>
          </cell>
          <cell r="D89" t="str">
            <v>un</v>
          </cell>
          <cell r="F89">
            <v>57.62</v>
          </cell>
          <cell r="G89">
            <v>0</v>
          </cell>
        </row>
        <row r="90">
          <cell r="B90" t="str">
            <v>18.10.060</v>
          </cell>
          <cell r="C90" t="str">
            <v>Chave seccionadora com fusível, 125A, tipo 3NP4090 SIEMENS ou similar, tripolar com 03 fusíveis NH tamanho 00 e parafusos, inclusive instalação em quadro de medição.</v>
          </cell>
          <cell r="D90" t="str">
            <v>un</v>
          </cell>
          <cell r="F90">
            <v>85.08</v>
          </cell>
          <cell r="G90">
            <v>0</v>
          </cell>
        </row>
        <row r="91">
          <cell r="B91" t="str">
            <v>18.10.070</v>
          </cell>
          <cell r="C91" t="str">
            <v>Chave seccionadora com fusível, 250A, tipo 3NP2200 SIEMENS ou similar, tripolar com 03 fusíveis NH tamanho 01 e parafusos, inclusive instalação em quadro de medição.</v>
          </cell>
          <cell r="D91" t="str">
            <v>un</v>
          </cell>
          <cell r="F91">
            <v>141.25</v>
          </cell>
          <cell r="G91">
            <v>0</v>
          </cell>
        </row>
        <row r="93">
          <cell r="B93" t="str">
            <v>18.11</v>
          </cell>
        </row>
        <row r="94">
          <cell r="B94" t="str">
            <v>18.11.030</v>
          </cell>
          <cell r="C94" t="str">
            <v>Base para fusível tipo NH de 6 A a 125A, tamanho 00, SIEMENS ou similar, com parafusos, inclusive instalação em quadro.</v>
          </cell>
          <cell r="D94" t="str">
            <v>un</v>
          </cell>
          <cell r="F94">
            <v>9.09</v>
          </cell>
          <cell r="G94">
            <v>0</v>
          </cell>
        </row>
        <row r="95">
          <cell r="B95" t="str">
            <v>18.11.040</v>
          </cell>
          <cell r="C95" t="str">
            <v>Base para fusível tipo NH de 36 A a 250A, tamanho 1, SIEMENS ou similar, com parafusos, inclusive instalação em quadro.</v>
          </cell>
          <cell r="D95" t="str">
            <v>un</v>
          </cell>
          <cell r="F95">
            <v>17.96</v>
          </cell>
          <cell r="G95">
            <v>0</v>
          </cell>
        </row>
        <row r="97">
          <cell r="B97" t="str">
            <v>18.12</v>
          </cell>
        </row>
        <row r="98">
          <cell r="B98" t="str">
            <v>18.12.070</v>
          </cell>
          <cell r="C98" t="str">
            <v>Fusível tipo NH de 20A, tamanho 00, SIEMENS ou similar, inclusive instalação em quadro.</v>
          </cell>
          <cell r="D98" t="str">
            <v>un</v>
          </cell>
          <cell r="F98">
            <v>5.67</v>
          </cell>
          <cell r="G98">
            <v>0</v>
          </cell>
        </row>
        <row r="99">
          <cell r="B99" t="str">
            <v>18.12.080</v>
          </cell>
          <cell r="C99" t="str">
            <v>Fusível tipo NH de 25A,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18.12.090</v>
          </cell>
          <cell r="C100" t="str">
            <v>Fusível tipo NH de 36A,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18.12.100</v>
          </cell>
          <cell r="C101" t="str">
            <v>Fusível tipo NH de 50A,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18.12.110</v>
          </cell>
          <cell r="C102" t="str">
            <v>Fusível tipo NH de 63A,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18.12.120</v>
          </cell>
          <cell r="C103" t="str">
            <v>Fusível tipo NH de 80A,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18.12.130</v>
          </cell>
          <cell r="C104" t="str">
            <v>Fusível tipo NH de 100A,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18.12.140</v>
          </cell>
          <cell r="C105" t="str">
            <v>Fusível tipo NH de 125A,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18.12.150</v>
          </cell>
          <cell r="C106" t="str">
            <v>Fusível tipo NH de 160A, tamanho 01, SIEMENS ou similar, inclusive instalação em quadro.</v>
          </cell>
          <cell r="D106" t="str">
            <v>un</v>
          </cell>
          <cell r="F106">
            <v>12.26</v>
          </cell>
          <cell r="G106">
            <v>0</v>
          </cell>
        </row>
        <row r="107">
          <cell r="B107" t="str">
            <v>18.12.160</v>
          </cell>
          <cell r="C107" t="str">
            <v>Fusível tipo NH de 200A,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18.12.170</v>
          </cell>
          <cell r="C108" t="str">
            <v>Fusível tipo NH de 250A, tamanho 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10">
          <cell r="B110" t="str">
            <v>18.13</v>
          </cell>
        </row>
        <row r="111">
          <cell r="B111" t="str">
            <v>18.13.005</v>
          </cell>
          <cell r="C111" t="str">
            <v>Eletroduto flexível preto de 1", assentado em valas com profundidade de 0,60 m, inclusive escavação e reaterro.</v>
          </cell>
          <cell r="D111" t="str">
            <v>m</v>
          </cell>
          <cell r="F111">
            <v>3.1</v>
          </cell>
          <cell r="G111">
            <v>0</v>
          </cell>
        </row>
        <row r="112">
          <cell r="B112" t="str">
            <v>18.13.010</v>
          </cell>
          <cell r="C112" t="str">
            <v>Eletroduto de PVC rígido rosqueável de 1/2 pol., com luva de rosca interna, inclusive assentamento em lajes.</v>
          </cell>
          <cell r="D112" t="str">
            <v>m</v>
          </cell>
          <cell r="F112">
            <v>1.46</v>
          </cell>
          <cell r="G112">
            <v>0</v>
          </cell>
        </row>
        <row r="113">
          <cell r="B113" t="str">
            <v>18.13.020</v>
          </cell>
          <cell r="C113" t="str">
            <v>Eletroduto de PVC rígido rosqueável de 3/4 pol., com luva de rosca interna, inclusive assentamento em lajes.</v>
          </cell>
          <cell r="D113" t="str">
            <v>m</v>
          </cell>
          <cell r="F113">
            <v>1.51</v>
          </cell>
          <cell r="G113">
            <v>0</v>
          </cell>
        </row>
        <row r="114">
          <cell r="B114" t="str">
            <v>18.13.030</v>
          </cell>
          <cell r="C114" t="str">
            <v>Eletroduto de PVC rígido rosqueável de 1 pol., com luva de rosca interna, inclusive assentamento em lajes.</v>
          </cell>
          <cell r="D114" t="str">
            <v>m</v>
          </cell>
          <cell r="F114">
            <v>2.54</v>
          </cell>
          <cell r="G114">
            <v>0</v>
          </cell>
        </row>
        <row r="115">
          <cell r="B115" t="str">
            <v>18.13.040</v>
          </cell>
          <cell r="C115" t="str">
            <v>Eletroduto de PVC rígido rosqueável de 1/2 pol., com luva de rosca interna, inclusive assentamento com rasgo em alvenaria.</v>
          </cell>
          <cell r="D115" t="str">
            <v>m</v>
          </cell>
          <cell r="F115">
            <v>2.23</v>
          </cell>
          <cell r="G115">
            <v>0</v>
          </cell>
        </row>
        <row r="116">
          <cell r="B116" t="str">
            <v>18.13.050</v>
          </cell>
          <cell r="C116" t="str">
            <v>Eletroduto de PVC rígido rosqueável de 3/4 pol., com luva de rosca interna, inclusive assentamento com rasgo em alvenaria.</v>
          </cell>
          <cell r="D116" t="str">
            <v>m</v>
          </cell>
          <cell r="F116">
            <v>2.71</v>
          </cell>
          <cell r="G116">
            <v>0</v>
          </cell>
        </row>
        <row r="117">
          <cell r="B117" t="str">
            <v>18.13.060</v>
          </cell>
          <cell r="C117" t="str">
            <v>Eletroduto de PVC rígido rosqueável de 1 pol., com luva de rosca interna, inclusive assentamento com rasgo em alvenaria.</v>
          </cell>
          <cell r="D117" t="str">
            <v>m</v>
          </cell>
          <cell r="F117">
            <v>3.3</v>
          </cell>
          <cell r="G117">
            <v>0</v>
          </cell>
        </row>
        <row r="118">
          <cell r="B118" t="str">
            <v>18.12.070</v>
          </cell>
          <cell r="C118" t="str">
            <v>Eletroduto de PVC rígido rosqueável de 1 1/4 pol., com luva de rosca interna, inclusive assentamento com rasgo em alvenaria.</v>
          </cell>
          <cell r="D118" t="str">
            <v>m</v>
          </cell>
          <cell r="F118">
            <v>4.3099999999999996</v>
          </cell>
          <cell r="G118">
            <v>0</v>
          </cell>
        </row>
        <row r="119">
          <cell r="B119" t="str">
            <v>18.13.080</v>
          </cell>
          <cell r="C119" t="str">
            <v>Eletroduto de PVC rígido rosqueável de 1 1/2 pol., com luva de rosca interna, inclusive assentamento com rasgo em alvenaria.</v>
          </cell>
          <cell r="D119" t="str">
            <v>m</v>
          </cell>
          <cell r="F119">
            <v>5.65</v>
          </cell>
          <cell r="G119">
            <v>0</v>
          </cell>
        </row>
        <row r="120">
          <cell r="B120" t="str">
            <v>18.13.085</v>
          </cell>
          <cell r="C120" t="str">
            <v>Fornecimento e colocação de eletroduto de ferro galvanizado de 3 ".</v>
          </cell>
          <cell r="D120" t="str">
            <v>m</v>
          </cell>
          <cell r="F120">
            <v>29.91</v>
          </cell>
        </row>
        <row r="121">
          <cell r="B121" t="str">
            <v>18.13.086</v>
          </cell>
          <cell r="C121" t="str">
            <v>Fornecimento e instalação de quadro de distribuição para telefone.</v>
          </cell>
          <cell r="D121" t="str">
            <v>un</v>
          </cell>
          <cell r="F121">
            <v>96.07</v>
          </cell>
        </row>
        <row r="122">
          <cell r="B122" t="str">
            <v>18.13.090</v>
          </cell>
          <cell r="C122" t="str">
            <v>Eletroduto de PVC rígido rosqueável de 2 pol., com luva de rosca interna, inclusive assentamento com rasgo em alvenaria.</v>
          </cell>
          <cell r="D122" t="str">
            <v>m</v>
          </cell>
          <cell r="F122">
            <v>7.33</v>
          </cell>
          <cell r="G122">
            <v>0</v>
          </cell>
        </row>
        <row r="123">
          <cell r="B123" t="str">
            <v>18.13.100</v>
          </cell>
          <cell r="C123" t="str">
            <v>Eletroduto de PVC rígido rosqueável de 3 pol., com luva de rosca interna, inclusive assentamento com rasgo em alvenaria.</v>
          </cell>
          <cell r="D123" t="str">
            <v>m</v>
          </cell>
          <cell r="F123">
            <v>13.81</v>
          </cell>
          <cell r="G123">
            <v>0</v>
          </cell>
        </row>
        <row r="124">
          <cell r="B124" t="str">
            <v>18.13.110</v>
          </cell>
          <cell r="C124" t="str">
            <v>Eletroduto de PVC rígido rosqueável de 1/2 pol., com luva de rosca interna assentado em valas com profundidade de 0,60 m, inclusive escavação e reaterro.</v>
          </cell>
          <cell r="D124" t="str">
            <v>m</v>
          </cell>
          <cell r="F124">
            <v>3.33</v>
          </cell>
          <cell r="G124">
            <v>0</v>
          </cell>
        </row>
        <row r="125">
          <cell r="B125" t="str">
            <v>18.13.120</v>
          </cell>
          <cell r="C125" t="str">
            <v>Eletroduto de PVC rígido rosqueável de 3/4 pol., com luva de rosca interna assentado em valas com profundidade de 0,60 m, inclusive escavação e reaterro.</v>
          </cell>
          <cell r="D125" t="str">
            <v>m</v>
          </cell>
          <cell r="F125">
            <v>4.01</v>
          </cell>
          <cell r="G125">
            <v>0</v>
          </cell>
        </row>
        <row r="126">
          <cell r="B126" t="str">
            <v>18.13.130</v>
          </cell>
          <cell r="C126" t="str">
            <v>Eletroduto de PVC rígido rosqueável de 1 pol., com luva de rosca interna assentado em valas com profundidade de 0,60 m, inclusive escavação e reaterro.</v>
          </cell>
          <cell r="D126" t="str">
            <v>m</v>
          </cell>
          <cell r="F126">
            <v>5.39</v>
          </cell>
          <cell r="G126">
            <v>0</v>
          </cell>
        </row>
        <row r="127">
          <cell r="B127" t="str">
            <v>18.13.140</v>
          </cell>
          <cell r="C127" t="str">
            <v>Eletroduto de PVC rígido rosqueável de 1 1/2 pol., com luva de rosca interna assentado em valas com profundidade de 0,60 m, inclusive escavação e reaterro.</v>
          </cell>
          <cell r="D127" t="str">
            <v>m</v>
          </cell>
          <cell r="F127">
            <v>6.99</v>
          </cell>
          <cell r="G127">
            <v>0</v>
          </cell>
        </row>
        <row r="128">
          <cell r="B128" t="str">
            <v>18.13.150</v>
          </cell>
          <cell r="C128" t="str">
            <v>Eletroduto de PVC rígido rosqueável de 2 pol., com luva de rosca interna assentado em valas com profundidade de 0,60 m, inclusive escavação e reaterro.</v>
          </cell>
          <cell r="D128" t="str">
            <v>m</v>
          </cell>
          <cell r="F128">
            <v>8.6199999999999992</v>
          </cell>
          <cell r="G128">
            <v>0</v>
          </cell>
        </row>
        <row r="129">
          <cell r="B129" t="str">
            <v>18.13.160</v>
          </cell>
          <cell r="C129" t="str">
            <v>Eletroduto de PVC rígido rosqueável de 3 pol., com luva de rosca interna assentado em valas com profundidade de 0,60 m, inclusive escavação e reaterro.</v>
          </cell>
          <cell r="D129" t="str">
            <v>m</v>
          </cell>
          <cell r="F129">
            <v>15.23</v>
          </cell>
          <cell r="G129">
            <v>0</v>
          </cell>
        </row>
        <row r="130">
          <cell r="B130" t="str">
            <v>18.13.170</v>
          </cell>
          <cell r="C130" t="str">
            <v>Eletroduto de PVC rígido rosqueável de 4 pol., com luva de rosca interna assentado em valas com profundidade de 0,60 m, inclusive escavação e reaterro.</v>
          </cell>
          <cell r="D130" t="str">
            <v>m</v>
          </cell>
          <cell r="F130">
            <v>22.81</v>
          </cell>
          <cell r="G130">
            <v>0</v>
          </cell>
        </row>
        <row r="132">
          <cell r="B132" t="str">
            <v>18.14</v>
          </cell>
        </row>
        <row r="133">
          <cell r="B133" t="str">
            <v>18.14.010</v>
          </cell>
          <cell r="C133" t="str">
            <v xml:space="preserve">Curva de PVC rígido rosqueável de 3/4 pol., com luva de rosca interna, inclusive assentado. </v>
          </cell>
          <cell r="D133" t="str">
            <v>un</v>
          </cell>
          <cell r="F133">
            <v>1.84</v>
          </cell>
          <cell r="G133">
            <v>0</v>
          </cell>
        </row>
        <row r="134">
          <cell r="B134" t="str">
            <v>18.14.020</v>
          </cell>
          <cell r="C134" t="str">
            <v xml:space="preserve">Curva de PVC rígido rosqueável de 1 pol., com luva de rosca interna, inclusive assentado. </v>
          </cell>
          <cell r="D134" t="str">
            <v>un</v>
          </cell>
          <cell r="F134">
            <v>2.6</v>
          </cell>
          <cell r="G134">
            <v>0</v>
          </cell>
        </row>
        <row r="135">
          <cell r="B135" t="str">
            <v>18.14.030</v>
          </cell>
          <cell r="C135" t="str">
            <v xml:space="preserve">Curva de PVC rígido rosqueável de 1 1/4 pol., com luva de rosca interna, inclusive assentado. </v>
          </cell>
          <cell r="D135" t="str">
            <v>un</v>
          </cell>
          <cell r="F135">
            <v>4.0999999999999996</v>
          </cell>
          <cell r="G135">
            <v>0</v>
          </cell>
        </row>
        <row r="136">
          <cell r="B136" t="str">
            <v>18.14.040</v>
          </cell>
          <cell r="C136" t="str">
            <v xml:space="preserve">Curva de PVC rígido rosqueável de 1 1/2 pol., com luva de rosca interna, inclusive assentado. </v>
          </cell>
          <cell r="D136" t="str">
            <v>un</v>
          </cell>
          <cell r="F136">
            <v>5.0999999999999996</v>
          </cell>
          <cell r="G136">
            <v>0</v>
          </cell>
        </row>
        <row r="137">
          <cell r="B137" t="str">
            <v>18.14.050</v>
          </cell>
          <cell r="C137" t="str">
            <v xml:space="preserve">Curva de PVC rígido rosqueável de 2 pol., com luva de rosca interna, inclusive assentado. </v>
          </cell>
          <cell r="D137" t="str">
            <v>un</v>
          </cell>
          <cell r="F137">
            <v>7.96</v>
          </cell>
          <cell r="G137">
            <v>0</v>
          </cell>
        </row>
        <row r="138">
          <cell r="B138" t="str">
            <v>18.14.060</v>
          </cell>
          <cell r="C138" t="str">
            <v xml:space="preserve">Curva de PVC rígido rosqueável de 3 pol., com luva de rosca interna, inclusive assentado. </v>
          </cell>
          <cell r="D138" t="str">
            <v>un</v>
          </cell>
          <cell r="F138">
            <v>23.46</v>
          </cell>
          <cell r="G138">
            <v>0</v>
          </cell>
        </row>
        <row r="139">
          <cell r="B139" t="str">
            <v>18.14.070</v>
          </cell>
          <cell r="C139" t="str">
            <v xml:space="preserve">Curva de PVC rígido rosqueável de 4 pol., com luva de rosca interna, inclusive assentado. </v>
          </cell>
          <cell r="D139" t="str">
            <v>un</v>
          </cell>
          <cell r="F139">
            <v>37.86</v>
          </cell>
          <cell r="G139">
            <v>0</v>
          </cell>
        </row>
        <row r="141">
          <cell r="B141" t="str">
            <v>18.15</v>
          </cell>
        </row>
        <row r="142">
          <cell r="B142" t="str">
            <v>18.15.010</v>
          </cell>
          <cell r="C142" t="str">
            <v>Caixa 4 x 2 pol. Tigreflex ou similar,  inclusive assentamento.</v>
          </cell>
          <cell r="D142" t="str">
            <v>un</v>
          </cell>
          <cell r="F142">
            <v>1.45</v>
          </cell>
          <cell r="G142">
            <v>0</v>
          </cell>
        </row>
        <row r="143">
          <cell r="B143" t="str">
            <v>18.15.020</v>
          </cell>
          <cell r="C143" t="str">
            <v>Caixa 4 x 4 pol. Tigreflex ou similar,  inclusive assentamento.</v>
          </cell>
          <cell r="D143" t="str">
            <v>un</v>
          </cell>
          <cell r="F143">
            <v>1.75</v>
          </cell>
          <cell r="G143">
            <v>0</v>
          </cell>
        </row>
        <row r="144">
          <cell r="B144" t="str">
            <v>18.15.030</v>
          </cell>
          <cell r="C144" t="str">
            <v>Caixa octogonal de 4" Tigreflex ou similar, com fundo móvel, inclusive assentaemnto em laje.</v>
          </cell>
          <cell r="D144" t="str">
            <v>un</v>
          </cell>
          <cell r="F144">
            <v>1.9</v>
          </cell>
          <cell r="G144">
            <v>0</v>
          </cell>
        </row>
        <row r="145">
          <cell r="B145" t="str">
            <v>18.15.035</v>
          </cell>
          <cell r="C145" t="str">
            <v>Fornecimento e colocação de caixa pré-moldada para ar-condicionado de 15.000 BTU's</v>
          </cell>
          <cell r="D145" t="str">
            <v>un</v>
          </cell>
          <cell r="F145">
            <v>73.38</v>
          </cell>
        </row>
        <row r="147">
          <cell r="B147" t="str">
            <v>18.16</v>
          </cell>
        </row>
        <row r="148">
          <cell r="B148" t="str">
            <v>18.16.010</v>
          </cell>
          <cell r="C148" t="str">
            <v>Tomada de embutir (2P+T) com placa para caixa de 4 x 2 pol., 20 A, 250 V, Pial (linha silentoque) ou similar, inclusive instalação.</v>
          </cell>
          <cell r="D148" t="str">
            <v>un</v>
          </cell>
          <cell r="F148">
            <v>7.08</v>
          </cell>
          <cell r="G148">
            <v>0</v>
          </cell>
        </row>
        <row r="149">
          <cell r="B149" t="str">
            <v>18.16.020</v>
          </cell>
          <cell r="C149" t="str">
            <v>Tomada de embutir para telefone quatro polos, Padrão Telebrás, com placa, para caixa de 4 x 2 pol., Pial (linha silentoque) ou similar, inclusive instalação.</v>
          </cell>
          <cell r="D149" t="str">
            <v>un</v>
          </cell>
          <cell r="F149">
            <v>6.55</v>
          </cell>
          <cell r="G149">
            <v>0</v>
          </cell>
        </row>
        <row r="151">
          <cell r="B151" t="str">
            <v>18.17</v>
          </cell>
        </row>
        <row r="152">
          <cell r="B152" t="str">
            <v>18.17.010</v>
          </cell>
          <cell r="C152" t="str">
            <v>Conjunto ARSTOP ou similar de embutir, em caixa 4 x 4 pol., com placa, tomada Tripolar para pino chato e disjuntor termomagnético de 25 A, 250 V, inclusive instalação.</v>
          </cell>
          <cell r="D152" t="str">
            <v>un</v>
          </cell>
          <cell r="F152">
            <v>20.72</v>
          </cell>
          <cell r="G152">
            <v>0</v>
          </cell>
        </row>
        <row r="154">
          <cell r="B154" t="str">
            <v>18.18</v>
          </cell>
        </row>
        <row r="155">
          <cell r="B155" t="str">
            <v>18.18.010</v>
          </cell>
          <cell r="C155" t="str">
            <v>Interruptor de embutir de uma secção para caixa de 4 x 2 pol., com placa, 10 A, 250 V, Pial (linha silentoque) ou similar, inclusive instalação.</v>
          </cell>
          <cell r="D155" t="str">
            <v>un</v>
          </cell>
          <cell r="F155">
            <v>3.9</v>
          </cell>
          <cell r="G155">
            <v>0</v>
          </cell>
        </row>
        <row r="156">
          <cell r="B156" t="str">
            <v>18.18.020</v>
          </cell>
          <cell r="C156" t="str">
            <v>Interruptor de embutir de duas secções para caixa de 4 x 2 pol., com placa, 10 A, 250 V, Pial (linha silentoque) ou similar, inclusive instalação.</v>
          </cell>
          <cell r="D156" t="str">
            <v>un</v>
          </cell>
          <cell r="F156">
            <v>6.76</v>
          </cell>
          <cell r="G156">
            <v>0</v>
          </cell>
        </row>
        <row r="157">
          <cell r="B157" t="str">
            <v>18.18.030</v>
          </cell>
          <cell r="C157" t="str">
            <v>Interruptor de embutir de três secções para caixa de 4 x 2 pol., com placa, 10 A, 250 V, Pial (linha silentoque) ou similar, inclusive instalação.</v>
          </cell>
          <cell r="D157" t="str">
            <v>un</v>
          </cell>
          <cell r="F157">
            <v>8.8800000000000008</v>
          </cell>
          <cell r="G157">
            <v>0</v>
          </cell>
        </row>
        <row r="158">
          <cell r="B158" t="str">
            <v>18.18.040</v>
          </cell>
          <cell r="C158" t="str">
            <v>Interruptor de embutir de uma secção conjugada com tomada, para caixa de 4 x 2 pol., com placa, 10 A, 250 V, Pial (linha silentoque) ou similar, inclusive instalação.</v>
          </cell>
          <cell r="D158" t="str">
            <v>un</v>
          </cell>
          <cell r="F158">
            <v>6.71</v>
          </cell>
          <cell r="G158">
            <v>0</v>
          </cell>
        </row>
        <row r="159">
          <cell r="B159" t="str">
            <v>18.18.050</v>
          </cell>
          <cell r="C159" t="str">
            <v>Interruptor de embutir de duas secções conjugada com tomada, para caixa de 4 x 2 pol., com placa, 10 A, 250 V, Pial (linha silentoque) ou similar, inclusive instalação.</v>
          </cell>
          <cell r="D159" t="str">
            <v>un</v>
          </cell>
          <cell r="F159">
            <v>8.93</v>
          </cell>
          <cell r="G159">
            <v>0</v>
          </cell>
        </row>
        <row r="160">
          <cell r="B160" t="str">
            <v>18.18.060</v>
          </cell>
          <cell r="C160" t="str">
            <v>Interruptor de embutir Three-Way (vai e vem), para caixa de 4 x 2 pol., com placa, 10 A, 250 V, Pial (linha silentoque) ou similar, inclusive instalação.</v>
          </cell>
          <cell r="D160" t="str">
            <v>un</v>
          </cell>
          <cell r="F160">
            <v>5.19</v>
          </cell>
          <cell r="G160">
            <v>0</v>
          </cell>
        </row>
        <row r="162">
          <cell r="B162" t="str">
            <v>18.19</v>
          </cell>
        </row>
        <row r="163">
          <cell r="B163" t="str">
            <v>18.19.010</v>
          </cell>
          <cell r="C163" t="str">
            <v>Fio de cobre, têmpera mole, classe 1, isolamento de PVC - 70 C, tipo BWF, 750 V, Foreplast ou similar, S.M. - 1,5 mm², inclusive instalação em eletroduto.</v>
          </cell>
          <cell r="D163" t="str">
            <v>m</v>
          </cell>
          <cell r="F163">
            <v>0.59</v>
          </cell>
          <cell r="G163">
            <v>0</v>
          </cell>
        </row>
        <row r="164">
          <cell r="B164" t="str">
            <v>18.19.020</v>
          </cell>
          <cell r="C164" t="str">
            <v>Fio de cobre, têmpera mole, classe 1, isolamento de PVC - 70 C, tipo BWF, 750 V, Foreplast ou similar, S.M. - 2,5 mm², inclusive instalação em eletroduto.</v>
          </cell>
          <cell r="D164" t="str">
            <v>m</v>
          </cell>
          <cell r="F164">
            <v>0.85</v>
          </cell>
          <cell r="G164">
            <v>0</v>
          </cell>
        </row>
        <row r="165">
          <cell r="B165" t="str">
            <v>18.19.025</v>
          </cell>
          <cell r="C165" t="str">
            <v>Cabro de cobre, têmpera mole, encordoamento classe 2, isolamento de PVC - 70 C, tipo BWF, 750 V, Foreplast ou similar, S.M. - 2,5 mm², inclusive instalação em eletroduto.</v>
          </cell>
          <cell r="D165" t="str">
            <v>m</v>
          </cell>
          <cell r="F165">
            <v>0.9</v>
          </cell>
          <cell r="G165">
            <v>0</v>
          </cell>
        </row>
        <row r="166">
          <cell r="B166" t="str">
            <v>18.19.030</v>
          </cell>
          <cell r="C166" t="str">
            <v>Cabo de cobre, têmpera mole, encordoamento classe 2, isolamento de PVC - 70 C, tipo BWF, 750 V, Foreplast ou similar, S.M. - 4,0 mm², inclusive instalação em eletroduto.</v>
          </cell>
          <cell r="D166" t="str">
            <v>m</v>
          </cell>
          <cell r="F166">
            <v>0.94</v>
          </cell>
          <cell r="G166">
            <v>0</v>
          </cell>
        </row>
        <row r="167">
          <cell r="B167" t="str">
            <v>18.19.040</v>
          </cell>
          <cell r="C167" t="str">
            <v>Cabo de cobre, têmpera mole, encordoamento classe 2, isolamento de PVC - 70 C, tipo BWF, 750 V, Foreplast ou similar, S.M. - 6,0 mm², inclusive instalação em eletroduto.</v>
          </cell>
          <cell r="D167" t="str">
            <v>m</v>
          </cell>
          <cell r="F167">
            <v>1.1299999999999999</v>
          </cell>
          <cell r="G167">
            <v>0</v>
          </cell>
        </row>
        <row r="168">
          <cell r="B168" t="str">
            <v>18.19.041</v>
          </cell>
          <cell r="C168" t="str">
            <v>Cabo de cobre, têmpera mole, encordoamento classe 2, isolamento de PVC - 70 C, tipo BWF, 750 V, Foreplast ou similar, S.M. - 10,0 mm², inclusive instalação em eletroduto.</v>
          </cell>
          <cell r="D168" t="str">
            <v>m</v>
          </cell>
          <cell r="F168">
            <v>1.6</v>
          </cell>
          <cell r="G168">
            <v>0</v>
          </cell>
        </row>
        <row r="169">
          <cell r="B169" t="str">
            <v>18.19.042</v>
          </cell>
          <cell r="C169" t="str">
            <v>Cabo de cobre, têmpera mole, encordoamento classe 2, isolamento de PVC - 70 C, tipo BWF, 750 V, Foreplast ou similar, S.M. - 16,0 mm², inclusive instalação em eletroduto.</v>
          </cell>
          <cell r="D169" t="str">
            <v>m</v>
          </cell>
          <cell r="F169">
            <v>2.11</v>
          </cell>
          <cell r="G169">
            <v>0</v>
          </cell>
        </row>
        <row r="170">
          <cell r="B170" t="str">
            <v>18.19.043</v>
          </cell>
          <cell r="C170" t="str">
            <v>Cabo de cobre, têmpera mole, encordoamento classe 2, isolamento de PVC - 70 C, tipo BWF, 750 V, Foreplast ou similar, S.M. - 25,0 mm², inclusive instalação em eletroduto.</v>
          </cell>
          <cell r="D170" t="str">
            <v>m</v>
          </cell>
          <cell r="F170">
            <v>2.93</v>
          </cell>
          <cell r="G170">
            <v>0</v>
          </cell>
        </row>
        <row r="171">
          <cell r="B171" t="str">
            <v>18.19.046</v>
          </cell>
          <cell r="C171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1" t="str">
            <v>m</v>
          </cell>
          <cell r="F171">
            <v>0.69</v>
          </cell>
          <cell r="G171">
            <v>0</v>
          </cell>
        </row>
        <row r="172">
          <cell r="B172" t="str">
            <v>18.19.047</v>
          </cell>
          <cell r="C172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2" t="str">
            <v>m</v>
          </cell>
          <cell r="F172">
            <v>0.83</v>
          </cell>
          <cell r="G172">
            <v>0</v>
          </cell>
        </row>
        <row r="173">
          <cell r="B173" t="str">
            <v>18.19.048</v>
          </cell>
          <cell r="C173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3" t="str">
            <v>m</v>
          </cell>
          <cell r="F173">
            <v>1.29</v>
          </cell>
          <cell r="G173">
            <v>0</v>
          </cell>
        </row>
        <row r="174">
          <cell r="B174" t="str">
            <v>18.19.049</v>
          </cell>
          <cell r="C174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4" t="str">
            <v>m</v>
          </cell>
          <cell r="F174">
            <v>1.56</v>
          </cell>
          <cell r="G174">
            <v>0</v>
          </cell>
        </row>
        <row r="175">
          <cell r="B175" t="str">
            <v>18.19.050</v>
          </cell>
          <cell r="C175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5" t="str">
            <v>m</v>
          </cell>
          <cell r="F175">
            <v>2.06</v>
          </cell>
          <cell r="G175">
            <v>0</v>
          </cell>
        </row>
        <row r="176">
          <cell r="B176" t="str">
            <v>18.19.060</v>
          </cell>
          <cell r="C176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6" t="str">
            <v>m</v>
          </cell>
          <cell r="F176">
            <v>2.9</v>
          </cell>
          <cell r="G176">
            <v>0</v>
          </cell>
        </row>
        <row r="177">
          <cell r="B177" t="str">
            <v>18.19.065</v>
          </cell>
          <cell r="C177" t="str">
            <v>Dec., de piso cimentado.</v>
          </cell>
          <cell r="F177">
            <v>9.1</v>
          </cell>
          <cell r="G177">
            <v>0</v>
          </cell>
        </row>
        <row r="178">
          <cell r="B178" t="str">
            <v>18.19.070</v>
          </cell>
          <cell r="C178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8" t="str">
            <v>m</v>
          </cell>
          <cell r="F178">
            <v>3.85</v>
          </cell>
          <cell r="G178">
            <v>0</v>
          </cell>
        </row>
        <row r="179">
          <cell r="B179" t="str">
            <v>18.19.080</v>
          </cell>
          <cell r="C179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79" t="str">
            <v>m</v>
          </cell>
          <cell r="F179">
            <v>4.91</v>
          </cell>
          <cell r="G179">
            <v>0</v>
          </cell>
        </row>
        <row r="180">
          <cell r="B180" t="str">
            <v>18.19.085</v>
          </cell>
          <cell r="C180" t="str">
            <v>Cabo de Cobre  com isolamento termoplástico para ligação dos postes, com 4,0 mm² - 28 A, inclusive instalação em eletroduto.</v>
          </cell>
          <cell r="D180" t="str">
            <v>m</v>
          </cell>
          <cell r="F180">
            <v>0.8</v>
          </cell>
          <cell r="G180">
            <v>0</v>
          </cell>
        </row>
        <row r="182">
          <cell r="B182" t="str">
            <v>18.20</v>
          </cell>
        </row>
        <row r="183">
          <cell r="B183" t="str">
            <v>18.20.010</v>
          </cell>
          <cell r="C183" t="str">
            <v>Disjuntor monopolar termomagnético até 30 A, 220 V, Eletromar ou similar, inclusive instalação em quadro de distribuição.</v>
          </cell>
          <cell r="D183" t="str">
            <v>un</v>
          </cell>
          <cell r="F183">
            <v>6.01</v>
          </cell>
          <cell r="G183">
            <v>0</v>
          </cell>
        </row>
        <row r="184">
          <cell r="B184" t="str">
            <v>18.20.020</v>
          </cell>
          <cell r="C184" t="str">
            <v>Disjuntor monopolar termomagnético até 35 a 50A, 220 V, Eletromar ou similar, inclusive instalação em quadro de distribuição.</v>
          </cell>
          <cell r="D184" t="str">
            <v>un</v>
          </cell>
          <cell r="F184">
            <v>8.06</v>
          </cell>
          <cell r="G184">
            <v>0</v>
          </cell>
        </row>
        <row r="185">
          <cell r="B185" t="str">
            <v>18.20.030</v>
          </cell>
          <cell r="C185" t="str">
            <v>Disjuntor tripolar termomagnético até 50 A 380, 220 V, Eletromar ou similar, inclusive instalação em quadro de distribuição.</v>
          </cell>
          <cell r="D185" t="str">
            <v>un</v>
          </cell>
          <cell r="F185">
            <v>30.85</v>
          </cell>
          <cell r="G185">
            <v>0</v>
          </cell>
        </row>
        <row r="186">
          <cell r="B186" t="str">
            <v>18.20.040</v>
          </cell>
          <cell r="C186" t="str">
            <v>Disjuntor tripolar termomagnético até 60 a 100 A, 380 V, Eletromar ou similar, inclusive instalação em quadro de distribuição.</v>
          </cell>
          <cell r="D186" t="str">
            <v>un</v>
          </cell>
          <cell r="F186">
            <v>45.39</v>
          </cell>
          <cell r="G186">
            <v>0</v>
          </cell>
        </row>
        <row r="187">
          <cell r="B187" t="str">
            <v>18.20.050</v>
          </cell>
          <cell r="C187" t="str">
            <v>Disjuntor tripolar termomagnético até 120 a 150 A, 380 V, Eletromar ou similar, inclusive instalação em quadro de distribuição.</v>
          </cell>
          <cell r="D187" t="str">
            <v>un</v>
          </cell>
          <cell r="F187">
            <v>115.39</v>
          </cell>
          <cell r="G187">
            <v>0</v>
          </cell>
        </row>
        <row r="188">
          <cell r="B188" t="str">
            <v>18.20.055</v>
          </cell>
          <cell r="C188" t="str">
            <v>Fornecimento e colocação de disjuntor 15 A.</v>
          </cell>
          <cell r="D188" t="str">
            <v>un</v>
          </cell>
          <cell r="F188">
            <v>7.67</v>
          </cell>
        </row>
        <row r="189">
          <cell r="B189" t="str">
            <v>18.20.056</v>
          </cell>
          <cell r="C189" t="str">
            <v>Fornecimento e colocação de disjuntor 50 A.</v>
          </cell>
          <cell r="D189" t="str">
            <v>un</v>
          </cell>
          <cell r="F189">
            <v>10.27</v>
          </cell>
        </row>
        <row r="190">
          <cell r="B190" t="str">
            <v>18.20.057</v>
          </cell>
          <cell r="C190" t="str">
            <v>Fornecimento e colocação de disjuntor tripolar 150 A (quadro de medição).</v>
          </cell>
          <cell r="D190" t="str">
            <v>un</v>
          </cell>
          <cell r="F190">
            <v>149.04</v>
          </cell>
        </row>
        <row r="192">
          <cell r="B192" t="str">
            <v>18.21</v>
          </cell>
        </row>
        <row r="193">
          <cell r="B193" t="str">
            <v>18.21.010</v>
          </cell>
          <cell r="C193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3" t="str">
            <v>un</v>
          </cell>
          <cell r="F193">
            <v>49.2</v>
          </cell>
          <cell r="G193">
            <v>0</v>
          </cell>
        </row>
        <row r="194">
          <cell r="B194" t="str">
            <v>18.21.020</v>
          </cell>
          <cell r="C194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4" t="str">
            <v>un</v>
          </cell>
          <cell r="F194">
            <v>52.3</v>
          </cell>
          <cell r="G194">
            <v>0</v>
          </cell>
        </row>
        <row r="196">
          <cell r="B196" t="str">
            <v>18.21.150</v>
          </cell>
          <cell r="C196" t="str">
            <v xml:space="preserve">Quadro de distribuição metálico de embutir, com barramento, chave geral e placa neutro ref. QDETN-12, Cemar ou similar, para até 12 circuitos momopolares, com porta, inclusive instalação. </v>
          </cell>
          <cell r="D196" t="str">
            <v>un</v>
          </cell>
          <cell r="F196">
            <v>50.64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18.21.170</v>
          </cell>
          <cell r="C199" t="str">
            <v xml:space="preserve">Quadro de distribuição metálico de embutir, com barramento, chave geral e placa neutro ref. QDETN-32 Cemar ou similar, para 32 , circuitos momopolares, com porta e trinco, inclusive instalação. </v>
          </cell>
          <cell r="D199" t="str">
            <v>un</v>
          </cell>
          <cell r="F199">
            <v>104.28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16.18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16.78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19.13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24.78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44.17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sinalização instalado no posto de enfermagem.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19.91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32 W, ref. TMS-500 Philips ou similar, inclusive reator alto fator de potência lâmpadas, demais acessórios e instalação.</v>
          </cell>
          <cell r="D240" t="str">
            <v>cj</v>
          </cell>
          <cell r="F240">
            <v>51.13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21.26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11.54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202.97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19.190000000000001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140.63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198.6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>
            <v>0</v>
          </cell>
        </row>
      </sheetData>
      <sheetData sheetId="9"/>
      <sheetData sheetId="10"/>
      <sheetData sheetId="11"/>
      <sheetData sheetId="12"/>
      <sheetData sheetId="13">
        <row r="1">
          <cell r="B1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B1">
            <v>0</v>
          </cell>
        </row>
      </sheetData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400"/>
  <sheetViews>
    <sheetView tabSelected="1" view="pageBreakPreview" topLeftCell="A367" zoomScaleNormal="100" zoomScaleSheetLayoutView="100" workbookViewId="0">
      <pane ySplit="1485" topLeftCell="A370" activePane="bottomLeft"/>
      <selection activeCell="J13" sqref="J1:J1048576"/>
      <selection pane="bottomLeft" activeCell="I368" sqref="I368"/>
    </sheetView>
  </sheetViews>
  <sheetFormatPr defaultColWidth="8.85546875" defaultRowHeight="11.25" x14ac:dyDescent="0.2"/>
  <cols>
    <col min="1" max="1" width="5.5703125" style="47" customWidth="1"/>
    <col min="2" max="2" width="14.140625" style="48" customWidth="1"/>
    <col min="3" max="3" width="9" style="48" customWidth="1"/>
    <col min="4" max="4" width="44.140625" style="50" customWidth="1"/>
    <col min="5" max="5" width="5.28515625" style="49" bestFit="1" customWidth="1"/>
    <col min="6" max="6" width="12.7109375" style="49" customWidth="1"/>
    <col min="7" max="7" width="12.7109375" style="50" customWidth="1"/>
    <col min="8" max="8" width="14.28515625" style="50" customWidth="1"/>
    <col min="9" max="9" width="16.7109375" style="50" customWidth="1"/>
    <col min="10" max="11" width="16.7109375" style="13" customWidth="1"/>
    <col min="12" max="13" width="4.140625" style="4" customWidth="1"/>
    <col min="14" max="14" width="10.42578125" style="4" customWidth="1"/>
    <col min="15" max="17" width="4.140625" style="4" customWidth="1"/>
    <col min="18" max="16384" width="8.85546875" style="4"/>
  </cols>
  <sheetData>
    <row r="1" spans="1:20" s="6" customFormat="1" ht="16.5" thickBot="1" x14ac:dyDescent="0.3">
      <c r="A1" s="159" t="s">
        <v>9</v>
      </c>
      <c r="B1" s="160"/>
      <c r="C1" s="160"/>
      <c r="D1" s="160"/>
      <c r="E1" s="160"/>
      <c r="F1" s="160"/>
      <c r="G1" s="160"/>
      <c r="H1" s="160"/>
      <c r="I1" s="161"/>
      <c r="J1" s="146"/>
      <c r="K1" s="146"/>
    </row>
    <row r="2" spans="1:20" s="6" customFormat="1" ht="15.75" x14ac:dyDescent="0.25">
      <c r="A2" s="164"/>
      <c r="B2" s="164"/>
      <c r="C2" s="164"/>
      <c r="D2" s="164"/>
      <c r="E2" s="164"/>
      <c r="F2" s="41"/>
    </row>
    <row r="3" spans="1:20" s="57" customFormat="1" ht="12.75" x14ac:dyDescent="0.2">
      <c r="A3" s="69" t="s">
        <v>143</v>
      </c>
      <c r="B3" s="70"/>
      <c r="C3" s="70"/>
      <c r="D3" s="70"/>
      <c r="E3" s="21"/>
      <c r="F3" s="21"/>
      <c r="G3" s="21"/>
      <c r="H3" s="21"/>
      <c r="I3" s="21"/>
      <c r="J3" s="21"/>
      <c r="K3" s="21"/>
      <c r="R3" s="58" t="s">
        <v>17</v>
      </c>
      <c r="S3" s="58" t="s">
        <v>22</v>
      </c>
    </row>
    <row r="4" spans="1:20" s="57" customFormat="1" ht="12.75" x14ac:dyDescent="0.2">
      <c r="A4" s="69" t="s">
        <v>144</v>
      </c>
      <c r="B4" s="70"/>
      <c r="C4" s="70"/>
      <c r="D4" s="70"/>
      <c r="E4" s="21"/>
      <c r="F4" s="21"/>
      <c r="G4" s="21"/>
      <c r="H4" s="21"/>
      <c r="I4" s="21"/>
      <c r="J4" s="21"/>
      <c r="K4" s="21"/>
      <c r="R4" s="59">
        <v>0.24049999999999999</v>
      </c>
      <c r="S4" s="59">
        <v>0.20499999999999999</v>
      </c>
    </row>
    <row r="5" spans="1:20" s="57" customFormat="1" ht="12.75" x14ac:dyDescent="0.2">
      <c r="A5" s="69" t="s">
        <v>502</v>
      </c>
      <c r="B5" s="70"/>
      <c r="C5" s="70"/>
      <c r="D5" s="70"/>
      <c r="E5" s="21"/>
      <c r="F5" s="21"/>
      <c r="G5" s="21"/>
      <c r="H5" s="21"/>
      <c r="I5" s="21"/>
      <c r="J5" s="21"/>
      <c r="K5" s="21"/>
    </row>
    <row r="6" spans="1:20" s="57" customFormat="1" ht="12.75" x14ac:dyDescent="0.2">
      <c r="A6" s="69" t="s">
        <v>145</v>
      </c>
      <c r="B6" s="70"/>
      <c r="C6" s="70"/>
      <c r="D6" s="70"/>
      <c r="E6" s="21"/>
      <c r="F6" s="21"/>
      <c r="G6" s="21"/>
      <c r="H6" s="21"/>
      <c r="I6" s="21"/>
      <c r="J6" s="21"/>
      <c r="K6" s="21"/>
    </row>
    <row r="7" spans="1:20" s="13" customFormat="1" x14ac:dyDescent="0.2">
      <c r="A7" s="18"/>
      <c r="B7" s="71"/>
      <c r="C7" s="71"/>
      <c r="D7" s="72"/>
      <c r="E7" s="42"/>
      <c r="F7" s="2"/>
      <c r="G7" s="2"/>
      <c r="H7" s="2"/>
      <c r="I7" s="2"/>
      <c r="J7" s="2"/>
      <c r="K7" s="2"/>
    </row>
    <row r="8" spans="1:20" s="13" customFormat="1" ht="12.75" x14ac:dyDescent="0.2">
      <c r="A8" s="18"/>
      <c r="B8" s="71"/>
      <c r="C8" s="71"/>
      <c r="D8" s="72"/>
      <c r="E8" s="42"/>
      <c r="F8" s="2"/>
      <c r="G8" s="165" t="s">
        <v>130</v>
      </c>
      <c r="H8" s="165"/>
      <c r="I8" s="73">
        <v>0.20499999999999999</v>
      </c>
      <c r="J8" s="148"/>
      <c r="K8" s="148"/>
    </row>
    <row r="9" spans="1:20" s="13" customFormat="1" x14ac:dyDescent="0.2">
      <c r="A9" s="18"/>
      <c r="B9" s="71"/>
      <c r="C9" s="71"/>
      <c r="D9" s="72"/>
      <c r="E9" s="42"/>
      <c r="F9" s="2"/>
      <c r="G9" s="158" t="s">
        <v>30</v>
      </c>
      <c r="H9" s="158"/>
      <c r="I9" s="158"/>
      <c r="J9" s="149"/>
      <c r="K9" s="149"/>
    </row>
    <row r="10" spans="1:20" s="62" customFormat="1" ht="46.15" customHeight="1" x14ac:dyDescent="0.2">
      <c r="A10" s="75" t="s">
        <v>0</v>
      </c>
      <c r="B10" s="76" t="s">
        <v>20</v>
      </c>
      <c r="C10" s="76" t="s">
        <v>8</v>
      </c>
      <c r="D10" s="75" t="s">
        <v>1</v>
      </c>
      <c r="E10" s="75" t="s">
        <v>2</v>
      </c>
      <c r="F10" s="77" t="s">
        <v>10</v>
      </c>
      <c r="G10" s="78" t="s">
        <v>29</v>
      </c>
      <c r="H10" s="78" t="s">
        <v>21</v>
      </c>
      <c r="I10" s="74" t="s">
        <v>18</v>
      </c>
      <c r="J10" s="150"/>
      <c r="K10" s="150"/>
      <c r="L10" s="60"/>
      <c r="M10" s="60"/>
      <c r="N10" s="60"/>
      <c r="O10" s="60"/>
      <c r="P10" s="60"/>
      <c r="Q10" s="60"/>
      <c r="R10" s="61"/>
      <c r="T10" s="63"/>
    </row>
    <row r="11" spans="1:20" s="65" customFormat="1" x14ac:dyDescent="0.2">
      <c r="A11" s="79"/>
      <c r="B11" s="80"/>
      <c r="C11" s="80"/>
      <c r="D11" s="81"/>
      <c r="E11" s="82"/>
      <c r="F11" s="20"/>
      <c r="G11" s="20"/>
      <c r="H11" s="20"/>
      <c r="I11" s="20"/>
      <c r="J11" s="151"/>
      <c r="K11" s="151"/>
      <c r="R11" s="64"/>
      <c r="S11" s="66"/>
    </row>
    <row r="12" spans="1:20" s="111" customFormat="1" x14ac:dyDescent="0.2">
      <c r="A12" s="105" t="s">
        <v>4</v>
      </c>
      <c r="B12" s="106"/>
      <c r="C12" s="106"/>
      <c r="D12" s="107" t="s">
        <v>31</v>
      </c>
      <c r="E12" s="108"/>
      <c r="F12" s="110"/>
      <c r="G12" s="110"/>
      <c r="H12" s="110"/>
      <c r="I12" s="109">
        <f>SUM(I13:I14)</f>
        <v>17055.73</v>
      </c>
      <c r="J12" s="152"/>
      <c r="K12" s="152"/>
      <c r="R12" s="112"/>
    </row>
    <row r="13" spans="1:20" s="29" customFormat="1" ht="57.6" customHeight="1" x14ac:dyDescent="0.2">
      <c r="A13" s="89" t="s">
        <v>5</v>
      </c>
      <c r="B13" s="68" t="s">
        <v>28</v>
      </c>
      <c r="C13" s="90">
        <v>103689</v>
      </c>
      <c r="D13" s="91" t="s">
        <v>50</v>
      </c>
      <c r="E13" s="92" t="s">
        <v>65</v>
      </c>
      <c r="F13" s="93">
        <v>1.5</v>
      </c>
      <c r="G13" s="93">
        <v>501.97</v>
      </c>
      <c r="H13" s="93">
        <f>ROUND(G13*(1+$S$4),2)</f>
        <v>604.87</v>
      </c>
      <c r="I13" s="93">
        <f>TRUNC(F13*H13,2)</f>
        <v>907.3</v>
      </c>
      <c r="J13" s="153"/>
      <c r="K13" s="153"/>
      <c r="R13" s="98"/>
      <c r="S13" s="51"/>
    </row>
    <row r="14" spans="1:20" s="29" customFormat="1" ht="54" customHeight="1" x14ac:dyDescent="0.2">
      <c r="A14" s="89" t="s">
        <v>87</v>
      </c>
      <c r="B14" s="68" t="s">
        <v>27</v>
      </c>
      <c r="C14" s="90" t="s">
        <v>132</v>
      </c>
      <c r="D14" s="94" t="s">
        <v>92</v>
      </c>
      <c r="E14" s="95" t="s">
        <v>65</v>
      </c>
      <c r="F14" s="93">
        <v>27</v>
      </c>
      <c r="G14" s="93">
        <v>496.34000000000003</v>
      </c>
      <c r="H14" s="93">
        <f>ROUND(G14*(1+$S$4),2)</f>
        <v>598.09</v>
      </c>
      <c r="I14" s="93">
        <f>TRUNC(F14*H14,2)</f>
        <v>16148.43</v>
      </c>
      <c r="J14" s="153"/>
      <c r="K14" s="153"/>
      <c r="R14" s="98"/>
      <c r="S14" s="51"/>
    </row>
    <row r="15" spans="1:20" s="111" customFormat="1" x14ac:dyDescent="0.2">
      <c r="A15" s="105" t="s">
        <v>6</v>
      </c>
      <c r="B15" s="106"/>
      <c r="C15" s="106"/>
      <c r="D15" s="107" t="s">
        <v>63</v>
      </c>
      <c r="E15" s="108"/>
      <c r="F15" s="110"/>
      <c r="G15" s="110"/>
      <c r="H15" s="110"/>
      <c r="I15" s="109">
        <f>SUM(I16:I17)</f>
        <v>22474.559999999998</v>
      </c>
      <c r="J15" s="152"/>
      <c r="K15" s="152"/>
      <c r="R15" s="98"/>
      <c r="S15" s="51"/>
    </row>
    <row r="16" spans="1:20" s="29" customFormat="1" ht="22.5" x14ac:dyDescent="0.2">
      <c r="A16" s="89" t="s">
        <v>32</v>
      </c>
      <c r="B16" s="68" t="s">
        <v>28</v>
      </c>
      <c r="C16" s="90">
        <v>90777</v>
      </c>
      <c r="D16" s="94" t="s">
        <v>86</v>
      </c>
      <c r="E16" s="92" t="s">
        <v>42</v>
      </c>
      <c r="F16" s="93">
        <v>48</v>
      </c>
      <c r="G16" s="93">
        <v>141.74</v>
      </c>
      <c r="H16" s="93">
        <f>ROUND(G16*(1+$S$4),2)</f>
        <v>170.8</v>
      </c>
      <c r="I16" s="93">
        <f>TRUNC(F16*H16,2)</f>
        <v>8198.4</v>
      </c>
      <c r="J16" s="153"/>
      <c r="K16" s="153"/>
      <c r="R16" s="98"/>
      <c r="S16" s="51"/>
    </row>
    <row r="17" spans="1:21" s="29" customFormat="1" ht="25.15" customHeight="1" x14ac:dyDescent="0.2">
      <c r="A17" s="89" t="s">
        <v>33</v>
      </c>
      <c r="B17" s="68" t="s">
        <v>28</v>
      </c>
      <c r="C17" s="90">
        <v>90776</v>
      </c>
      <c r="D17" s="94" t="s">
        <v>64</v>
      </c>
      <c r="E17" s="92" t="s">
        <v>42</v>
      </c>
      <c r="F17" s="93">
        <v>288</v>
      </c>
      <c r="G17" s="93">
        <v>41.14</v>
      </c>
      <c r="H17" s="93">
        <f>ROUND(G17*(1+$S$4),2)</f>
        <v>49.57</v>
      </c>
      <c r="I17" s="93">
        <f>TRUNC(F17*H17,2)</f>
        <v>14276.16</v>
      </c>
      <c r="J17" s="153"/>
      <c r="K17" s="153"/>
      <c r="R17" s="98"/>
      <c r="S17" s="51"/>
    </row>
    <row r="18" spans="1:21" s="111" customFormat="1" x14ac:dyDescent="0.2">
      <c r="A18" s="105" t="s">
        <v>7</v>
      </c>
      <c r="B18" s="106"/>
      <c r="C18" s="106"/>
      <c r="D18" s="107" t="s">
        <v>152</v>
      </c>
      <c r="E18" s="108"/>
      <c r="F18" s="110"/>
      <c r="G18" s="110"/>
      <c r="H18" s="110"/>
      <c r="I18" s="109">
        <f>I19+I26+I66+I70+I32</f>
        <v>66355.05</v>
      </c>
      <c r="J18" s="152"/>
      <c r="K18" s="152"/>
      <c r="R18" s="98"/>
      <c r="S18" s="51"/>
    </row>
    <row r="19" spans="1:21" s="28" customFormat="1" x14ac:dyDescent="0.2">
      <c r="A19" s="83" t="s">
        <v>37</v>
      </c>
      <c r="B19" s="84"/>
      <c r="C19" s="84"/>
      <c r="D19" s="85" t="s">
        <v>153</v>
      </c>
      <c r="E19" s="86"/>
      <c r="F19" s="87"/>
      <c r="G19" s="87"/>
      <c r="H19" s="87"/>
      <c r="I19" s="12">
        <f>SUM(I20:I25)</f>
        <v>15187.760000000002</v>
      </c>
      <c r="J19" s="154"/>
      <c r="K19" s="154"/>
      <c r="R19" s="98"/>
      <c r="S19" s="51"/>
    </row>
    <row r="20" spans="1:21" s="29" customFormat="1" ht="69.599999999999994" customHeight="1" x14ac:dyDescent="0.2">
      <c r="A20" s="89" t="s">
        <v>149</v>
      </c>
      <c r="B20" s="68" t="s">
        <v>28</v>
      </c>
      <c r="C20" s="90">
        <v>104796</v>
      </c>
      <c r="D20" s="94" t="s">
        <v>85</v>
      </c>
      <c r="E20" s="92" t="s">
        <v>46</v>
      </c>
      <c r="F20" s="93">
        <v>40</v>
      </c>
      <c r="G20" s="93">
        <v>14.59</v>
      </c>
      <c r="H20" s="93">
        <f t="shared" ref="H20:H25" si="0">ROUND(G20*(1+$S$4),2)</f>
        <v>17.579999999999998</v>
      </c>
      <c r="I20" s="93">
        <f t="shared" ref="I20:I25" si="1">TRUNC(F20*H20,2)</f>
        <v>703.2</v>
      </c>
      <c r="J20" s="153"/>
      <c r="K20" s="153"/>
      <c r="R20" s="98"/>
      <c r="S20" s="51"/>
    </row>
    <row r="21" spans="1:21" s="29" customFormat="1" ht="18.600000000000001" customHeight="1" x14ac:dyDescent="0.2">
      <c r="A21" s="89" t="s">
        <v>150</v>
      </c>
      <c r="B21" s="68" t="s">
        <v>28</v>
      </c>
      <c r="C21" s="90">
        <v>98459</v>
      </c>
      <c r="D21" s="94" t="s">
        <v>62</v>
      </c>
      <c r="E21" s="92" t="s">
        <v>65</v>
      </c>
      <c r="F21" s="93">
        <v>80</v>
      </c>
      <c r="G21" s="93">
        <v>100.94</v>
      </c>
      <c r="H21" s="93">
        <f t="shared" si="0"/>
        <v>121.63</v>
      </c>
      <c r="I21" s="93">
        <f t="shared" si="1"/>
        <v>9730.4</v>
      </c>
      <c r="J21" s="153"/>
      <c r="K21" s="153"/>
      <c r="R21" s="98"/>
      <c r="S21" s="51"/>
    </row>
    <row r="22" spans="1:21" s="29" customFormat="1" ht="41.45" customHeight="1" x14ac:dyDescent="0.2">
      <c r="A22" s="89" t="s">
        <v>154</v>
      </c>
      <c r="B22" s="68" t="s">
        <v>28</v>
      </c>
      <c r="C22" s="90">
        <v>104790</v>
      </c>
      <c r="D22" s="94" t="s">
        <v>84</v>
      </c>
      <c r="E22" s="92" t="s">
        <v>66</v>
      </c>
      <c r="F22" s="93">
        <v>10.5</v>
      </c>
      <c r="G22" s="93">
        <v>109.72</v>
      </c>
      <c r="H22" s="93">
        <f t="shared" si="0"/>
        <v>132.21</v>
      </c>
      <c r="I22" s="93">
        <f t="shared" si="1"/>
        <v>1388.2</v>
      </c>
      <c r="J22" s="153"/>
      <c r="K22" s="153"/>
      <c r="R22" s="98"/>
      <c r="S22" s="51"/>
    </row>
    <row r="23" spans="1:21" s="29" customFormat="1" ht="41.45" customHeight="1" x14ac:dyDescent="0.2">
      <c r="A23" s="89" t="s">
        <v>155</v>
      </c>
      <c r="B23" s="68" t="s">
        <v>28</v>
      </c>
      <c r="C23" s="90">
        <v>97623</v>
      </c>
      <c r="D23" s="94" t="s">
        <v>83</v>
      </c>
      <c r="E23" s="92" t="s">
        <v>66</v>
      </c>
      <c r="F23" s="93">
        <v>6</v>
      </c>
      <c r="G23" s="93">
        <v>195.6</v>
      </c>
      <c r="H23" s="93">
        <f t="shared" si="0"/>
        <v>235.7</v>
      </c>
      <c r="I23" s="93">
        <f t="shared" si="1"/>
        <v>1414.2</v>
      </c>
      <c r="J23" s="153"/>
      <c r="K23" s="153"/>
      <c r="R23" s="98"/>
      <c r="S23" s="51"/>
    </row>
    <row r="24" spans="1:21" s="29" customFormat="1" ht="11.45" customHeight="1" x14ac:dyDescent="0.2">
      <c r="A24" s="89" t="s">
        <v>156</v>
      </c>
      <c r="B24" s="68" t="s">
        <v>95</v>
      </c>
      <c r="C24" s="90" t="s">
        <v>107</v>
      </c>
      <c r="D24" s="94" t="s">
        <v>106</v>
      </c>
      <c r="E24" s="95" t="s">
        <v>65</v>
      </c>
      <c r="F24" s="93">
        <v>70</v>
      </c>
      <c r="G24" s="93">
        <v>10.61</v>
      </c>
      <c r="H24" s="93">
        <f t="shared" si="0"/>
        <v>12.79</v>
      </c>
      <c r="I24" s="93">
        <f t="shared" si="1"/>
        <v>895.3</v>
      </c>
      <c r="J24" s="153"/>
      <c r="K24" s="153"/>
      <c r="R24" s="98"/>
      <c r="S24" s="51"/>
    </row>
    <row r="25" spans="1:21" s="29" customFormat="1" ht="18.600000000000001" customHeight="1" x14ac:dyDescent="0.2">
      <c r="A25" s="89" t="s">
        <v>157</v>
      </c>
      <c r="B25" s="68" t="s">
        <v>27</v>
      </c>
      <c r="C25" s="90" t="s">
        <v>137</v>
      </c>
      <c r="D25" s="91" t="s">
        <v>115</v>
      </c>
      <c r="E25" s="92" t="s">
        <v>48</v>
      </c>
      <c r="F25" s="93">
        <v>1</v>
      </c>
      <c r="G25" s="93">
        <v>876.73</v>
      </c>
      <c r="H25" s="93">
        <f t="shared" si="0"/>
        <v>1056.46</v>
      </c>
      <c r="I25" s="93">
        <f t="shared" si="1"/>
        <v>1056.46</v>
      </c>
      <c r="J25" s="153"/>
      <c r="K25" s="153"/>
      <c r="R25" s="98"/>
      <c r="S25" s="51"/>
    </row>
    <row r="26" spans="1:21" s="28" customFormat="1" x14ac:dyDescent="0.2">
      <c r="A26" s="83" t="s">
        <v>142</v>
      </c>
      <c r="B26" s="84"/>
      <c r="C26" s="84"/>
      <c r="D26" s="85" t="s">
        <v>36</v>
      </c>
      <c r="E26" s="86"/>
      <c r="F26" s="87"/>
      <c r="G26" s="87"/>
      <c r="H26" s="87"/>
      <c r="I26" s="12">
        <f>SUM(I27:I31)</f>
        <v>16972.419999999998</v>
      </c>
      <c r="J26" s="154"/>
      <c r="K26" s="154"/>
      <c r="R26" s="98"/>
      <c r="S26" s="51"/>
      <c r="T26" s="29"/>
    </row>
    <row r="27" spans="1:21" s="29" customFormat="1" ht="77.45" customHeight="1" x14ac:dyDescent="0.2">
      <c r="A27" s="89" t="s">
        <v>151</v>
      </c>
      <c r="B27" s="68" t="s">
        <v>27</v>
      </c>
      <c r="C27" s="90">
        <v>10</v>
      </c>
      <c r="D27" s="91" t="s">
        <v>116</v>
      </c>
      <c r="E27" s="92" t="s">
        <v>131</v>
      </c>
      <c r="F27" s="93">
        <v>6</v>
      </c>
      <c r="G27" s="93">
        <v>140.06</v>
      </c>
      <c r="H27" s="93">
        <f>ROUND(G27*(1+$S$4),2)</f>
        <v>168.77</v>
      </c>
      <c r="I27" s="93">
        <f>TRUNC(F27*H27,2)</f>
        <v>1012.62</v>
      </c>
      <c r="J27" s="153"/>
      <c r="L27" s="147"/>
      <c r="M27" s="147"/>
      <c r="N27" s="147"/>
      <c r="R27" s="98"/>
      <c r="S27" s="51"/>
      <c r="T27" s="147"/>
      <c r="U27" s="147">
        <f>R27+R86+R87+R88+R154+R155+R268+R269+R270+R322+R323</f>
        <v>0</v>
      </c>
    </row>
    <row r="28" spans="1:21" s="29" customFormat="1" ht="67.150000000000006" customHeight="1" x14ac:dyDescent="0.2">
      <c r="A28" s="89" t="s">
        <v>175</v>
      </c>
      <c r="B28" s="68" t="s">
        <v>27</v>
      </c>
      <c r="C28" s="90">
        <v>20</v>
      </c>
      <c r="D28" s="91" t="s">
        <v>314</v>
      </c>
      <c r="E28" s="95" t="s">
        <v>65</v>
      </c>
      <c r="F28" s="93">
        <v>45</v>
      </c>
      <c r="G28" s="93">
        <v>120.32</v>
      </c>
      <c r="H28" s="93">
        <f>ROUND(G28*(1+$S$4),2)</f>
        <v>144.99</v>
      </c>
      <c r="I28" s="93">
        <f>TRUNC(F28*H28,2)</f>
        <v>6524.55</v>
      </c>
      <c r="J28" s="153"/>
      <c r="K28" s="153"/>
      <c r="R28" s="98"/>
      <c r="S28" s="51"/>
    </row>
    <row r="29" spans="1:21" s="29" customFormat="1" ht="73.900000000000006" customHeight="1" x14ac:dyDescent="0.2">
      <c r="A29" s="89" t="s">
        <v>176</v>
      </c>
      <c r="B29" s="68" t="s">
        <v>28</v>
      </c>
      <c r="C29" s="68">
        <v>94279</v>
      </c>
      <c r="D29" s="91" t="s">
        <v>52</v>
      </c>
      <c r="E29" s="92" t="s">
        <v>46</v>
      </c>
      <c r="F29" s="93">
        <v>85</v>
      </c>
      <c r="G29" s="93">
        <v>47.57</v>
      </c>
      <c r="H29" s="93">
        <f>ROUND(G29*(1+$S$4),2)</f>
        <v>57.32</v>
      </c>
      <c r="I29" s="93">
        <f>TRUNC(F29*H29,2)</f>
        <v>4872.2</v>
      </c>
      <c r="K29" s="147"/>
      <c r="M29" s="147"/>
      <c r="R29" s="98"/>
      <c r="S29" s="51"/>
      <c r="U29" s="147">
        <f>R29+R31+R89+R91+R155+R157+R212+R214+R271+R273+R324+R326</f>
        <v>0</v>
      </c>
    </row>
    <row r="30" spans="1:21" s="29" customFormat="1" ht="21" customHeight="1" x14ac:dyDescent="0.2">
      <c r="A30" s="89" t="s">
        <v>177</v>
      </c>
      <c r="B30" s="68" t="s">
        <v>27</v>
      </c>
      <c r="C30" s="90" t="s">
        <v>136</v>
      </c>
      <c r="D30" s="91" t="s">
        <v>108</v>
      </c>
      <c r="E30" s="95" t="s">
        <v>65</v>
      </c>
      <c r="F30" s="93">
        <v>2</v>
      </c>
      <c r="G30" s="93">
        <v>40.79</v>
      </c>
      <c r="H30" s="93">
        <f>ROUND(G30*(1+$S$4),2)</f>
        <v>49.15</v>
      </c>
      <c r="I30" s="93">
        <f>TRUNC(F30*H30,2)</f>
        <v>98.3</v>
      </c>
      <c r="J30" s="153"/>
      <c r="K30" s="153"/>
      <c r="R30" s="98"/>
      <c r="S30" s="51"/>
    </row>
    <row r="31" spans="1:21" s="29" customFormat="1" ht="73.900000000000006" customHeight="1" x14ac:dyDescent="0.2">
      <c r="A31" s="89" t="s">
        <v>178</v>
      </c>
      <c r="B31" s="68" t="s">
        <v>28</v>
      </c>
      <c r="C31" s="68">
        <v>94273</v>
      </c>
      <c r="D31" s="91" t="s">
        <v>67</v>
      </c>
      <c r="E31" s="92" t="s">
        <v>46</v>
      </c>
      <c r="F31" s="93">
        <v>75</v>
      </c>
      <c r="G31" s="93">
        <v>49.4</v>
      </c>
      <c r="H31" s="93">
        <f>ROUND(G31*(1+$S$4),2)</f>
        <v>59.53</v>
      </c>
      <c r="I31" s="93">
        <f>TRUNC(F31*H31,2)</f>
        <v>4464.75</v>
      </c>
      <c r="J31" s="153"/>
      <c r="K31" s="153"/>
      <c r="R31" s="98"/>
      <c r="S31" s="51"/>
    </row>
    <row r="32" spans="1:21" s="28" customFormat="1" x14ac:dyDescent="0.2">
      <c r="A32" s="83" t="s">
        <v>179</v>
      </c>
      <c r="B32" s="84"/>
      <c r="C32" s="84"/>
      <c r="D32" s="85" t="s">
        <v>44</v>
      </c>
      <c r="E32" s="86"/>
      <c r="F32" s="87"/>
      <c r="G32" s="87"/>
      <c r="H32" s="87"/>
      <c r="I32" s="12">
        <f>SUM(I33:I65)</f>
        <v>24903.33</v>
      </c>
      <c r="J32" s="154"/>
      <c r="K32" s="154"/>
      <c r="R32" s="98"/>
      <c r="S32" s="51"/>
    </row>
    <row r="33" spans="1:19" s="29" customFormat="1" ht="50.45" customHeight="1" x14ac:dyDescent="0.2">
      <c r="A33" s="89" t="s">
        <v>309</v>
      </c>
      <c r="B33" s="68" t="s">
        <v>28</v>
      </c>
      <c r="C33" s="68">
        <v>101489</v>
      </c>
      <c r="D33" s="91" t="s">
        <v>114</v>
      </c>
      <c r="E33" s="92" t="s">
        <v>47</v>
      </c>
      <c r="F33" s="93">
        <v>1</v>
      </c>
      <c r="G33" s="93">
        <v>1796.35</v>
      </c>
      <c r="H33" s="93">
        <f t="shared" ref="H33:H65" si="2">ROUND(G33*(1+$S$4),2)</f>
        <v>2164.6</v>
      </c>
      <c r="I33" s="93">
        <f t="shared" ref="I33:I65" si="3">TRUNC(F33*H33,2)</f>
        <v>2164.6</v>
      </c>
      <c r="J33" s="153"/>
      <c r="K33" s="153"/>
      <c r="R33" s="98"/>
      <c r="S33" s="51"/>
    </row>
    <row r="34" spans="1:19" s="29" customFormat="1" ht="67.150000000000006" customHeight="1" x14ac:dyDescent="0.2">
      <c r="A34" s="89" t="s">
        <v>311</v>
      </c>
      <c r="B34" s="68" t="s">
        <v>27</v>
      </c>
      <c r="C34" s="68">
        <v>17</v>
      </c>
      <c r="D34" s="91" t="s">
        <v>310</v>
      </c>
      <c r="E34" s="92" t="s">
        <v>47</v>
      </c>
      <c r="F34" s="93">
        <v>1</v>
      </c>
      <c r="G34" s="93">
        <v>298.85000000000002</v>
      </c>
      <c r="H34" s="93">
        <f t="shared" si="2"/>
        <v>360.11</v>
      </c>
      <c r="I34" s="93">
        <f t="shared" si="3"/>
        <v>360.11</v>
      </c>
      <c r="J34" s="153"/>
      <c r="K34" s="153"/>
      <c r="R34" s="98"/>
      <c r="S34" s="51"/>
    </row>
    <row r="35" spans="1:19" s="29" customFormat="1" ht="59.45" customHeight="1" x14ac:dyDescent="0.2">
      <c r="A35" s="89" t="s">
        <v>316</v>
      </c>
      <c r="B35" s="68" t="s">
        <v>27</v>
      </c>
      <c r="C35" s="68">
        <v>18</v>
      </c>
      <c r="D35" s="91" t="s">
        <v>312</v>
      </c>
      <c r="E35" s="92" t="s">
        <v>47</v>
      </c>
      <c r="F35" s="93">
        <v>1</v>
      </c>
      <c r="G35" s="93">
        <v>1684.5</v>
      </c>
      <c r="H35" s="93">
        <f t="shared" si="2"/>
        <v>2029.82</v>
      </c>
      <c r="I35" s="93">
        <f t="shared" si="3"/>
        <v>2029.82</v>
      </c>
      <c r="J35" s="153"/>
      <c r="K35" s="153"/>
      <c r="R35" s="98"/>
      <c r="S35" s="51"/>
    </row>
    <row r="36" spans="1:19" s="29" customFormat="1" ht="16.899999999999999" customHeight="1" x14ac:dyDescent="0.2">
      <c r="A36" s="89" t="s">
        <v>317</v>
      </c>
      <c r="B36" s="68" t="s">
        <v>27</v>
      </c>
      <c r="C36" s="68">
        <v>19</v>
      </c>
      <c r="D36" s="91" t="s">
        <v>313</v>
      </c>
      <c r="E36" s="92" t="s">
        <v>47</v>
      </c>
      <c r="F36" s="93">
        <v>10</v>
      </c>
      <c r="G36" s="93">
        <v>7.06</v>
      </c>
      <c r="H36" s="93">
        <f t="shared" si="2"/>
        <v>8.51</v>
      </c>
      <c r="I36" s="93">
        <f t="shared" si="3"/>
        <v>85.1</v>
      </c>
      <c r="J36" s="153"/>
      <c r="K36" s="153"/>
      <c r="R36" s="98"/>
      <c r="S36" s="51"/>
    </row>
    <row r="37" spans="1:19" s="29" customFormat="1" ht="59.45" customHeight="1" x14ac:dyDescent="0.2">
      <c r="A37" s="89" t="s">
        <v>318</v>
      </c>
      <c r="B37" s="68" t="s">
        <v>27</v>
      </c>
      <c r="C37" s="90" t="s">
        <v>133</v>
      </c>
      <c r="D37" s="91" t="s">
        <v>141</v>
      </c>
      <c r="E37" s="92" t="s">
        <v>47</v>
      </c>
      <c r="F37" s="93">
        <v>1</v>
      </c>
      <c r="G37" s="93">
        <v>998.98</v>
      </c>
      <c r="H37" s="93">
        <f t="shared" si="2"/>
        <v>1203.77</v>
      </c>
      <c r="I37" s="93">
        <f t="shared" si="3"/>
        <v>1203.77</v>
      </c>
      <c r="J37" s="153"/>
      <c r="K37" s="153"/>
      <c r="R37" s="98"/>
      <c r="S37" s="51"/>
    </row>
    <row r="38" spans="1:19" s="29" customFormat="1" ht="59.45" customHeight="1" x14ac:dyDescent="0.2">
      <c r="A38" s="89" t="s">
        <v>319</v>
      </c>
      <c r="B38" s="68" t="s">
        <v>28</v>
      </c>
      <c r="C38" s="68">
        <v>91904</v>
      </c>
      <c r="D38" s="91" t="s">
        <v>77</v>
      </c>
      <c r="E38" s="92" t="s">
        <v>47</v>
      </c>
      <c r="F38" s="93">
        <v>1</v>
      </c>
      <c r="G38" s="93">
        <v>14.64</v>
      </c>
      <c r="H38" s="93">
        <f t="shared" si="2"/>
        <v>17.64</v>
      </c>
      <c r="I38" s="93">
        <f t="shared" si="3"/>
        <v>17.64</v>
      </c>
      <c r="J38" s="153"/>
      <c r="K38" s="153"/>
      <c r="R38" s="98"/>
      <c r="S38" s="51"/>
    </row>
    <row r="39" spans="1:19" s="29" customFormat="1" ht="59.45" customHeight="1" x14ac:dyDescent="0.2">
      <c r="A39" s="89" t="s">
        <v>320</v>
      </c>
      <c r="B39" s="68" t="s">
        <v>28</v>
      </c>
      <c r="C39" s="68">
        <v>91902</v>
      </c>
      <c r="D39" s="91" t="s">
        <v>76</v>
      </c>
      <c r="E39" s="92" t="s">
        <v>47</v>
      </c>
      <c r="F39" s="93">
        <v>5</v>
      </c>
      <c r="G39" s="93">
        <v>12.32</v>
      </c>
      <c r="H39" s="93">
        <f t="shared" si="2"/>
        <v>14.85</v>
      </c>
      <c r="I39" s="93">
        <f t="shared" si="3"/>
        <v>74.25</v>
      </c>
      <c r="J39" s="153"/>
      <c r="K39" s="153"/>
      <c r="R39" s="98"/>
      <c r="S39" s="51"/>
    </row>
    <row r="40" spans="1:19" s="29" customFormat="1" ht="59.45" customHeight="1" x14ac:dyDescent="0.2">
      <c r="A40" s="89" t="s">
        <v>321</v>
      </c>
      <c r="B40" s="68" t="s">
        <v>28</v>
      </c>
      <c r="C40" s="68">
        <v>91840</v>
      </c>
      <c r="D40" s="91" t="s">
        <v>88</v>
      </c>
      <c r="E40" s="92" t="s">
        <v>46</v>
      </c>
      <c r="F40" s="93">
        <v>35</v>
      </c>
      <c r="G40" s="93">
        <v>22.35</v>
      </c>
      <c r="H40" s="93">
        <f t="shared" si="2"/>
        <v>26.93</v>
      </c>
      <c r="I40" s="93">
        <f t="shared" si="3"/>
        <v>942.55</v>
      </c>
      <c r="J40" s="153"/>
      <c r="K40" s="153"/>
      <c r="R40" s="98"/>
      <c r="S40" s="51"/>
    </row>
    <row r="41" spans="1:19" s="29" customFormat="1" ht="27" customHeight="1" x14ac:dyDescent="0.2">
      <c r="A41" s="89" t="s">
        <v>323</v>
      </c>
      <c r="B41" s="68" t="s">
        <v>27</v>
      </c>
      <c r="C41" s="68">
        <v>23</v>
      </c>
      <c r="D41" s="91" t="s">
        <v>322</v>
      </c>
      <c r="E41" s="92" t="s">
        <v>46</v>
      </c>
      <c r="F41" s="93">
        <v>20</v>
      </c>
      <c r="G41" s="93">
        <v>10.81</v>
      </c>
      <c r="H41" s="93">
        <f t="shared" si="2"/>
        <v>13.03</v>
      </c>
      <c r="I41" s="93">
        <f t="shared" si="3"/>
        <v>260.60000000000002</v>
      </c>
      <c r="J41" s="153"/>
      <c r="K41" s="153"/>
      <c r="R41" s="98"/>
      <c r="S41" s="51"/>
    </row>
    <row r="42" spans="1:19" s="29" customFormat="1" ht="33.75" x14ac:dyDescent="0.2">
      <c r="A42" s="89" t="s">
        <v>324</v>
      </c>
      <c r="B42" s="68" t="s">
        <v>28</v>
      </c>
      <c r="C42" s="68">
        <v>91867</v>
      </c>
      <c r="D42" s="91" t="s">
        <v>73</v>
      </c>
      <c r="E42" s="92" t="s">
        <v>46</v>
      </c>
      <c r="F42" s="93">
        <v>5</v>
      </c>
      <c r="G42" s="93">
        <v>10.81</v>
      </c>
      <c r="H42" s="93">
        <f t="shared" si="2"/>
        <v>13.03</v>
      </c>
      <c r="I42" s="93">
        <f t="shared" si="3"/>
        <v>65.150000000000006</v>
      </c>
      <c r="J42" s="153"/>
      <c r="K42" s="153"/>
      <c r="R42" s="98"/>
      <c r="S42" s="51"/>
    </row>
    <row r="43" spans="1:19" s="29" customFormat="1" ht="50.45" customHeight="1" x14ac:dyDescent="0.2">
      <c r="A43" s="89" t="s">
        <v>325</v>
      </c>
      <c r="B43" s="68" t="s">
        <v>28</v>
      </c>
      <c r="C43" s="68">
        <v>91879</v>
      </c>
      <c r="D43" s="91" t="s">
        <v>75</v>
      </c>
      <c r="E43" s="92" t="s">
        <v>47</v>
      </c>
      <c r="F43" s="93">
        <v>10</v>
      </c>
      <c r="G43" s="93">
        <v>7.45</v>
      </c>
      <c r="H43" s="93">
        <f t="shared" si="2"/>
        <v>8.98</v>
      </c>
      <c r="I43" s="93">
        <f t="shared" si="3"/>
        <v>89.8</v>
      </c>
      <c r="J43" s="153"/>
      <c r="K43" s="153"/>
      <c r="R43" s="98"/>
      <c r="S43" s="51"/>
    </row>
    <row r="44" spans="1:19" s="29" customFormat="1" ht="50.45" customHeight="1" x14ac:dyDescent="0.2">
      <c r="A44" s="89" t="s">
        <v>326</v>
      </c>
      <c r="B44" s="68" t="s">
        <v>28</v>
      </c>
      <c r="C44" s="68">
        <v>91927</v>
      </c>
      <c r="D44" s="91" t="s">
        <v>54</v>
      </c>
      <c r="E44" s="92" t="s">
        <v>46</v>
      </c>
      <c r="F44" s="93">
        <v>60</v>
      </c>
      <c r="G44" s="93">
        <v>5.96</v>
      </c>
      <c r="H44" s="93">
        <f t="shared" si="2"/>
        <v>7.18</v>
      </c>
      <c r="I44" s="93">
        <f t="shared" si="3"/>
        <v>430.8</v>
      </c>
      <c r="J44" s="153"/>
      <c r="K44" s="153"/>
      <c r="R44" s="98"/>
      <c r="S44" s="51"/>
    </row>
    <row r="45" spans="1:19" s="29" customFormat="1" ht="25.9" customHeight="1" x14ac:dyDescent="0.2">
      <c r="A45" s="89" t="s">
        <v>328</v>
      </c>
      <c r="B45" s="68" t="s">
        <v>27</v>
      </c>
      <c r="C45" s="68">
        <v>24</v>
      </c>
      <c r="D45" s="91" t="s">
        <v>327</v>
      </c>
      <c r="E45" s="92" t="s">
        <v>47</v>
      </c>
      <c r="F45" s="93">
        <v>1</v>
      </c>
      <c r="G45" s="93">
        <v>399.84000000000003</v>
      </c>
      <c r="H45" s="93">
        <f t="shared" si="2"/>
        <v>481.81</v>
      </c>
      <c r="I45" s="93">
        <f t="shared" si="3"/>
        <v>481.81</v>
      </c>
      <c r="J45" s="153"/>
      <c r="K45" s="153"/>
      <c r="R45" s="98"/>
      <c r="S45" s="51"/>
    </row>
    <row r="46" spans="1:19" s="29" customFormat="1" ht="50.45" customHeight="1" x14ac:dyDescent="0.2">
      <c r="A46" s="89" t="s">
        <v>329</v>
      </c>
      <c r="B46" s="68" t="s">
        <v>28</v>
      </c>
      <c r="C46" s="68">
        <v>93654</v>
      </c>
      <c r="D46" s="91" t="s">
        <v>104</v>
      </c>
      <c r="E46" s="92" t="s">
        <v>47</v>
      </c>
      <c r="F46" s="93">
        <v>1</v>
      </c>
      <c r="G46" s="93">
        <v>13.06</v>
      </c>
      <c r="H46" s="93">
        <f t="shared" si="2"/>
        <v>15.74</v>
      </c>
      <c r="I46" s="93">
        <f t="shared" si="3"/>
        <v>15.74</v>
      </c>
      <c r="J46" s="153"/>
      <c r="K46" s="153"/>
      <c r="R46" s="98"/>
      <c r="S46" s="51"/>
    </row>
    <row r="47" spans="1:19" s="29" customFormat="1" ht="50.45" customHeight="1" x14ac:dyDescent="0.2">
      <c r="A47" s="89" t="s">
        <v>330</v>
      </c>
      <c r="B47" s="68" t="s">
        <v>28</v>
      </c>
      <c r="C47" s="68">
        <v>101902</v>
      </c>
      <c r="D47" s="91" t="s">
        <v>103</v>
      </c>
      <c r="E47" s="92" t="s">
        <v>47</v>
      </c>
      <c r="F47" s="93">
        <v>14</v>
      </c>
      <c r="G47" s="93">
        <v>168.2</v>
      </c>
      <c r="H47" s="93">
        <f t="shared" si="2"/>
        <v>202.68</v>
      </c>
      <c r="I47" s="93">
        <f t="shared" si="3"/>
        <v>2837.52</v>
      </c>
      <c r="J47" s="153"/>
      <c r="K47" s="153"/>
      <c r="R47" s="98"/>
      <c r="S47" s="51"/>
    </row>
    <row r="48" spans="1:19" s="29" customFormat="1" ht="50.45" customHeight="1" x14ac:dyDescent="0.2">
      <c r="A48" s="89" t="s">
        <v>331</v>
      </c>
      <c r="B48" s="68" t="s">
        <v>28</v>
      </c>
      <c r="C48" s="68">
        <v>101538</v>
      </c>
      <c r="D48" s="91" t="s">
        <v>113</v>
      </c>
      <c r="E48" s="92" t="s">
        <v>47</v>
      </c>
      <c r="F48" s="93">
        <v>4</v>
      </c>
      <c r="G48" s="93">
        <v>42.29</v>
      </c>
      <c r="H48" s="93">
        <f t="shared" si="2"/>
        <v>50.96</v>
      </c>
      <c r="I48" s="93">
        <f t="shared" si="3"/>
        <v>203.84</v>
      </c>
      <c r="J48" s="153"/>
      <c r="K48" s="153"/>
      <c r="R48" s="98"/>
      <c r="S48" s="51"/>
    </row>
    <row r="49" spans="1:19" s="29" customFormat="1" ht="25.9" customHeight="1" x14ac:dyDescent="0.2">
      <c r="A49" s="89" t="s">
        <v>332</v>
      </c>
      <c r="B49" s="68" t="s">
        <v>27</v>
      </c>
      <c r="C49" s="68">
        <v>21</v>
      </c>
      <c r="D49" s="91" t="s">
        <v>315</v>
      </c>
      <c r="E49" s="92" t="s">
        <v>47</v>
      </c>
      <c r="F49" s="93">
        <v>2</v>
      </c>
      <c r="G49" s="93">
        <v>84.320000000000007</v>
      </c>
      <c r="H49" s="93">
        <f t="shared" si="2"/>
        <v>101.61</v>
      </c>
      <c r="I49" s="93">
        <f t="shared" si="3"/>
        <v>203.22</v>
      </c>
      <c r="J49" s="153"/>
      <c r="K49" s="153"/>
      <c r="R49" s="98"/>
      <c r="S49" s="51"/>
    </row>
    <row r="50" spans="1:19" s="29" customFormat="1" ht="59.45" customHeight="1" x14ac:dyDescent="0.2">
      <c r="A50" s="89" t="s">
        <v>335</v>
      </c>
      <c r="B50" s="68" t="s">
        <v>93</v>
      </c>
      <c r="C50" s="68" t="s">
        <v>333</v>
      </c>
      <c r="D50" s="91" t="s">
        <v>334</v>
      </c>
      <c r="E50" s="92" t="s">
        <v>47</v>
      </c>
      <c r="F50" s="93">
        <v>2</v>
      </c>
      <c r="G50" s="93">
        <v>330.98</v>
      </c>
      <c r="H50" s="93">
        <f t="shared" si="2"/>
        <v>398.83</v>
      </c>
      <c r="I50" s="93">
        <f t="shared" si="3"/>
        <v>797.66</v>
      </c>
      <c r="J50" s="153"/>
      <c r="K50" s="153"/>
      <c r="R50" s="98"/>
      <c r="S50" s="51"/>
    </row>
    <row r="51" spans="1:19" s="29" customFormat="1" ht="36.6" customHeight="1" x14ac:dyDescent="0.2">
      <c r="A51" s="89" t="s">
        <v>337</v>
      </c>
      <c r="B51" s="68" t="s">
        <v>27</v>
      </c>
      <c r="C51" s="68">
        <v>25</v>
      </c>
      <c r="D51" s="91" t="s">
        <v>336</v>
      </c>
      <c r="E51" s="92" t="s">
        <v>47</v>
      </c>
      <c r="F51" s="93">
        <v>5</v>
      </c>
      <c r="G51" s="93">
        <v>6.52</v>
      </c>
      <c r="H51" s="93">
        <f t="shared" si="2"/>
        <v>7.86</v>
      </c>
      <c r="I51" s="93">
        <f t="shared" si="3"/>
        <v>39.299999999999997</v>
      </c>
      <c r="J51" s="153"/>
      <c r="K51" s="153"/>
      <c r="R51" s="98"/>
      <c r="S51" s="51"/>
    </row>
    <row r="52" spans="1:19" s="29" customFormat="1" ht="30" customHeight="1" x14ac:dyDescent="0.2">
      <c r="A52" s="89" t="s">
        <v>339</v>
      </c>
      <c r="B52" s="68" t="s">
        <v>27</v>
      </c>
      <c r="C52" s="96">
        <v>26</v>
      </c>
      <c r="D52" s="91" t="s">
        <v>338</v>
      </c>
      <c r="E52" s="92" t="s">
        <v>47</v>
      </c>
      <c r="F52" s="93">
        <v>1</v>
      </c>
      <c r="G52" s="93">
        <v>207.52</v>
      </c>
      <c r="H52" s="93">
        <f t="shared" si="2"/>
        <v>250.06</v>
      </c>
      <c r="I52" s="93">
        <f t="shared" si="3"/>
        <v>250.06</v>
      </c>
      <c r="J52" s="153"/>
      <c r="K52" s="153"/>
      <c r="R52" s="98"/>
      <c r="S52" s="51"/>
    </row>
    <row r="53" spans="1:19" s="29" customFormat="1" ht="68.650000000000006" customHeight="1" x14ac:dyDescent="0.2">
      <c r="A53" s="89" t="s">
        <v>340</v>
      </c>
      <c r="B53" s="68" t="s">
        <v>28</v>
      </c>
      <c r="C53" s="96">
        <v>91929</v>
      </c>
      <c r="D53" s="91" t="s">
        <v>78</v>
      </c>
      <c r="E53" s="92" t="s">
        <v>46</v>
      </c>
      <c r="F53" s="93">
        <v>30</v>
      </c>
      <c r="G53" s="93">
        <v>8.8000000000000007</v>
      </c>
      <c r="H53" s="93">
        <f t="shared" si="2"/>
        <v>10.6</v>
      </c>
      <c r="I53" s="93">
        <f t="shared" si="3"/>
        <v>318</v>
      </c>
      <c r="J53" s="153"/>
      <c r="K53" s="153"/>
      <c r="R53" s="98"/>
      <c r="S53" s="51"/>
    </row>
    <row r="54" spans="1:19" s="29" customFormat="1" ht="68.650000000000006" customHeight="1" x14ac:dyDescent="0.2">
      <c r="A54" s="89" t="s">
        <v>341</v>
      </c>
      <c r="B54" s="68" t="s">
        <v>28</v>
      </c>
      <c r="C54" s="96">
        <v>96985</v>
      </c>
      <c r="D54" s="91" t="s">
        <v>45</v>
      </c>
      <c r="E54" s="92" t="s">
        <v>47</v>
      </c>
      <c r="F54" s="93">
        <v>5</v>
      </c>
      <c r="G54" s="93">
        <v>110.36</v>
      </c>
      <c r="H54" s="93">
        <f t="shared" si="2"/>
        <v>132.97999999999999</v>
      </c>
      <c r="I54" s="93">
        <f t="shared" si="3"/>
        <v>664.9</v>
      </c>
      <c r="J54" s="153"/>
      <c r="K54" s="153"/>
      <c r="R54" s="98"/>
      <c r="S54" s="51"/>
    </row>
    <row r="55" spans="1:19" s="29" customFormat="1" ht="68.650000000000006" customHeight="1" x14ac:dyDescent="0.2">
      <c r="A55" s="89" t="s">
        <v>342</v>
      </c>
      <c r="B55" s="68" t="s">
        <v>28</v>
      </c>
      <c r="C55" s="96">
        <v>101657</v>
      </c>
      <c r="D55" s="91" t="s">
        <v>89</v>
      </c>
      <c r="E55" s="92" t="s">
        <v>47</v>
      </c>
      <c r="F55" s="93">
        <v>4</v>
      </c>
      <c r="G55" s="93">
        <v>519.99</v>
      </c>
      <c r="H55" s="93">
        <f t="shared" si="2"/>
        <v>626.59</v>
      </c>
      <c r="I55" s="93">
        <f t="shared" si="3"/>
        <v>2506.36</v>
      </c>
      <c r="J55" s="153"/>
      <c r="K55" s="153"/>
      <c r="R55" s="98"/>
      <c r="S55" s="51"/>
    </row>
    <row r="56" spans="1:19" s="29" customFormat="1" ht="51" customHeight="1" x14ac:dyDescent="0.2">
      <c r="A56" s="89" t="s">
        <v>343</v>
      </c>
      <c r="B56" s="68" t="s">
        <v>28</v>
      </c>
      <c r="C56" s="96">
        <v>97595</v>
      </c>
      <c r="D56" s="91" t="s">
        <v>79</v>
      </c>
      <c r="E56" s="92" t="s">
        <v>47</v>
      </c>
      <c r="F56" s="93">
        <v>1</v>
      </c>
      <c r="G56" s="93">
        <v>84.29</v>
      </c>
      <c r="H56" s="93">
        <f t="shared" si="2"/>
        <v>101.57</v>
      </c>
      <c r="I56" s="93">
        <f t="shared" si="3"/>
        <v>101.57</v>
      </c>
      <c r="J56" s="153"/>
      <c r="K56" s="153"/>
      <c r="R56" s="98"/>
      <c r="S56" s="51"/>
    </row>
    <row r="57" spans="1:19" s="29" customFormat="1" ht="44.45" customHeight="1" x14ac:dyDescent="0.2">
      <c r="A57" s="89" t="s">
        <v>344</v>
      </c>
      <c r="B57" s="68" t="s">
        <v>28</v>
      </c>
      <c r="C57" s="96">
        <v>91864</v>
      </c>
      <c r="D57" s="91" t="s">
        <v>72</v>
      </c>
      <c r="E57" s="92" t="s">
        <v>46</v>
      </c>
      <c r="F57" s="93">
        <v>1</v>
      </c>
      <c r="G57" s="93">
        <v>16.41</v>
      </c>
      <c r="H57" s="93">
        <f t="shared" si="2"/>
        <v>19.77</v>
      </c>
      <c r="I57" s="93">
        <f t="shared" si="3"/>
        <v>19.77</v>
      </c>
      <c r="J57" s="153"/>
      <c r="K57" s="153"/>
      <c r="R57" s="98"/>
      <c r="S57" s="51"/>
    </row>
    <row r="58" spans="1:19" s="29" customFormat="1" ht="45" customHeight="1" x14ac:dyDescent="0.2">
      <c r="A58" s="89" t="s">
        <v>345</v>
      </c>
      <c r="B58" s="68" t="s">
        <v>28</v>
      </c>
      <c r="C58" s="96">
        <v>91876</v>
      </c>
      <c r="D58" s="91" t="s">
        <v>74</v>
      </c>
      <c r="E58" s="92" t="s">
        <v>47</v>
      </c>
      <c r="F58" s="93">
        <v>2</v>
      </c>
      <c r="G58" s="93">
        <v>10.93</v>
      </c>
      <c r="H58" s="93">
        <f t="shared" si="2"/>
        <v>13.17</v>
      </c>
      <c r="I58" s="93">
        <f t="shared" si="3"/>
        <v>26.34</v>
      </c>
      <c r="J58" s="153"/>
      <c r="K58" s="153"/>
      <c r="R58" s="98"/>
      <c r="S58" s="51"/>
    </row>
    <row r="59" spans="1:19" s="29" customFormat="1" ht="43.15" customHeight="1" x14ac:dyDescent="0.2">
      <c r="A59" s="89" t="s">
        <v>346</v>
      </c>
      <c r="B59" s="68" t="s">
        <v>28</v>
      </c>
      <c r="C59" s="96">
        <v>93656</v>
      </c>
      <c r="D59" s="91" t="s">
        <v>105</v>
      </c>
      <c r="E59" s="92" t="s">
        <v>47</v>
      </c>
      <c r="F59" s="93">
        <v>1</v>
      </c>
      <c r="G59" s="93">
        <v>14.97</v>
      </c>
      <c r="H59" s="93">
        <f t="shared" si="2"/>
        <v>18.04</v>
      </c>
      <c r="I59" s="93">
        <f t="shared" si="3"/>
        <v>18.04</v>
      </c>
      <c r="J59" s="153"/>
      <c r="K59" s="153"/>
      <c r="R59" s="98"/>
      <c r="S59" s="51"/>
    </row>
    <row r="60" spans="1:19" s="29" customFormat="1" ht="42" customHeight="1" x14ac:dyDescent="0.2">
      <c r="A60" s="89" t="s">
        <v>347</v>
      </c>
      <c r="B60" s="68" t="s">
        <v>27</v>
      </c>
      <c r="C60" s="96">
        <v>27</v>
      </c>
      <c r="D60" s="91" t="s">
        <v>348</v>
      </c>
      <c r="E60" s="92" t="s">
        <v>47</v>
      </c>
      <c r="F60" s="93">
        <v>1</v>
      </c>
      <c r="G60" s="93">
        <v>48.230000000000004</v>
      </c>
      <c r="H60" s="93">
        <f t="shared" si="2"/>
        <v>58.12</v>
      </c>
      <c r="I60" s="93">
        <f t="shared" si="3"/>
        <v>58.12</v>
      </c>
      <c r="J60" s="153"/>
      <c r="K60" s="153"/>
      <c r="R60" s="98"/>
      <c r="S60" s="51"/>
    </row>
    <row r="61" spans="1:19" s="29" customFormat="1" ht="42.6" customHeight="1" x14ac:dyDescent="0.2">
      <c r="A61" s="89" t="s">
        <v>349</v>
      </c>
      <c r="B61" s="68" t="s">
        <v>91</v>
      </c>
      <c r="C61" s="96">
        <v>10423</v>
      </c>
      <c r="D61" s="91" t="s">
        <v>350</v>
      </c>
      <c r="E61" s="92" t="s">
        <v>47</v>
      </c>
      <c r="F61" s="93">
        <v>1</v>
      </c>
      <c r="G61" s="93">
        <v>775.9</v>
      </c>
      <c r="H61" s="93">
        <f t="shared" si="2"/>
        <v>934.96</v>
      </c>
      <c r="I61" s="93">
        <f t="shared" si="3"/>
        <v>934.96</v>
      </c>
      <c r="J61" s="153"/>
      <c r="K61" s="153"/>
      <c r="R61" s="98"/>
      <c r="S61" s="51"/>
    </row>
    <row r="62" spans="1:19" s="29" customFormat="1" ht="42" customHeight="1" x14ac:dyDescent="0.2">
      <c r="A62" s="89" t="s">
        <v>351</v>
      </c>
      <c r="B62" s="68" t="s">
        <v>27</v>
      </c>
      <c r="C62" s="96">
        <v>29</v>
      </c>
      <c r="D62" s="91" t="s">
        <v>501</v>
      </c>
      <c r="E62" s="92" t="s">
        <v>46</v>
      </c>
      <c r="F62" s="93">
        <v>2</v>
      </c>
      <c r="G62" s="93">
        <v>58.97</v>
      </c>
      <c r="H62" s="93">
        <f t="shared" si="2"/>
        <v>71.06</v>
      </c>
      <c r="I62" s="93">
        <f t="shared" si="3"/>
        <v>142.12</v>
      </c>
      <c r="J62" s="153"/>
      <c r="K62" s="153"/>
      <c r="R62" s="98"/>
      <c r="S62" s="51"/>
    </row>
    <row r="63" spans="1:19" s="29" customFormat="1" ht="42" customHeight="1" x14ac:dyDescent="0.2">
      <c r="A63" s="89" t="s">
        <v>352</v>
      </c>
      <c r="B63" s="68" t="s">
        <v>28</v>
      </c>
      <c r="C63" s="96">
        <v>98111</v>
      </c>
      <c r="D63" s="91" t="s">
        <v>61</v>
      </c>
      <c r="E63" s="92" t="s">
        <v>47</v>
      </c>
      <c r="F63" s="93">
        <v>1</v>
      </c>
      <c r="G63" s="93">
        <v>57.37</v>
      </c>
      <c r="H63" s="93">
        <f t="shared" si="2"/>
        <v>69.13</v>
      </c>
      <c r="I63" s="93">
        <f t="shared" si="3"/>
        <v>69.13</v>
      </c>
      <c r="J63" s="153"/>
      <c r="K63" s="153"/>
      <c r="R63" s="98"/>
      <c r="S63" s="51"/>
    </row>
    <row r="64" spans="1:19" s="29" customFormat="1" ht="54.6" customHeight="1" x14ac:dyDescent="0.2">
      <c r="A64" s="89" t="s">
        <v>354</v>
      </c>
      <c r="B64" s="68" t="s">
        <v>27</v>
      </c>
      <c r="C64" s="96" t="s">
        <v>134</v>
      </c>
      <c r="D64" s="91" t="s">
        <v>353</v>
      </c>
      <c r="E64" s="92" t="s">
        <v>47</v>
      </c>
      <c r="F64" s="93">
        <v>4</v>
      </c>
      <c r="G64" s="93">
        <v>1066.47</v>
      </c>
      <c r="H64" s="93">
        <f t="shared" si="2"/>
        <v>1285.0999999999999</v>
      </c>
      <c r="I64" s="93">
        <f t="shared" si="3"/>
        <v>5140.3999999999996</v>
      </c>
      <c r="J64" s="153"/>
      <c r="K64" s="153"/>
      <c r="R64" s="98"/>
      <c r="S64" s="51"/>
    </row>
    <row r="65" spans="1:21" s="29" customFormat="1" ht="59.45" customHeight="1" x14ac:dyDescent="0.2">
      <c r="A65" s="89" t="s">
        <v>355</v>
      </c>
      <c r="B65" s="68" t="s">
        <v>27</v>
      </c>
      <c r="C65" s="68">
        <v>28</v>
      </c>
      <c r="D65" s="91" t="s">
        <v>356</v>
      </c>
      <c r="E65" s="92" t="s">
        <v>47</v>
      </c>
      <c r="F65" s="93">
        <v>4</v>
      </c>
      <c r="G65" s="93">
        <v>487.61</v>
      </c>
      <c r="H65" s="93">
        <f t="shared" si="2"/>
        <v>587.57000000000005</v>
      </c>
      <c r="I65" s="93">
        <f t="shared" si="3"/>
        <v>2350.2800000000002</v>
      </c>
      <c r="J65" s="153"/>
      <c r="K65" s="153"/>
      <c r="R65" s="98"/>
      <c r="S65" s="51"/>
    </row>
    <row r="66" spans="1:21" s="28" customFormat="1" x14ac:dyDescent="0.2">
      <c r="A66" s="83" t="s">
        <v>180</v>
      </c>
      <c r="B66" s="84"/>
      <c r="C66" s="84"/>
      <c r="D66" s="85" t="s">
        <v>53</v>
      </c>
      <c r="E66" s="86"/>
      <c r="F66" s="87"/>
      <c r="G66" s="87"/>
      <c r="H66" s="87"/>
      <c r="I66" s="12">
        <f>SUM(I67:I69)</f>
        <v>1852.23</v>
      </c>
      <c r="J66" s="154"/>
      <c r="K66" s="154"/>
      <c r="R66" s="98"/>
      <c r="S66" s="51"/>
      <c r="T66" s="29"/>
    </row>
    <row r="67" spans="1:21" s="29" customFormat="1" ht="54" customHeight="1" x14ac:dyDescent="0.2">
      <c r="A67" s="89" t="s">
        <v>181</v>
      </c>
      <c r="B67" s="68" t="s">
        <v>27</v>
      </c>
      <c r="C67" s="90">
        <v>13</v>
      </c>
      <c r="D67" s="91" t="s">
        <v>159</v>
      </c>
      <c r="E67" s="92" t="s">
        <v>65</v>
      </c>
      <c r="F67" s="93">
        <v>22.5</v>
      </c>
      <c r="G67" s="93">
        <v>46.44</v>
      </c>
      <c r="H67" s="93">
        <f>ROUND(G67*(1+$S$4),2)</f>
        <v>55.96</v>
      </c>
      <c r="I67" s="93">
        <f>TRUNC(F67*H67,2)</f>
        <v>1259.0999999999999</v>
      </c>
      <c r="J67" s="153"/>
      <c r="K67" s="153"/>
      <c r="R67" s="98"/>
      <c r="S67" s="51"/>
    </row>
    <row r="68" spans="1:21" s="29" customFormat="1" ht="39.6" customHeight="1" x14ac:dyDescent="0.2">
      <c r="A68" s="89" t="s">
        <v>182</v>
      </c>
      <c r="B68" s="68" t="s">
        <v>28</v>
      </c>
      <c r="C68" s="68">
        <v>88485</v>
      </c>
      <c r="D68" s="91" t="s">
        <v>81</v>
      </c>
      <c r="E68" s="92" t="s">
        <v>65</v>
      </c>
      <c r="F68" s="93">
        <v>25.5</v>
      </c>
      <c r="G68" s="93">
        <v>4.8600000000000003</v>
      </c>
      <c r="H68" s="93">
        <f>ROUND(G68*(1+$S$4),2)</f>
        <v>5.86</v>
      </c>
      <c r="I68" s="93">
        <f>TRUNC(F68*H68,2)</f>
        <v>149.43</v>
      </c>
      <c r="J68" s="153"/>
      <c r="K68" s="153"/>
      <c r="R68" s="98"/>
      <c r="S68" s="51"/>
    </row>
    <row r="69" spans="1:21" s="29" customFormat="1" ht="39.6" customHeight="1" x14ac:dyDescent="0.2">
      <c r="A69" s="89" t="s">
        <v>183</v>
      </c>
      <c r="B69" s="68" t="s">
        <v>28</v>
      </c>
      <c r="C69" s="68">
        <v>88489</v>
      </c>
      <c r="D69" s="91" t="s">
        <v>55</v>
      </c>
      <c r="E69" s="92" t="s">
        <v>65</v>
      </c>
      <c r="F69" s="93">
        <v>25.5</v>
      </c>
      <c r="G69" s="93">
        <v>14.44</v>
      </c>
      <c r="H69" s="93">
        <f>ROUND(G69*(1+$S$4),2)</f>
        <v>17.399999999999999</v>
      </c>
      <c r="I69" s="93">
        <f>TRUNC(F69*H69,2)</f>
        <v>443.7</v>
      </c>
      <c r="J69" s="153"/>
      <c r="K69" s="153"/>
      <c r="R69" s="98"/>
      <c r="S69" s="51"/>
    </row>
    <row r="70" spans="1:21" s="28" customFormat="1" x14ac:dyDescent="0.2">
      <c r="A70" s="83" t="s">
        <v>184</v>
      </c>
      <c r="B70" s="84"/>
      <c r="C70" s="84"/>
      <c r="D70" s="85" t="s">
        <v>94</v>
      </c>
      <c r="E70" s="86"/>
      <c r="F70" s="87"/>
      <c r="G70" s="87"/>
      <c r="H70" s="87"/>
      <c r="I70" s="12">
        <f>SUM(I71:I75)</f>
        <v>7439.31</v>
      </c>
      <c r="J70" s="154"/>
      <c r="K70" s="154"/>
      <c r="R70" s="98"/>
      <c r="S70" s="51"/>
      <c r="T70" s="29"/>
    </row>
    <row r="71" spans="1:21" s="29" customFormat="1" ht="66.599999999999994" customHeight="1" x14ac:dyDescent="0.2">
      <c r="A71" s="89" t="s">
        <v>185</v>
      </c>
      <c r="B71" s="68" t="s">
        <v>27</v>
      </c>
      <c r="C71" s="90" t="s">
        <v>139</v>
      </c>
      <c r="D71" s="91" t="s">
        <v>117</v>
      </c>
      <c r="E71" s="95" t="s">
        <v>47</v>
      </c>
      <c r="F71" s="93">
        <v>2</v>
      </c>
      <c r="G71" s="93">
        <v>672.79</v>
      </c>
      <c r="H71" s="93">
        <f>ROUND(G71*(1+$S$4),2)</f>
        <v>810.71</v>
      </c>
      <c r="I71" s="93">
        <f>TRUNC(F71*H71,2)</f>
        <v>1621.42</v>
      </c>
      <c r="J71" s="153"/>
      <c r="K71" s="153"/>
      <c r="R71" s="98"/>
      <c r="S71" s="51"/>
    </row>
    <row r="72" spans="1:21" s="29" customFormat="1" ht="58.9" customHeight="1" x14ac:dyDescent="0.2">
      <c r="A72" s="89" t="s">
        <v>186</v>
      </c>
      <c r="B72" s="68" t="s">
        <v>27</v>
      </c>
      <c r="C72" s="90" t="s">
        <v>135</v>
      </c>
      <c r="D72" s="91" t="s">
        <v>110</v>
      </c>
      <c r="E72" s="95" t="s">
        <v>47</v>
      </c>
      <c r="F72" s="93">
        <v>1</v>
      </c>
      <c r="G72" s="93">
        <v>686.50999999999988</v>
      </c>
      <c r="H72" s="93">
        <f>ROUND(G72*(1+$S$4),2)</f>
        <v>827.24</v>
      </c>
      <c r="I72" s="93">
        <f>TRUNC(F72*H72,2)</f>
        <v>827.24</v>
      </c>
      <c r="J72" s="153"/>
      <c r="K72" s="153"/>
      <c r="R72" s="98"/>
      <c r="S72" s="51"/>
      <c r="U72" s="38" t="e">
        <f>F72+#REF!</f>
        <v>#REF!</v>
      </c>
    </row>
    <row r="73" spans="1:21" s="29" customFormat="1" ht="63" customHeight="1" x14ac:dyDescent="0.2">
      <c r="A73" s="89" t="s">
        <v>187</v>
      </c>
      <c r="B73" s="68" t="s">
        <v>27</v>
      </c>
      <c r="C73" s="68">
        <v>12</v>
      </c>
      <c r="D73" s="91" t="s">
        <v>158</v>
      </c>
      <c r="E73" s="95" t="s">
        <v>47</v>
      </c>
      <c r="F73" s="93">
        <v>3</v>
      </c>
      <c r="G73" s="93">
        <v>1144.52</v>
      </c>
      <c r="H73" s="93">
        <f>ROUND(G73*(1+$S$4),2)</f>
        <v>1379.15</v>
      </c>
      <c r="I73" s="93">
        <f>TRUNC(F73*H73,2)</f>
        <v>4137.45</v>
      </c>
      <c r="J73" s="153"/>
      <c r="K73" s="153"/>
      <c r="R73" s="98"/>
      <c r="S73" s="51"/>
    </row>
    <row r="74" spans="1:21" s="29" customFormat="1" ht="55.9" customHeight="1" x14ac:dyDescent="0.2">
      <c r="A74" s="89" t="s">
        <v>188</v>
      </c>
      <c r="B74" s="68" t="s">
        <v>27</v>
      </c>
      <c r="C74" s="90">
        <v>14</v>
      </c>
      <c r="D74" s="67" t="s">
        <v>147</v>
      </c>
      <c r="E74" s="95" t="s">
        <v>148</v>
      </c>
      <c r="F74" s="93">
        <v>171</v>
      </c>
      <c r="G74" s="93">
        <v>2.79</v>
      </c>
      <c r="H74" s="93">
        <f>ROUND(G74*(1+$S$4),2)</f>
        <v>3.36</v>
      </c>
      <c r="I74" s="93">
        <f>TRUNC(F74*H74,2)</f>
        <v>574.55999999999995</v>
      </c>
      <c r="J74" s="153"/>
      <c r="K74" s="153"/>
      <c r="R74" s="98"/>
      <c r="S74" s="51"/>
    </row>
    <row r="75" spans="1:21" s="29" customFormat="1" ht="17.45" customHeight="1" x14ac:dyDescent="0.2">
      <c r="A75" s="89" t="s">
        <v>189</v>
      </c>
      <c r="B75" s="68" t="s">
        <v>27</v>
      </c>
      <c r="C75" s="90">
        <v>15</v>
      </c>
      <c r="D75" s="67" t="s">
        <v>161</v>
      </c>
      <c r="E75" s="95" t="s">
        <v>65</v>
      </c>
      <c r="F75" s="93">
        <v>72</v>
      </c>
      <c r="G75" s="93">
        <v>3.21</v>
      </c>
      <c r="H75" s="93">
        <f>ROUND(G75*(1+$S$4),2)</f>
        <v>3.87</v>
      </c>
      <c r="I75" s="93">
        <f>TRUNC(F75*H75,2)</f>
        <v>278.64</v>
      </c>
      <c r="J75" s="153"/>
      <c r="K75" s="153"/>
      <c r="R75" s="98"/>
      <c r="S75" s="51"/>
    </row>
    <row r="76" spans="1:21" s="111" customFormat="1" x14ac:dyDescent="0.2">
      <c r="A76" s="105" t="s">
        <v>38</v>
      </c>
      <c r="B76" s="106"/>
      <c r="C76" s="106"/>
      <c r="D76" s="107" t="s">
        <v>160</v>
      </c>
      <c r="E76" s="108"/>
      <c r="F76" s="110"/>
      <c r="G76" s="110"/>
      <c r="H76" s="110"/>
      <c r="I76" s="109">
        <f>I77+I82+I85+I125+I131+I136+I94</f>
        <v>142554.54999999999</v>
      </c>
      <c r="J76" s="152"/>
      <c r="K76" s="152"/>
      <c r="R76" s="98"/>
      <c r="S76" s="51"/>
    </row>
    <row r="77" spans="1:21" s="28" customFormat="1" x14ac:dyDescent="0.2">
      <c r="A77" s="83" t="s">
        <v>118</v>
      </c>
      <c r="B77" s="84"/>
      <c r="C77" s="84"/>
      <c r="D77" s="85" t="s">
        <v>153</v>
      </c>
      <c r="E77" s="86"/>
      <c r="F77" s="87"/>
      <c r="G77" s="87"/>
      <c r="H77" s="87"/>
      <c r="I77" s="12">
        <f>SUM(I78:I81)</f>
        <v>23140.6</v>
      </c>
      <c r="J77" s="154"/>
      <c r="K77" s="154"/>
      <c r="R77" s="98"/>
      <c r="S77" s="51"/>
    </row>
    <row r="78" spans="1:21" s="29" customFormat="1" ht="69.599999999999994" customHeight="1" x14ac:dyDescent="0.2">
      <c r="A78" s="89" t="s">
        <v>190</v>
      </c>
      <c r="B78" s="68" t="s">
        <v>28</v>
      </c>
      <c r="C78" s="90">
        <v>104796</v>
      </c>
      <c r="D78" s="94" t="s">
        <v>85</v>
      </c>
      <c r="E78" s="92" t="s">
        <v>46</v>
      </c>
      <c r="F78" s="93">
        <v>105</v>
      </c>
      <c r="G78" s="93">
        <v>14.59</v>
      </c>
      <c r="H78" s="93">
        <f>ROUND(G78*(1+$S$4),2)</f>
        <v>17.579999999999998</v>
      </c>
      <c r="I78" s="93">
        <f>TRUNC(F78*H78,2)</f>
        <v>1845.9</v>
      </c>
      <c r="J78" s="153"/>
      <c r="K78" s="153"/>
      <c r="R78" s="98"/>
      <c r="S78" s="51"/>
    </row>
    <row r="79" spans="1:21" s="29" customFormat="1" ht="18.600000000000001" customHeight="1" x14ac:dyDescent="0.2">
      <c r="A79" s="89" t="s">
        <v>191</v>
      </c>
      <c r="B79" s="68" t="s">
        <v>28</v>
      </c>
      <c r="C79" s="90">
        <v>98459</v>
      </c>
      <c r="D79" s="94" t="s">
        <v>62</v>
      </c>
      <c r="E79" s="92" t="s">
        <v>65</v>
      </c>
      <c r="F79" s="93">
        <v>138</v>
      </c>
      <c r="G79" s="93">
        <v>100.94</v>
      </c>
      <c r="H79" s="93">
        <f>ROUND(G79*(1+$S$4),2)</f>
        <v>121.63</v>
      </c>
      <c r="I79" s="93">
        <f>TRUNC(F79*H79,2)</f>
        <v>16784.939999999999</v>
      </c>
      <c r="J79" s="153"/>
      <c r="K79" s="153"/>
      <c r="R79" s="98"/>
      <c r="S79" s="51"/>
    </row>
    <row r="80" spans="1:21" s="29" customFormat="1" ht="11.45" customHeight="1" x14ac:dyDescent="0.2">
      <c r="A80" s="89" t="s">
        <v>192</v>
      </c>
      <c r="B80" s="68" t="s">
        <v>95</v>
      </c>
      <c r="C80" s="90" t="s">
        <v>107</v>
      </c>
      <c r="D80" s="94" t="s">
        <v>106</v>
      </c>
      <c r="E80" s="95" t="s">
        <v>65</v>
      </c>
      <c r="F80" s="93">
        <v>270</v>
      </c>
      <c r="G80" s="93">
        <v>10.61</v>
      </c>
      <c r="H80" s="93">
        <f>ROUND(G80*(1+$S$4),2)</f>
        <v>12.79</v>
      </c>
      <c r="I80" s="93">
        <f>TRUNC(F80*H80,2)</f>
        <v>3453.3</v>
      </c>
      <c r="J80" s="153"/>
      <c r="K80" s="153"/>
      <c r="R80" s="98"/>
      <c r="S80" s="51"/>
    </row>
    <row r="81" spans="1:20" s="29" customFormat="1" ht="18.600000000000001" customHeight="1" x14ac:dyDescent="0.2">
      <c r="A81" s="89" t="s">
        <v>193</v>
      </c>
      <c r="B81" s="68" t="s">
        <v>27</v>
      </c>
      <c r="C81" s="90" t="s">
        <v>137</v>
      </c>
      <c r="D81" s="91" t="s">
        <v>115</v>
      </c>
      <c r="E81" s="92" t="s">
        <v>48</v>
      </c>
      <c r="F81" s="93">
        <v>1</v>
      </c>
      <c r="G81" s="93">
        <v>876.73</v>
      </c>
      <c r="H81" s="93">
        <f>ROUND(G81*(1+$S$4),2)</f>
        <v>1056.46</v>
      </c>
      <c r="I81" s="93">
        <f>TRUNC(F81*H81,2)</f>
        <v>1056.46</v>
      </c>
      <c r="J81" s="153"/>
      <c r="K81" s="153"/>
      <c r="R81" s="98"/>
      <c r="S81" s="51"/>
    </row>
    <row r="82" spans="1:20" s="28" customFormat="1" x14ac:dyDescent="0.2">
      <c r="A82" s="83" t="s">
        <v>119</v>
      </c>
      <c r="B82" s="84"/>
      <c r="C82" s="84"/>
      <c r="D82" s="85" t="s">
        <v>162</v>
      </c>
      <c r="E82" s="86"/>
      <c r="F82" s="87"/>
      <c r="G82" s="87"/>
      <c r="H82" s="87"/>
      <c r="I82" s="12">
        <f>SUM(I83:I84)</f>
        <v>4125.24</v>
      </c>
      <c r="J82" s="154"/>
      <c r="K82" s="154"/>
      <c r="R82" s="98"/>
      <c r="S82" s="51"/>
      <c r="T82" s="29"/>
    </row>
    <row r="83" spans="1:20" s="29" customFormat="1" ht="19.899999999999999" customHeight="1" x14ac:dyDescent="0.2">
      <c r="A83" s="89" t="s">
        <v>194</v>
      </c>
      <c r="B83" s="68" t="s">
        <v>28</v>
      </c>
      <c r="C83" s="90">
        <v>94342</v>
      </c>
      <c r="D83" s="91" t="s">
        <v>80</v>
      </c>
      <c r="E83" s="92" t="s">
        <v>66</v>
      </c>
      <c r="F83" s="93">
        <v>27</v>
      </c>
      <c r="G83" s="93">
        <v>124.56</v>
      </c>
      <c r="H83" s="93">
        <f>ROUND(G83*(1+$S$4),2)</f>
        <v>150.09</v>
      </c>
      <c r="I83" s="93">
        <f>TRUNC(F83*H83,2)</f>
        <v>4052.43</v>
      </c>
      <c r="J83" s="153"/>
      <c r="K83" s="153"/>
      <c r="R83" s="98"/>
      <c r="S83" s="51"/>
    </row>
    <row r="84" spans="1:20" s="29" customFormat="1" ht="19.899999999999999" customHeight="1" x14ac:dyDescent="0.2">
      <c r="A84" s="89" t="s">
        <v>195</v>
      </c>
      <c r="B84" s="68" t="s">
        <v>28</v>
      </c>
      <c r="C84" s="90">
        <v>93358</v>
      </c>
      <c r="D84" s="91" t="s">
        <v>60</v>
      </c>
      <c r="E84" s="92" t="s">
        <v>66</v>
      </c>
      <c r="F84" s="93">
        <v>0.63</v>
      </c>
      <c r="G84" s="93">
        <v>95.92</v>
      </c>
      <c r="H84" s="93">
        <f>ROUND(G84*(1+$S$4),2)</f>
        <v>115.58</v>
      </c>
      <c r="I84" s="93">
        <f>TRUNC(F84*H84,2)</f>
        <v>72.81</v>
      </c>
      <c r="J84" s="153"/>
      <c r="K84" s="153"/>
      <c r="R84" s="98"/>
      <c r="S84" s="51"/>
    </row>
    <row r="85" spans="1:20" s="28" customFormat="1" x14ac:dyDescent="0.2">
      <c r="A85" s="83" t="s">
        <v>120</v>
      </c>
      <c r="B85" s="84"/>
      <c r="C85" s="84"/>
      <c r="D85" s="85" t="s">
        <v>36</v>
      </c>
      <c r="E85" s="86"/>
      <c r="F85" s="87"/>
      <c r="G85" s="87"/>
      <c r="H85" s="87"/>
      <c r="I85" s="12">
        <f>SUM(I86:I93)</f>
        <v>63256.7</v>
      </c>
      <c r="J85" s="154"/>
      <c r="K85" s="154"/>
      <c r="R85" s="98"/>
      <c r="S85" s="51"/>
      <c r="T85" s="29"/>
    </row>
    <row r="86" spans="1:20" s="29" customFormat="1" ht="70.900000000000006" customHeight="1" x14ac:dyDescent="0.2">
      <c r="A86" s="89" t="s">
        <v>196</v>
      </c>
      <c r="B86" s="68" t="s">
        <v>27</v>
      </c>
      <c r="C86" s="90">
        <v>10</v>
      </c>
      <c r="D86" s="91" t="s">
        <v>90</v>
      </c>
      <c r="E86" s="95" t="s">
        <v>65</v>
      </c>
      <c r="F86" s="93">
        <v>40</v>
      </c>
      <c r="G86" s="93">
        <v>121.88</v>
      </c>
      <c r="H86" s="93">
        <f t="shared" ref="H86:H93" si="4">ROUND(G86*(1+$S$4),2)</f>
        <v>146.87</v>
      </c>
      <c r="I86" s="93">
        <f t="shared" ref="I86:I93" si="5">TRUNC(F86*H86,2)</f>
        <v>5874.8</v>
      </c>
      <c r="J86" s="153"/>
      <c r="K86" s="153"/>
      <c r="R86" s="98"/>
      <c r="S86" s="51"/>
    </row>
    <row r="87" spans="1:20" s="29" customFormat="1" ht="91.9" customHeight="1" x14ac:dyDescent="0.2">
      <c r="A87" s="89" t="s">
        <v>197</v>
      </c>
      <c r="B87" s="68" t="s">
        <v>27</v>
      </c>
      <c r="C87" s="90" t="s">
        <v>138</v>
      </c>
      <c r="D87" s="91" t="s">
        <v>116</v>
      </c>
      <c r="E87" s="92" t="s">
        <v>131</v>
      </c>
      <c r="F87" s="93">
        <v>90</v>
      </c>
      <c r="G87" s="93">
        <v>140.06</v>
      </c>
      <c r="H87" s="93">
        <f t="shared" si="4"/>
        <v>168.77</v>
      </c>
      <c r="I87" s="93">
        <f t="shared" si="5"/>
        <v>15189.3</v>
      </c>
      <c r="J87" s="153"/>
      <c r="K87" s="153"/>
      <c r="R87" s="98"/>
      <c r="S87" s="51"/>
    </row>
    <row r="88" spans="1:20" s="29" customFormat="1" ht="79.150000000000006" customHeight="1" x14ac:dyDescent="0.2">
      <c r="A88" s="89" t="s">
        <v>198</v>
      </c>
      <c r="B88" s="68" t="s">
        <v>27</v>
      </c>
      <c r="C88" s="90">
        <v>20</v>
      </c>
      <c r="D88" s="91" t="s">
        <v>314</v>
      </c>
      <c r="E88" s="95" t="s">
        <v>65</v>
      </c>
      <c r="F88" s="93">
        <v>40</v>
      </c>
      <c r="G88" s="93">
        <v>120.32</v>
      </c>
      <c r="H88" s="93">
        <f t="shared" si="4"/>
        <v>144.99</v>
      </c>
      <c r="I88" s="93">
        <f t="shared" si="5"/>
        <v>5799.6</v>
      </c>
      <c r="J88" s="153"/>
      <c r="K88" s="153"/>
      <c r="R88" s="98"/>
      <c r="S88" s="51"/>
    </row>
    <row r="89" spans="1:20" s="29" customFormat="1" ht="73.900000000000006" customHeight="1" x14ac:dyDescent="0.2">
      <c r="A89" s="89" t="s">
        <v>199</v>
      </c>
      <c r="B89" s="68" t="s">
        <v>28</v>
      </c>
      <c r="C89" s="68">
        <v>94279</v>
      </c>
      <c r="D89" s="91" t="s">
        <v>52</v>
      </c>
      <c r="E89" s="92" t="s">
        <v>46</v>
      </c>
      <c r="F89" s="93">
        <v>85</v>
      </c>
      <c r="G89" s="93">
        <v>47.57</v>
      </c>
      <c r="H89" s="93">
        <f t="shared" si="4"/>
        <v>57.32</v>
      </c>
      <c r="I89" s="93">
        <f t="shared" si="5"/>
        <v>4872.2</v>
      </c>
      <c r="J89" s="153"/>
      <c r="K89" s="153"/>
      <c r="R89" s="98"/>
      <c r="S89" s="51"/>
    </row>
    <row r="90" spans="1:20" s="29" customFormat="1" ht="30" customHeight="1" x14ac:dyDescent="0.2">
      <c r="A90" s="89" t="s">
        <v>200</v>
      </c>
      <c r="B90" s="68" t="s">
        <v>27</v>
      </c>
      <c r="C90" s="90" t="s">
        <v>140</v>
      </c>
      <c r="D90" s="91" t="s">
        <v>108</v>
      </c>
      <c r="E90" s="95" t="s">
        <v>65</v>
      </c>
      <c r="F90" s="93">
        <v>25</v>
      </c>
      <c r="G90" s="93">
        <v>40.79</v>
      </c>
      <c r="H90" s="93">
        <f t="shared" si="4"/>
        <v>49.15</v>
      </c>
      <c r="I90" s="93">
        <f t="shared" si="5"/>
        <v>1228.75</v>
      </c>
      <c r="J90" s="153"/>
      <c r="K90" s="153"/>
      <c r="R90" s="98"/>
      <c r="S90" s="51"/>
    </row>
    <row r="91" spans="1:20" s="29" customFormat="1" ht="73.900000000000006" customHeight="1" x14ac:dyDescent="0.2">
      <c r="A91" s="89" t="s">
        <v>201</v>
      </c>
      <c r="B91" s="68" t="s">
        <v>28</v>
      </c>
      <c r="C91" s="68">
        <v>94273</v>
      </c>
      <c r="D91" s="91" t="s">
        <v>67</v>
      </c>
      <c r="E91" s="92" t="s">
        <v>46</v>
      </c>
      <c r="F91" s="93">
        <v>105</v>
      </c>
      <c r="G91" s="93">
        <v>49.4</v>
      </c>
      <c r="H91" s="93">
        <f t="shared" si="4"/>
        <v>59.53</v>
      </c>
      <c r="I91" s="93">
        <f t="shared" si="5"/>
        <v>6250.65</v>
      </c>
      <c r="J91" s="153"/>
      <c r="K91" s="153"/>
      <c r="R91" s="98"/>
      <c r="S91" s="51"/>
    </row>
    <row r="92" spans="1:20" s="29" customFormat="1" ht="42.6" customHeight="1" x14ac:dyDescent="0.2">
      <c r="A92" s="89" t="s">
        <v>202</v>
      </c>
      <c r="B92" s="68" t="s">
        <v>27</v>
      </c>
      <c r="C92" s="90">
        <v>16</v>
      </c>
      <c r="D92" s="91" t="s">
        <v>163</v>
      </c>
      <c r="E92" s="95" t="s">
        <v>65</v>
      </c>
      <c r="F92" s="93">
        <v>75</v>
      </c>
      <c r="G92" s="93">
        <v>253.96000000000004</v>
      </c>
      <c r="H92" s="93">
        <f t="shared" si="4"/>
        <v>306.02</v>
      </c>
      <c r="I92" s="93">
        <f t="shared" si="5"/>
        <v>22951.5</v>
      </c>
      <c r="J92" s="153"/>
      <c r="K92" s="153"/>
      <c r="R92" s="98"/>
      <c r="S92" s="51"/>
    </row>
    <row r="93" spans="1:20" s="29" customFormat="1" ht="73.900000000000006" customHeight="1" x14ac:dyDescent="0.2">
      <c r="A93" s="89" t="s">
        <v>203</v>
      </c>
      <c r="B93" s="68" t="s">
        <v>91</v>
      </c>
      <c r="C93" s="68">
        <v>12436</v>
      </c>
      <c r="D93" s="91" t="s">
        <v>164</v>
      </c>
      <c r="E93" s="92" t="s">
        <v>47</v>
      </c>
      <c r="F93" s="93">
        <v>2</v>
      </c>
      <c r="G93" s="93">
        <v>452.24</v>
      </c>
      <c r="H93" s="93">
        <f t="shared" si="4"/>
        <v>544.95000000000005</v>
      </c>
      <c r="I93" s="93">
        <f t="shared" si="5"/>
        <v>1089.9000000000001</v>
      </c>
      <c r="J93" s="153"/>
      <c r="K93" s="153"/>
      <c r="R93" s="98"/>
      <c r="S93" s="51"/>
    </row>
    <row r="94" spans="1:20" s="28" customFormat="1" x14ac:dyDescent="0.2">
      <c r="A94" s="83" t="s">
        <v>207</v>
      </c>
      <c r="B94" s="84"/>
      <c r="C94" s="84"/>
      <c r="D94" s="85" t="s">
        <v>44</v>
      </c>
      <c r="E94" s="86"/>
      <c r="F94" s="87"/>
      <c r="G94" s="87"/>
      <c r="H94" s="87"/>
      <c r="I94" s="12">
        <f>SUM(I95:I124)</f>
        <v>26859.689999999995</v>
      </c>
      <c r="J94" s="154"/>
      <c r="K94" s="154"/>
      <c r="R94" s="98"/>
      <c r="S94" s="51"/>
      <c r="T94" s="29"/>
    </row>
    <row r="95" spans="1:20" s="29" customFormat="1" ht="50.45" customHeight="1" x14ac:dyDescent="0.2">
      <c r="A95" s="89" t="s">
        <v>204</v>
      </c>
      <c r="B95" s="68" t="s">
        <v>28</v>
      </c>
      <c r="C95" s="68">
        <v>101489</v>
      </c>
      <c r="D95" s="91" t="s">
        <v>114</v>
      </c>
      <c r="E95" s="92" t="s">
        <v>47</v>
      </c>
      <c r="F95" s="93">
        <v>1</v>
      </c>
      <c r="G95" s="93">
        <v>1796.35</v>
      </c>
      <c r="H95" s="93">
        <f t="shared" ref="H95:H124" si="6">ROUND(G95*(1+$S$4),2)</f>
        <v>2164.6</v>
      </c>
      <c r="I95" s="93">
        <f t="shared" ref="I95:I124" si="7">TRUNC(F95*H95,2)</f>
        <v>2164.6</v>
      </c>
      <c r="J95" s="153"/>
      <c r="K95" s="153"/>
      <c r="R95" s="98"/>
      <c r="S95" s="51"/>
    </row>
    <row r="96" spans="1:20" s="29" customFormat="1" ht="67.150000000000006" customHeight="1" x14ac:dyDescent="0.2">
      <c r="A96" s="89" t="s">
        <v>205</v>
      </c>
      <c r="B96" s="68" t="s">
        <v>27</v>
      </c>
      <c r="C96" s="68">
        <v>17</v>
      </c>
      <c r="D96" s="91" t="s">
        <v>310</v>
      </c>
      <c r="E96" s="92" t="s">
        <v>47</v>
      </c>
      <c r="F96" s="93">
        <v>2</v>
      </c>
      <c r="G96" s="93">
        <v>298.85000000000002</v>
      </c>
      <c r="H96" s="93">
        <f t="shared" si="6"/>
        <v>360.11</v>
      </c>
      <c r="I96" s="93">
        <f t="shared" si="7"/>
        <v>720.22</v>
      </c>
      <c r="J96" s="153"/>
      <c r="K96" s="153"/>
      <c r="R96" s="98"/>
      <c r="S96" s="51"/>
    </row>
    <row r="97" spans="1:19" s="29" customFormat="1" ht="50.45" customHeight="1" x14ac:dyDescent="0.2">
      <c r="A97" s="89" t="s">
        <v>206</v>
      </c>
      <c r="B97" s="68" t="s">
        <v>27</v>
      </c>
      <c r="C97" s="68">
        <v>18</v>
      </c>
      <c r="D97" s="91" t="s">
        <v>312</v>
      </c>
      <c r="E97" s="92" t="s">
        <v>47</v>
      </c>
      <c r="F97" s="93">
        <v>2</v>
      </c>
      <c r="G97" s="93">
        <v>1684.5</v>
      </c>
      <c r="H97" s="93">
        <f t="shared" si="6"/>
        <v>2029.82</v>
      </c>
      <c r="I97" s="93">
        <f t="shared" si="7"/>
        <v>4059.64</v>
      </c>
      <c r="J97" s="153"/>
      <c r="K97" s="153"/>
      <c r="R97" s="98"/>
      <c r="S97" s="51"/>
    </row>
    <row r="98" spans="1:19" s="29" customFormat="1" ht="16.899999999999999" customHeight="1" x14ac:dyDescent="0.2">
      <c r="A98" s="89" t="s">
        <v>357</v>
      </c>
      <c r="B98" s="68" t="s">
        <v>27</v>
      </c>
      <c r="C98" s="68">
        <v>19</v>
      </c>
      <c r="D98" s="91" t="s">
        <v>313</v>
      </c>
      <c r="E98" s="92" t="s">
        <v>47</v>
      </c>
      <c r="F98" s="93">
        <v>10</v>
      </c>
      <c r="G98" s="93">
        <v>7.06</v>
      </c>
      <c r="H98" s="93">
        <f t="shared" si="6"/>
        <v>8.51</v>
      </c>
      <c r="I98" s="93">
        <f t="shared" si="7"/>
        <v>85.1</v>
      </c>
      <c r="J98" s="153"/>
      <c r="K98" s="153"/>
      <c r="R98" s="98"/>
      <c r="S98" s="51"/>
    </row>
    <row r="99" spans="1:19" s="29" customFormat="1" ht="59.45" customHeight="1" x14ac:dyDescent="0.2">
      <c r="A99" s="89" t="s">
        <v>358</v>
      </c>
      <c r="B99" s="68" t="s">
        <v>27</v>
      </c>
      <c r="C99" s="90" t="s">
        <v>133</v>
      </c>
      <c r="D99" s="91" t="s">
        <v>141</v>
      </c>
      <c r="E99" s="92" t="s">
        <v>47</v>
      </c>
      <c r="F99" s="93">
        <v>1</v>
      </c>
      <c r="G99" s="93">
        <v>998.98</v>
      </c>
      <c r="H99" s="93">
        <f t="shared" si="6"/>
        <v>1203.77</v>
      </c>
      <c r="I99" s="93">
        <f t="shared" si="7"/>
        <v>1203.77</v>
      </c>
      <c r="J99" s="153"/>
      <c r="K99" s="153"/>
      <c r="R99" s="98"/>
      <c r="S99" s="51"/>
    </row>
    <row r="100" spans="1:19" s="29" customFormat="1" ht="59.45" customHeight="1" x14ac:dyDescent="0.2">
      <c r="A100" s="89" t="s">
        <v>359</v>
      </c>
      <c r="B100" s="68" t="s">
        <v>28</v>
      </c>
      <c r="C100" s="68">
        <v>91904</v>
      </c>
      <c r="D100" s="91" t="s">
        <v>77</v>
      </c>
      <c r="E100" s="92" t="s">
        <v>47</v>
      </c>
      <c r="F100" s="93">
        <v>1</v>
      </c>
      <c r="G100" s="93">
        <v>14.64</v>
      </c>
      <c r="H100" s="93">
        <f t="shared" si="6"/>
        <v>17.64</v>
      </c>
      <c r="I100" s="93">
        <f t="shared" si="7"/>
        <v>17.64</v>
      </c>
      <c r="J100" s="153"/>
      <c r="K100" s="153"/>
      <c r="R100" s="98"/>
      <c r="S100" s="51"/>
    </row>
    <row r="101" spans="1:19" s="29" customFormat="1" ht="59.45" customHeight="1" x14ac:dyDescent="0.2">
      <c r="A101" s="89" t="s">
        <v>360</v>
      </c>
      <c r="B101" s="68" t="s">
        <v>28</v>
      </c>
      <c r="C101" s="68">
        <v>91902</v>
      </c>
      <c r="D101" s="91" t="s">
        <v>76</v>
      </c>
      <c r="E101" s="92" t="s">
        <v>47</v>
      </c>
      <c r="F101" s="93">
        <v>5</v>
      </c>
      <c r="G101" s="93">
        <v>12.32</v>
      </c>
      <c r="H101" s="93">
        <f t="shared" si="6"/>
        <v>14.85</v>
      </c>
      <c r="I101" s="93">
        <f t="shared" si="7"/>
        <v>74.25</v>
      </c>
      <c r="J101" s="153"/>
      <c r="K101" s="153"/>
      <c r="R101" s="98"/>
      <c r="S101" s="51"/>
    </row>
    <row r="102" spans="1:19" s="29" customFormat="1" ht="59.45" customHeight="1" x14ac:dyDescent="0.2">
      <c r="A102" s="89" t="s">
        <v>361</v>
      </c>
      <c r="B102" s="68" t="s">
        <v>28</v>
      </c>
      <c r="C102" s="68">
        <v>91860</v>
      </c>
      <c r="D102" s="91" t="s">
        <v>71</v>
      </c>
      <c r="E102" s="92" t="s">
        <v>46</v>
      </c>
      <c r="F102" s="93">
        <v>50</v>
      </c>
      <c r="G102" s="93">
        <v>13.64</v>
      </c>
      <c r="H102" s="93">
        <f t="shared" si="6"/>
        <v>16.440000000000001</v>
      </c>
      <c r="I102" s="93">
        <f t="shared" si="7"/>
        <v>822</v>
      </c>
      <c r="J102" s="153"/>
      <c r="K102" s="153"/>
      <c r="R102" s="98"/>
      <c r="S102" s="51"/>
    </row>
    <row r="103" spans="1:19" s="29" customFormat="1" ht="27" customHeight="1" x14ac:dyDescent="0.2">
      <c r="A103" s="89" t="s">
        <v>362</v>
      </c>
      <c r="B103" s="68" t="s">
        <v>27</v>
      </c>
      <c r="C103" s="68">
        <v>23</v>
      </c>
      <c r="D103" s="91" t="s">
        <v>322</v>
      </c>
      <c r="E103" s="92" t="s">
        <v>46</v>
      </c>
      <c r="F103" s="93">
        <v>20</v>
      </c>
      <c r="G103" s="93">
        <v>10.81</v>
      </c>
      <c r="H103" s="93">
        <f t="shared" si="6"/>
        <v>13.03</v>
      </c>
      <c r="I103" s="93">
        <f t="shared" si="7"/>
        <v>260.60000000000002</v>
      </c>
      <c r="J103" s="153"/>
      <c r="K103" s="153"/>
      <c r="R103" s="98"/>
      <c r="S103" s="51"/>
    </row>
    <row r="104" spans="1:19" s="29" customFormat="1" ht="33.75" x14ac:dyDescent="0.2">
      <c r="A104" s="89" t="s">
        <v>364</v>
      </c>
      <c r="B104" s="68" t="s">
        <v>28</v>
      </c>
      <c r="C104" s="68">
        <v>91867</v>
      </c>
      <c r="D104" s="91" t="s">
        <v>73</v>
      </c>
      <c r="E104" s="92" t="s">
        <v>46</v>
      </c>
      <c r="F104" s="93">
        <v>5</v>
      </c>
      <c r="G104" s="93">
        <v>10.81</v>
      </c>
      <c r="H104" s="93">
        <f t="shared" si="6"/>
        <v>13.03</v>
      </c>
      <c r="I104" s="93">
        <f t="shared" si="7"/>
        <v>65.150000000000006</v>
      </c>
      <c r="J104" s="153"/>
      <c r="K104" s="153"/>
      <c r="R104" s="98"/>
      <c r="S104" s="51"/>
    </row>
    <row r="105" spans="1:19" s="29" customFormat="1" ht="50.45" customHeight="1" x14ac:dyDescent="0.2">
      <c r="A105" s="89" t="s">
        <v>365</v>
      </c>
      <c r="B105" s="68" t="s">
        <v>28</v>
      </c>
      <c r="C105" s="68">
        <v>91879</v>
      </c>
      <c r="D105" s="91" t="s">
        <v>75</v>
      </c>
      <c r="E105" s="92" t="s">
        <v>47</v>
      </c>
      <c r="F105" s="93">
        <v>10</v>
      </c>
      <c r="G105" s="93">
        <v>7.45</v>
      </c>
      <c r="H105" s="93">
        <f t="shared" si="6"/>
        <v>8.98</v>
      </c>
      <c r="I105" s="93">
        <f t="shared" si="7"/>
        <v>89.8</v>
      </c>
      <c r="J105" s="153"/>
      <c r="K105" s="153"/>
      <c r="R105" s="98"/>
      <c r="S105" s="51"/>
    </row>
    <row r="106" spans="1:19" s="29" customFormat="1" ht="50.45" customHeight="1" x14ac:dyDescent="0.2">
      <c r="A106" s="89" t="s">
        <v>366</v>
      </c>
      <c r="B106" s="68" t="s">
        <v>28</v>
      </c>
      <c r="C106" s="68">
        <v>91927</v>
      </c>
      <c r="D106" s="91" t="s">
        <v>54</v>
      </c>
      <c r="E106" s="92" t="s">
        <v>46</v>
      </c>
      <c r="F106" s="93">
        <v>60</v>
      </c>
      <c r="G106" s="93">
        <v>5.96</v>
      </c>
      <c r="H106" s="93">
        <f t="shared" si="6"/>
        <v>7.18</v>
      </c>
      <c r="I106" s="93">
        <f t="shared" si="7"/>
        <v>430.8</v>
      </c>
      <c r="J106" s="153"/>
      <c r="K106" s="153"/>
      <c r="R106" s="98"/>
      <c r="S106" s="51"/>
    </row>
    <row r="107" spans="1:19" s="29" customFormat="1" ht="25.9" customHeight="1" x14ac:dyDescent="0.2">
      <c r="A107" s="89" t="s">
        <v>367</v>
      </c>
      <c r="B107" s="68" t="s">
        <v>27</v>
      </c>
      <c r="C107" s="68">
        <v>24</v>
      </c>
      <c r="D107" s="91" t="s">
        <v>327</v>
      </c>
      <c r="E107" s="92" t="s">
        <v>47</v>
      </c>
      <c r="F107" s="93">
        <v>1</v>
      </c>
      <c r="G107" s="93">
        <v>399.84000000000003</v>
      </c>
      <c r="H107" s="93">
        <f t="shared" si="6"/>
        <v>481.81</v>
      </c>
      <c r="I107" s="93">
        <f t="shared" si="7"/>
        <v>481.81</v>
      </c>
      <c r="J107" s="153"/>
      <c r="K107" s="153"/>
      <c r="R107" s="98"/>
      <c r="S107" s="51"/>
    </row>
    <row r="108" spans="1:19" s="29" customFormat="1" ht="50.45" customHeight="1" x14ac:dyDescent="0.2">
      <c r="A108" s="89" t="s">
        <v>368</v>
      </c>
      <c r="B108" s="68" t="s">
        <v>28</v>
      </c>
      <c r="C108" s="68">
        <v>93654</v>
      </c>
      <c r="D108" s="91" t="s">
        <v>104</v>
      </c>
      <c r="E108" s="92" t="s">
        <v>47</v>
      </c>
      <c r="F108" s="93">
        <v>1</v>
      </c>
      <c r="G108" s="93">
        <v>13.06</v>
      </c>
      <c r="H108" s="93">
        <f t="shared" si="6"/>
        <v>15.74</v>
      </c>
      <c r="I108" s="93">
        <f t="shared" si="7"/>
        <v>15.74</v>
      </c>
      <c r="J108" s="153"/>
      <c r="K108" s="153"/>
      <c r="R108" s="98"/>
      <c r="S108" s="51"/>
    </row>
    <row r="109" spans="1:19" s="29" customFormat="1" ht="50.45" customHeight="1" x14ac:dyDescent="0.2">
      <c r="A109" s="89" t="s">
        <v>369</v>
      </c>
      <c r="B109" s="68" t="s">
        <v>28</v>
      </c>
      <c r="C109" s="68">
        <v>101902</v>
      </c>
      <c r="D109" s="91" t="s">
        <v>103</v>
      </c>
      <c r="E109" s="92" t="s">
        <v>47</v>
      </c>
      <c r="F109" s="93">
        <v>14</v>
      </c>
      <c r="G109" s="93">
        <v>168.2</v>
      </c>
      <c r="H109" s="93">
        <f t="shared" si="6"/>
        <v>202.68</v>
      </c>
      <c r="I109" s="93">
        <f t="shared" si="7"/>
        <v>2837.52</v>
      </c>
      <c r="J109" s="153"/>
      <c r="K109" s="153"/>
      <c r="R109" s="98"/>
      <c r="S109" s="51"/>
    </row>
    <row r="110" spans="1:19" s="29" customFormat="1" ht="50.45" customHeight="1" x14ac:dyDescent="0.2">
      <c r="A110" s="89" t="s">
        <v>370</v>
      </c>
      <c r="B110" s="68" t="s">
        <v>28</v>
      </c>
      <c r="C110" s="68">
        <v>101538</v>
      </c>
      <c r="D110" s="91" t="s">
        <v>113</v>
      </c>
      <c r="E110" s="92" t="s">
        <v>47</v>
      </c>
      <c r="F110" s="93">
        <v>1</v>
      </c>
      <c r="G110" s="93">
        <v>42.29</v>
      </c>
      <c r="H110" s="93">
        <f t="shared" si="6"/>
        <v>50.96</v>
      </c>
      <c r="I110" s="93">
        <f t="shared" si="7"/>
        <v>50.96</v>
      </c>
      <c r="J110" s="153"/>
      <c r="K110" s="153"/>
      <c r="R110" s="98"/>
      <c r="S110" s="51"/>
    </row>
    <row r="111" spans="1:19" s="29" customFormat="1" ht="25.9" customHeight="1" x14ac:dyDescent="0.2">
      <c r="A111" s="89" t="s">
        <v>371</v>
      </c>
      <c r="B111" s="68" t="s">
        <v>27</v>
      </c>
      <c r="C111" s="68">
        <v>21</v>
      </c>
      <c r="D111" s="91" t="s">
        <v>315</v>
      </c>
      <c r="E111" s="92" t="s">
        <v>47</v>
      </c>
      <c r="F111" s="93">
        <v>2</v>
      </c>
      <c r="G111" s="93">
        <v>84.320000000000007</v>
      </c>
      <c r="H111" s="93">
        <f t="shared" si="6"/>
        <v>101.61</v>
      </c>
      <c r="I111" s="93">
        <f t="shared" si="7"/>
        <v>203.22</v>
      </c>
      <c r="J111" s="153"/>
      <c r="K111" s="153"/>
      <c r="R111" s="98"/>
      <c r="S111" s="51"/>
    </row>
    <row r="112" spans="1:19" s="29" customFormat="1" ht="59.45" customHeight="1" x14ac:dyDescent="0.2">
      <c r="A112" s="89" t="s">
        <v>372</v>
      </c>
      <c r="B112" s="68" t="s">
        <v>93</v>
      </c>
      <c r="C112" s="68" t="s">
        <v>333</v>
      </c>
      <c r="D112" s="91" t="s">
        <v>334</v>
      </c>
      <c r="E112" s="92" t="s">
        <v>47</v>
      </c>
      <c r="F112" s="93">
        <v>4</v>
      </c>
      <c r="G112" s="93">
        <v>330.98</v>
      </c>
      <c r="H112" s="93">
        <f t="shared" si="6"/>
        <v>398.83</v>
      </c>
      <c r="I112" s="93">
        <f t="shared" si="7"/>
        <v>1595.32</v>
      </c>
      <c r="J112" s="153"/>
      <c r="K112" s="153"/>
      <c r="R112" s="98"/>
      <c r="S112" s="51"/>
    </row>
    <row r="113" spans="1:20" s="29" customFormat="1" ht="36.6" customHeight="1" x14ac:dyDescent="0.2">
      <c r="A113" s="89" t="s">
        <v>373</v>
      </c>
      <c r="B113" s="68" t="s">
        <v>27</v>
      </c>
      <c r="C113" s="68">
        <v>25</v>
      </c>
      <c r="D113" s="91" t="s">
        <v>336</v>
      </c>
      <c r="E113" s="92" t="s">
        <v>47</v>
      </c>
      <c r="F113" s="93">
        <v>4</v>
      </c>
      <c r="G113" s="93">
        <v>6.52</v>
      </c>
      <c r="H113" s="93">
        <f t="shared" si="6"/>
        <v>7.86</v>
      </c>
      <c r="I113" s="93">
        <f t="shared" si="7"/>
        <v>31.44</v>
      </c>
      <c r="J113" s="153"/>
      <c r="K113" s="153"/>
      <c r="R113" s="98"/>
      <c r="S113" s="51"/>
    </row>
    <row r="114" spans="1:20" s="29" customFormat="1" ht="30" customHeight="1" x14ac:dyDescent="0.2">
      <c r="A114" s="89" t="s">
        <v>363</v>
      </c>
      <c r="B114" s="68" t="s">
        <v>27</v>
      </c>
      <c r="C114" s="96">
        <v>26</v>
      </c>
      <c r="D114" s="91" t="s">
        <v>338</v>
      </c>
      <c r="E114" s="92" t="s">
        <v>47</v>
      </c>
      <c r="F114" s="93">
        <v>1</v>
      </c>
      <c r="G114" s="93">
        <v>207.52</v>
      </c>
      <c r="H114" s="93">
        <f t="shared" si="6"/>
        <v>250.06</v>
      </c>
      <c r="I114" s="93">
        <f t="shared" si="7"/>
        <v>250.06</v>
      </c>
      <c r="J114" s="153"/>
      <c r="K114" s="153"/>
      <c r="R114" s="98"/>
      <c r="S114" s="51"/>
    </row>
    <row r="115" spans="1:20" s="29" customFormat="1" ht="68.650000000000006" customHeight="1" x14ac:dyDescent="0.2">
      <c r="A115" s="89" t="s">
        <v>374</v>
      </c>
      <c r="B115" s="68" t="s">
        <v>28</v>
      </c>
      <c r="C115" s="96">
        <v>91929</v>
      </c>
      <c r="D115" s="91" t="s">
        <v>78</v>
      </c>
      <c r="E115" s="92" t="s">
        <v>46</v>
      </c>
      <c r="F115" s="93">
        <v>30</v>
      </c>
      <c r="G115" s="93">
        <v>8.8000000000000007</v>
      </c>
      <c r="H115" s="93">
        <f t="shared" si="6"/>
        <v>10.6</v>
      </c>
      <c r="I115" s="93">
        <f t="shared" si="7"/>
        <v>318</v>
      </c>
      <c r="J115" s="153"/>
      <c r="K115" s="153"/>
      <c r="R115" s="98"/>
      <c r="S115" s="51"/>
    </row>
    <row r="116" spans="1:20" s="29" customFormat="1" ht="68.650000000000006" customHeight="1" x14ac:dyDescent="0.2">
      <c r="A116" s="89" t="s">
        <v>375</v>
      </c>
      <c r="B116" s="68" t="s">
        <v>28</v>
      </c>
      <c r="C116" s="96">
        <v>96985</v>
      </c>
      <c r="D116" s="91" t="s">
        <v>45</v>
      </c>
      <c r="E116" s="92" t="s">
        <v>47</v>
      </c>
      <c r="F116" s="93">
        <v>4</v>
      </c>
      <c r="G116" s="93">
        <v>110.36</v>
      </c>
      <c r="H116" s="93">
        <f t="shared" si="6"/>
        <v>132.97999999999999</v>
      </c>
      <c r="I116" s="93">
        <f t="shared" si="7"/>
        <v>531.91999999999996</v>
      </c>
      <c r="J116" s="153"/>
      <c r="K116" s="153"/>
      <c r="R116" s="98"/>
      <c r="S116" s="51"/>
    </row>
    <row r="117" spans="1:20" s="29" customFormat="1" ht="68.650000000000006" customHeight="1" x14ac:dyDescent="0.2">
      <c r="A117" s="89" t="s">
        <v>376</v>
      </c>
      <c r="B117" s="68" t="s">
        <v>28</v>
      </c>
      <c r="C117" s="96">
        <v>101657</v>
      </c>
      <c r="D117" s="91" t="s">
        <v>89</v>
      </c>
      <c r="E117" s="92" t="s">
        <v>47</v>
      </c>
      <c r="F117" s="93">
        <v>10</v>
      </c>
      <c r="G117" s="93">
        <v>519.99</v>
      </c>
      <c r="H117" s="93">
        <f t="shared" si="6"/>
        <v>626.59</v>
      </c>
      <c r="I117" s="93">
        <f t="shared" si="7"/>
        <v>6265.9</v>
      </c>
      <c r="J117" s="153"/>
      <c r="K117" s="153"/>
      <c r="R117" s="98"/>
      <c r="S117" s="51"/>
    </row>
    <row r="118" spans="1:20" s="29" customFormat="1" ht="51" customHeight="1" x14ac:dyDescent="0.2">
      <c r="A118" s="89" t="s">
        <v>377</v>
      </c>
      <c r="B118" s="68" t="s">
        <v>28</v>
      </c>
      <c r="C118" s="96">
        <v>97595</v>
      </c>
      <c r="D118" s="91" t="s">
        <v>79</v>
      </c>
      <c r="E118" s="92" t="s">
        <v>47</v>
      </c>
      <c r="F118" s="93">
        <v>1</v>
      </c>
      <c r="G118" s="93">
        <v>84.29</v>
      </c>
      <c r="H118" s="93">
        <f t="shared" si="6"/>
        <v>101.57</v>
      </c>
      <c r="I118" s="93">
        <f t="shared" si="7"/>
        <v>101.57</v>
      </c>
      <c r="J118" s="153"/>
      <c r="K118" s="153"/>
      <c r="R118" s="98"/>
      <c r="S118" s="51"/>
    </row>
    <row r="119" spans="1:20" s="29" customFormat="1" ht="44.45" customHeight="1" x14ac:dyDescent="0.2">
      <c r="A119" s="89" t="s">
        <v>378</v>
      </c>
      <c r="B119" s="68" t="s">
        <v>28</v>
      </c>
      <c r="C119" s="96">
        <v>91864</v>
      </c>
      <c r="D119" s="91" t="s">
        <v>72</v>
      </c>
      <c r="E119" s="92" t="s">
        <v>46</v>
      </c>
      <c r="F119" s="93">
        <v>1</v>
      </c>
      <c r="G119" s="93">
        <v>16.41</v>
      </c>
      <c r="H119" s="93">
        <f t="shared" si="6"/>
        <v>19.77</v>
      </c>
      <c r="I119" s="93">
        <f t="shared" si="7"/>
        <v>19.77</v>
      </c>
      <c r="J119" s="153"/>
      <c r="K119" s="153"/>
      <c r="R119" s="98"/>
      <c r="S119" s="51"/>
    </row>
    <row r="120" spans="1:20" s="29" customFormat="1" ht="45" customHeight="1" x14ac:dyDescent="0.2">
      <c r="A120" s="89" t="s">
        <v>379</v>
      </c>
      <c r="B120" s="68" t="s">
        <v>28</v>
      </c>
      <c r="C120" s="96">
        <v>91876</v>
      </c>
      <c r="D120" s="91" t="s">
        <v>74</v>
      </c>
      <c r="E120" s="92" t="s">
        <v>47</v>
      </c>
      <c r="F120" s="93">
        <v>2</v>
      </c>
      <c r="G120" s="93">
        <v>10.93</v>
      </c>
      <c r="H120" s="93">
        <f t="shared" si="6"/>
        <v>13.17</v>
      </c>
      <c r="I120" s="93">
        <f t="shared" si="7"/>
        <v>26.34</v>
      </c>
      <c r="J120" s="153"/>
      <c r="K120" s="153"/>
      <c r="R120" s="98"/>
      <c r="S120" s="51"/>
    </row>
    <row r="121" spans="1:20" s="29" customFormat="1" ht="43.15" customHeight="1" x14ac:dyDescent="0.2">
      <c r="A121" s="89" t="s">
        <v>380</v>
      </c>
      <c r="B121" s="68" t="s">
        <v>28</v>
      </c>
      <c r="C121" s="96">
        <v>93656</v>
      </c>
      <c r="D121" s="91" t="s">
        <v>105</v>
      </c>
      <c r="E121" s="92" t="s">
        <v>47</v>
      </c>
      <c r="F121" s="93">
        <v>1</v>
      </c>
      <c r="G121" s="93">
        <v>14.97</v>
      </c>
      <c r="H121" s="93">
        <f t="shared" si="6"/>
        <v>18.04</v>
      </c>
      <c r="I121" s="93">
        <f t="shared" si="7"/>
        <v>18.04</v>
      </c>
      <c r="J121" s="153"/>
      <c r="K121" s="153"/>
      <c r="R121" s="98"/>
      <c r="S121" s="51"/>
    </row>
    <row r="122" spans="1:20" s="29" customFormat="1" ht="42" customHeight="1" x14ac:dyDescent="0.2">
      <c r="A122" s="89" t="s">
        <v>381</v>
      </c>
      <c r="B122" s="68" t="s">
        <v>27</v>
      </c>
      <c r="C122" s="96">
        <v>27</v>
      </c>
      <c r="D122" s="91" t="s">
        <v>348</v>
      </c>
      <c r="E122" s="92" t="s">
        <v>47</v>
      </c>
      <c r="F122" s="93">
        <v>1</v>
      </c>
      <c r="G122" s="93">
        <v>48.230000000000004</v>
      </c>
      <c r="H122" s="93">
        <f t="shared" si="6"/>
        <v>58.12</v>
      </c>
      <c r="I122" s="93">
        <f t="shared" si="7"/>
        <v>58.12</v>
      </c>
      <c r="J122" s="153"/>
      <c r="K122" s="153"/>
      <c r="R122" s="98"/>
      <c r="S122" s="51"/>
    </row>
    <row r="123" spans="1:20" s="29" customFormat="1" ht="42.6" customHeight="1" x14ac:dyDescent="0.2">
      <c r="A123" s="89" t="s">
        <v>382</v>
      </c>
      <c r="B123" s="68" t="s">
        <v>91</v>
      </c>
      <c r="C123" s="96">
        <v>10423</v>
      </c>
      <c r="D123" s="91" t="s">
        <v>350</v>
      </c>
      <c r="E123" s="92" t="s">
        <v>47</v>
      </c>
      <c r="F123" s="93">
        <v>1</v>
      </c>
      <c r="G123" s="93">
        <v>775.9</v>
      </c>
      <c r="H123" s="93">
        <f t="shared" si="6"/>
        <v>934.96</v>
      </c>
      <c r="I123" s="93">
        <f t="shared" si="7"/>
        <v>934.96</v>
      </c>
      <c r="J123" s="153"/>
      <c r="K123" s="153"/>
      <c r="R123" s="98"/>
      <c r="S123" s="51"/>
    </row>
    <row r="124" spans="1:20" s="29" customFormat="1" ht="42" customHeight="1" x14ac:dyDescent="0.2">
      <c r="A124" s="89" t="s">
        <v>383</v>
      </c>
      <c r="B124" s="68" t="s">
        <v>28</v>
      </c>
      <c r="C124" s="96">
        <v>100623</v>
      </c>
      <c r="D124" s="91" t="s">
        <v>99</v>
      </c>
      <c r="E124" s="92" t="s">
        <v>47</v>
      </c>
      <c r="F124" s="93">
        <v>1</v>
      </c>
      <c r="G124" s="93">
        <v>2593.7199999999998</v>
      </c>
      <c r="H124" s="93">
        <f t="shared" si="6"/>
        <v>3125.43</v>
      </c>
      <c r="I124" s="93">
        <f t="shared" si="7"/>
        <v>3125.43</v>
      </c>
      <c r="J124" s="153"/>
      <c r="K124" s="153"/>
      <c r="R124" s="98"/>
      <c r="S124" s="51"/>
    </row>
    <row r="125" spans="1:20" s="28" customFormat="1" x14ac:dyDescent="0.2">
      <c r="A125" s="83" t="s">
        <v>208</v>
      </c>
      <c r="B125" s="84"/>
      <c r="C125" s="84"/>
      <c r="D125" s="85" t="s">
        <v>167</v>
      </c>
      <c r="E125" s="86"/>
      <c r="F125" s="87"/>
      <c r="G125" s="87"/>
      <c r="H125" s="87"/>
      <c r="I125" s="12">
        <f>SUM(I126:I130)</f>
        <v>3843.6600000000003</v>
      </c>
      <c r="J125" s="154"/>
      <c r="K125" s="154"/>
      <c r="R125" s="98"/>
      <c r="S125" s="51"/>
      <c r="T125" s="29"/>
    </row>
    <row r="126" spans="1:20" s="29" customFormat="1" ht="31.15" customHeight="1" x14ac:dyDescent="0.2">
      <c r="A126" s="89" t="s">
        <v>209</v>
      </c>
      <c r="B126" s="68" t="s">
        <v>28</v>
      </c>
      <c r="C126" s="68">
        <v>96620</v>
      </c>
      <c r="D126" s="91" t="s">
        <v>68</v>
      </c>
      <c r="E126" s="92" t="s">
        <v>66</v>
      </c>
      <c r="F126" s="93">
        <v>0.11</v>
      </c>
      <c r="G126" s="93">
        <v>822.24</v>
      </c>
      <c r="H126" s="93">
        <f>ROUND(G126*(1+$S$4),2)</f>
        <v>990.8</v>
      </c>
      <c r="I126" s="93">
        <f>TRUNC(F126*H126,2)</f>
        <v>108.98</v>
      </c>
      <c r="J126" s="153"/>
      <c r="K126" s="153"/>
      <c r="R126" s="98"/>
      <c r="S126" s="51"/>
    </row>
    <row r="127" spans="1:20" s="29" customFormat="1" ht="55.9" customHeight="1" x14ac:dyDescent="0.2">
      <c r="A127" s="89" t="s">
        <v>210</v>
      </c>
      <c r="B127" s="68" t="s">
        <v>28</v>
      </c>
      <c r="C127" s="90">
        <v>103341</v>
      </c>
      <c r="D127" s="91" t="s">
        <v>98</v>
      </c>
      <c r="E127" s="92" t="s">
        <v>65</v>
      </c>
      <c r="F127" s="93">
        <v>8.4</v>
      </c>
      <c r="G127" s="93">
        <v>146.02000000000001</v>
      </c>
      <c r="H127" s="93">
        <f>ROUND(G127*(1+$S$4),2)</f>
        <v>175.95</v>
      </c>
      <c r="I127" s="93">
        <f>TRUNC(F127*H127,2)</f>
        <v>1477.98</v>
      </c>
      <c r="J127" s="153"/>
      <c r="K127" s="153"/>
      <c r="R127" s="98"/>
      <c r="S127" s="51"/>
    </row>
    <row r="128" spans="1:20" s="29" customFormat="1" ht="58.15" customHeight="1" x14ac:dyDescent="0.2">
      <c r="A128" s="89" t="s">
        <v>211</v>
      </c>
      <c r="B128" s="68" t="s">
        <v>28</v>
      </c>
      <c r="C128" s="90">
        <v>92484</v>
      </c>
      <c r="D128" s="91" t="s">
        <v>70</v>
      </c>
      <c r="E128" s="92" t="s">
        <v>65</v>
      </c>
      <c r="F128" s="93">
        <v>5.6</v>
      </c>
      <c r="G128" s="93">
        <v>264.77</v>
      </c>
      <c r="H128" s="93">
        <f>ROUND(G128*(1+$S$4),2)</f>
        <v>319.05</v>
      </c>
      <c r="I128" s="93">
        <f>TRUNC(F128*H128,2)</f>
        <v>1786.68</v>
      </c>
      <c r="J128" s="153"/>
      <c r="K128" s="153"/>
      <c r="R128" s="98"/>
      <c r="S128" s="51"/>
    </row>
    <row r="129" spans="1:21" s="29" customFormat="1" ht="12" customHeight="1" x14ac:dyDescent="0.2">
      <c r="A129" s="89" t="s">
        <v>212</v>
      </c>
      <c r="B129" s="68" t="s">
        <v>93</v>
      </c>
      <c r="C129" s="90" t="s">
        <v>166</v>
      </c>
      <c r="D129" s="91" t="s">
        <v>165</v>
      </c>
      <c r="E129" s="92" t="s">
        <v>65</v>
      </c>
      <c r="F129" s="93">
        <v>4.2</v>
      </c>
      <c r="G129" s="93">
        <v>26.13</v>
      </c>
      <c r="H129" s="93">
        <f>ROUND(G129*(1+$S$4),2)</f>
        <v>31.49</v>
      </c>
      <c r="I129" s="93">
        <f>TRUNC(F129*H129,2)</f>
        <v>132.25</v>
      </c>
      <c r="J129" s="153"/>
      <c r="K129" s="153"/>
      <c r="R129" s="98"/>
      <c r="S129" s="51"/>
    </row>
    <row r="130" spans="1:21" s="29" customFormat="1" ht="42" customHeight="1" x14ac:dyDescent="0.2">
      <c r="A130" s="89" t="s">
        <v>213</v>
      </c>
      <c r="B130" s="68" t="s">
        <v>28</v>
      </c>
      <c r="C130" s="90">
        <v>97096</v>
      </c>
      <c r="D130" s="91" t="s">
        <v>69</v>
      </c>
      <c r="E130" s="92" t="s">
        <v>66</v>
      </c>
      <c r="F130" s="93">
        <v>0.42</v>
      </c>
      <c r="G130" s="93">
        <v>667.4</v>
      </c>
      <c r="H130" s="93">
        <f>ROUND(G130*(1+$S$4),2)</f>
        <v>804.22</v>
      </c>
      <c r="I130" s="93">
        <f>TRUNC(F130*H130,2)</f>
        <v>337.77</v>
      </c>
      <c r="J130" s="153"/>
      <c r="K130" s="153"/>
      <c r="R130" s="98"/>
      <c r="S130" s="51"/>
    </row>
    <row r="131" spans="1:21" s="28" customFormat="1" x14ac:dyDescent="0.2">
      <c r="A131" s="83" t="s">
        <v>214</v>
      </c>
      <c r="B131" s="84"/>
      <c r="C131" s="84"/>
      <c r="D131" s="85" t="s">
        <v>53</v>
      </c>
      <c r="E131" s="86"/>
      <c r="F131" s="87"/>
      <c r="G131" s="87"/>
      <c r="H131" s="87"/>
      <c r="I131" s="12">
        <f>SUM(I132:I135)</f>
        <v>2288.5500000000002</v>
      </c>
      <c r="J131" s="154"/>
      <c r="K131" s="154"/>
      <c r="R131" s="98"/>
      <c r="S131" s="51"/>
      <c r="T131" s="29"/>
    </row>
    <row r="132" spans="1:21" s="29" customFormat="1" ht="32.450000000000003" customHeight="1" x14ac:dyDescent="0.2">
      <c r="A132" s="89" t="s">
        <v>215</v>
      </c>
      <c r="B132" s="68" t="s">
        <v>28</v>
      </c>
      <c r="C132" s="90">
        <v>88485</v>
      </c>
      <c r="D132" s="91" t="s">
        <v>81</v>
      </c>
      <c r="E132" s="92" t="s">
        <v>65</v>
      </c>
      <c r="F132" s="93">
        <v>16.399999999999999</v>
      </c>
      <c r="G132" s="93">
        <v>4.8600000000000003</v>
      </c>
      <c r="H132" s="93">
        <f>ROUND(G132*(1+$S$4),2)</f>
        <v>5.86</v>
      </c>
      <c r="I132" s="93">
        <f>TRUNC(F132*H132,2)</f>
        <v>96.1</v>
      </c>
      <c r="J132" s="153"/>
      <c r="K132" s="153"/>
      <c r="R132" s="98"/>
      <c r="S132" s="51"/>
    </row>
    <row r="133" spans="1:21" s="29" customFormat="1" ht="34.15" customHeight="1" x14ac:dyDescent="0.2">
      <c r="A133" s="89" t="s">
        <v>216</v>
      </c>
      <c r="B133" s="68" t="s">
        <v>28</v>
      </c>
      <c r="C133" s="90">
        <v>88489</v>
      </c>
      <c r="D133" s="91" t="s">
        <v>55</v>
      </c>
      <c r="E133" s="92" t="s">
        <v>65</v>
      </c>
      <c r="F133" s="93">
        <v>16.399999999999999</v>
      </c>
      <c r="G133" s="93">
        <v>14.44</v>
      </c>
      <c r="H133" s="93">
        <f>ROUND(G133*(1+$S$4),2)</f>
        <v>17.399999999999999</v>
      </c>
      <c r="I133" s="93">
        <f>TRUNC(F133*H133,2)</f>
        <v>285.36</v>
      </c>
      <c r="J133" s="153"/>
      <c r="K133" s="153"/>
      <c r="R133" s="98"/>
      <c r="S133" s="51"/>
    </row>
    <row r="134" spans="1:21" s="29" customFormat="1" ht="35.450000000000003" customHeight="1" x14ac:dyDescent="0.2">
      <c r="A134" s="89" t="s">
        <v>217</v>
      </c>
      <c r="B134" s="68" t="s">
        <v>28</v>
      </c>
      <c r="C134" s="90">
        <v>96135</v>
      </c>
      <c r="D134" s="91" t="s">
        <v>82</v>
      </c>
      <c r="E134" s="92" t="s">
        <v>65</v>
      </c>
      <c r="F134" s="93">
        <v>4.2</v>
      </c>
      <c r="G134" s="93">
        <v>28.52</v>
      </c>
      <c r="H134" s="93">
        <f>ROUND(G134*(1+$S$4),2)</f>
        <v>34.369999999999997</v>
      </c>
      <c r="I134" s="93">
        <f>TRUNC(F134*H134,2)</f>
        <v>144.35</v>
      </c>
      <c r="J134" s="153"/>
      <c r="K134" s="153"/>
      <c r="R134" s="98"/>
      <c r="S134" s="51"/>
    </row>
    <row r="135" spans="1:21" s="29" customFormat="1" ht="35.450000000000003" customHeight="1" x14ac:dyDescent="0.2">
      <c r="A135" s="89" t="s">
        <v>218</v>
      </c>
      <c r="B135" s="68" t="s">
        <v>27</v>
      </c>
      <c r="C135" s="90">
        <v>13</v>
      </c>
      <c r="D135" s="91" t="s">
        <v>159</v>
      </c>
      <c r="E135" s="92" t="s">
        <v>65</v>
      </c>
      <c r="F135" s="93">
        <v>31.5</v>
      </c>
      <c r="G135" s="93">
        <v>46.44</v>
      </c>
      <c r="H135" s="93">
        <f>ROUND(G135*(1+$S$4),2)</f>
        <v>55.96</v>
      </c>
      <c r="I135" s="93">
        <f>TRUNC(F135*H135,2)</f>
        <v>1762.74</v>
      </c>
      <c r="J135" s="153"/>
      <c r="K135" s="153"/>
      <c r="R135" s="98"/>
      <c r="S135" s="51"/>
    </row>
    <row r="136" spans="1:21" s="28" customFormat="1" x14ac:dyDescent="0.2">
      <c r="A136" s="83" t="s">
        <v>219</v>
      </c>
      <c r="B136" s="84"/>
      <c r="C136" s="84"/>
      <c r="D136" s="85" t="s">
        <v>94</v>
      </c>
      <c r="E136" s="86"/>
      <c r="F136" s="87"/>
      <c r="G136" s="87"/>
      <c r="H136" s="87"/>
      <c r="I136" s="12">
        <f>SUM(I137:I143)</f>
        <v>19040.11</v>
      </c>
      <c r="J136" s="154"/>
      <c r="K136" s="154"/>
      <c r="R136" s="98"/>
      <c r="S136" s="51"/>
      <c r="T136" s="29"/>
    </row>
    <row r="137" spans="1:21" s="29" customFormat="1" ht="66.599999999999994" customHeight="1" x14ac:dyDescent="0.2">
      <c r="A137" s="89" t="s">
        <v>220</v>
      </c>
      <c r="B137" s="68" t="s">
        <v>27</v>
      </c>
      <c r="C137" s="90" t="s">
        <v>139</v>
      </c>
      <c r="D137" s="91" t="s">
        <v>117</v>
      </c>
      <c r="E137" s="95" t="s">
        <v>47</v>
      </c>
      <c r="F137" s="93">
        <v>5</v>
      </c>
      <c r="G137" s="93">
        <v>672.79</v>
      </c>
      <c r="H137" s="93">
        <f t="shared" ref="H137:H143" si="8">ROUND(G137*(1+$S$4),2)</f>
        <v>810.71</v>
      </c>
      <c r="I137" s="93">
        <f t="shared" ref="I137:I143" si="9">TRUNC(F137*H137,2)</f>
        <v>4053.55</v>
      </c>
      <c r="J137" s="153"/>
      <c r="K137" s="153"/>
      <c r="R137" s="98"/>
      <c r="S137" s="51"/>
    </row>
    <row r="138" spans="1:21" s="29" customFormat="1" ht="53.45" customHeight="1" x14ac:dyDescent="0.2">
      <c r="A138" s="89" t="s">
        <v>221</v>
      </c>
      <c r="B138" s="68" t="s">
        <v>27</v>
      </c>
      <c r="C138" s="90" t="s">
        <v>136</v>
      </c>
      <c r="D138" s="91" t="s">
        <v>109</v>
      </c>
      <c r="E138" s="95" t="s">
        <v>47</v>
      </c>
      <c r="F138" s="93">
        <v>1</v>
      </c>
      <c r="G138" s="93">
        <v>4190.82</v>
      </c>
      <c r="H138" s="93">
        <f t="shared" si="8"/>
        <v>5049.9399999999996</v>
      </c>
      <c r="I138" s="93">
        <f t="shared" si="9"/>
        <v>5049.9399999999996</v>
      </c>
      <c r="J138" s="153"/>
      <c r="K138" s="153"/>
      <c r="R138" s="98"/>
      <c r="S138" s="51"/>
      <c r="U138" s="38" t="e">
        <f>F138+#REF!</f>
        <v>#REF!</v>
      </c>
    </row>
    <row r="139" spans="1:21" s="29" customFormat="1" ht="58.9" customHeight="1" x14ac:dyDescent="0.2">
      <c r="A139" s="89" t="s">
        <v>222</v>
      </c>
      <c r="B139" s="68" t="s">
        <v>27</v>
      </c>
      <c r="C139" s="90" t="s">
        <v>135</v>
      </c>
      <c r="D139" s="91" t="s">
        <v>110</v>
      </c>
      <c r="E139" s="95" t="s">
        <v>47</v>
      </c>
      <c r="F139" s="93">
        <v>1</v>
      </c>
      <c r="G139" s="93">
        <v>686.50999999999988</v>
      </c>
      <c r="H139" s="93">
        <f t="shared" si="8"/>
        <v>827.24</v>
      </c>
      <c r="I139" s="93">
        <f t="shared" si="9"/>
        <v>827.24</v>
      </c>
      <c r="J139" s="153"/>
      <c r="K139" s="153"/>
      <c r="R139" s="98"/>
      <c r="S139" s="51"/>
      <c r="U139" s="38" t="e">
        <f>F139+#REF!</f>
        <v>#REF!</v>
      </c>
    </row>
    <row r="140" spans="1:21" s="29" customFormat="1" ht="63" customHeight="1" x14ac:dyDescent="0.2">
      <c r="A140" s="89" t="s">
        <v>223</v>
      </c>
      <c r="B140" s="68" t="s">
        <v>27</v>
      </c>
      <c r="C140" s="68">
        <v>12</v>
      </c>
      <c r="D140" s="91" t="s">
        <v>158</v>
      </c>
      <c r="E140" s="95" t="s">
        <v>47</v>
      </c>
      <c r="F140" s="93">
        <v>5</v>
      </c>
      <c r="G140" s="93">
        <v>1144.52</v>
      </c>
      <c r="H140" s="93">
        <f t="shared" si="8"/>
        <v>1379.15</v>
      </c>
      <c r="I140" s="93">
        <f t="shared" si="9"/>
        <v>6895.75</v>
      </c>
      <c r="J140" s="153"/>
      <c r="K140" s="153"/>
      <c r="R140" s="98"/>
      <c r="S140" s="51"/>
    </row>
    <row r="141" spans="1:21" s="29" customFormat="1" ht="35.450000000000003" customHeight="1" x14ac:dyDescent="0.2">
      <c r="A141" s="89" t="s">
        <v>224</v>
      </c>
      <c r="B141" s="68" t="s">
        <v>93</v>
      </c>
      <c r="C141" s="90" t="s">
        <v>169</v>
      </c>
      <c r="D141" s="91" t="s">
        <v>168</v>
      </c>
      <c r="E141" s="92" t="s">
        <v>65</v>
      </c>
      <c r="F141" s="93">
        <v>4.2</v>
      </c>
      <c r="G141" s="93">
        <v>199.56</v>
      </c>
      <c r="H141" s="93">
        <f t="shared" si="8"/>
        <v>240.47</v>
      </c>
      <c r="I141" s="93">
        <f t="shared" si="9"/>
        <v>1009.97</v>
      </c>
      <c r="J141" s="153"/>
      <c r="K141" s="153"/>
      <c r="R141" s="98"/>
      <c r="S141" s="51"/>
    </row>
    <row r="142" spans="1:21" s="29" customFormat="1" ht="55.9" customHeight="1" x14ac:dyDescent="0.2">
      <c r="A142" s="89" t="s">
        <v>225</v>
      </c>
      <c r="B142" s="68" t="s">
        <v>27</v>
      </c>
      <c r="C142" s="90">
        <v>14</v>
      </c>
      <c r="D142" s="67" t="s">
        <v>147</v>
      </c>
      <c r="E142" s="95" t="s">
        <v>148</v>
      </c>
      <c r="F142" s="93">
        <v>47.25</v>
      </c>
      <c r="G142" s="93">
        <v>2.79</v>
      </c>
      <c r="H142" s="93">
        <f t="shared" si="8"/>
        <v>3.36</v>
      </c>
      <c r="I142" s="93">
        <f t="shared" si="9"/>
        <v>158.76</v>
      </c>
      <c r="J142" s="153"/>
      <c r="K142" s="153"/>
      <c r="R142" s="98"/>
      <c r="S142" s="51"/>
    </row>
    <row r="143" spans="1:21" s="29" customFormat="1" ht="17.45" customHeight="1" x14ac:dyDescent="0.2">
      <c r="A143" s="89" t="s">
        <v>226</v>
      </c>
      <c r="B143" s="68" t="s">
        <v>27</v>
      </c>
      <c r="C143" s="90">
        <v>15</v>
      </c>
      <c r="D143" s="67" t="s">
        <v>161</v>
      </c>
      <c r="E143" s="95" t="s">
        <v>65</v>
      </c>
      <c r="F143" s="93">
        <v>270</v>
      </c>
      <c r="G143" s="93">
        <v>3.21</v>
      </c>
      <c r="H143" s="93">
        <f t="shared" si="8"/>
        <v>3.87</v>
      </c>
      <c r="I143" s="93">
        <f t="shared" si="9"/>
        <v>1044.9000000000001</v>
      </c>
      <c r="J143" s="153"/>
      <c r="K143" s="153"/>
      <c r="R143" s="98"/>
      <c r="S143" s="51"/>
    </row>
    <row r="144" spans="1:21" s="111" customFormat="1" x14ac:dyDescent="0.2">
      <c r="A144" s="105" t="s">
        <v>39</v>
      </c>
      <c r="B144" s="106"/>
      <c r="C144" s="106"/>
      <c r="D144" s="107" t="s">
        <v>170</v>
      </c>
      <c r="E144" s="108"/>
      <c r="F144" s="110"/>
      <c r="G144" s="110"/>
      <c r="H144" s="110"/>
      <c r="I144" s="109">
        <f>I145+I153+I190+I194+I159</f>
        <v>132191.19</v>
      </c>
      <c r="J144" s="152"/>
      <c r="K144" s="152"/>
      <c r="R144" s="98"/>
      <c r="S144" s="51"/>
    </row>
    <row r="145" spans="1:20" s="28" customFormat="1" x14ac:dyDescent="0.2">
      <c r="A145" s="83" t="s">
        <v>40</v>
      </c>
      <c r="B145" s="84"/>
      <c r="C145" s="84"/>
      <c r="D145" s="85" t="s">
        <v>153</v>
      </c>
      <c r="E145" s="86"/>
      <c r="F145" s="87"/>
      <c r="G145" s="87"/>
      <c r="H145" s="87"/>
      <c r="I145" s="12">
        <f>SUM(I146:I152)</f>
        <v>51239.91</v>
      </c>
      <c r="J145" s="154"/>
      <c r="K145" s="154"/>
      <c r="R145" s="98"/>
      <c r="S145" s="51"/>
    </row>
    <row r="146" spans="1:20" s="29" customFormat="1" ht="69.599999999999994" customHeight="1" x14ac:dyDescent="0.2">
      <c r="A146" s="89" t="s">
        <v>227</v>
      </c>
      <c r="B146" s="68" t="s">
        <v>28</v>
      </c>
      <c r="C146" s="90">
        <v>104796</v>
      </c>
      <c r="D146" s="94" t="s">
        <v>85</v>
      </c>
      <c r="E146" s="92" t="s">
        <v>46</v>
      </c>
      <c r="F146" s="93">
        <v>135</v>
      </c>
      <c r="G146" s="93">
        <v>14.59</v>
      </c>
      <c r="H146" s="93">
        <f t="shared" ref="H146:H152" si="10">ROUND(G146*(1+$S$4),2)</f>
        <v>17.579999999999998</v>
      </c>
      <c r="I146" s="93">
        <f t="shared" ref="I146:I152" si="11">TRUNC(F146*H146,2)</f>
        <v>2373.3000000000002</v>
      </c>
      <c r="J146" s="153"/>
      <c r="K146" s="153"/>
      <c r="R146" s="98"/>
      <c r="S146" s="51"/>
    </row>
    <row r="147" spans="1:20" s="29" customFormat="1" ht="18.600000000000001" customHeight="1" x14ac:dyDescent="0.2">
      <c r="A147" s="89" t="s">
        <v>228</v>
      </c>
      <c r="B147" s="68" t="s">
        <v>28</v>
      </c>
      <c r="C147" s="90">
        <v>98459</v>
      </c>
      <c r="D147" s="94" t="s">
        <v>62</v>
      </c>
      <c r="E147" s="92" t="s">
        <v>65</v>
      </c>
      <c r="F147" s="93">
        <v>270</v>
      </c>
      <c r="G147" s="93">
        <v>100.94</v>
      </c>
      <c r="H147" s="93">
        <f t="shared" si="10"/>
        <v>121.63</v>
      </c>
      <c r="I147" s="93">
        <f t="shared" si="11"/>
        <v>32840.1</v>
      </c>
      <c r="J147" s="153"/>
      <c r="K147" s="153"/>
      <c r="R147" s="98"/>
      <c r="S147" s="51"/>
    </row>
    <row r="148" spans="1:20" s="29" customFormat="1" ht="16.149999999999999" customHeight="1" x14ac:dyDescent="0.2">
      <c r="A148" s="89" t="s">
        <v>229</v>
      </c>
      <c r="B148" s="68" t="s">
        <v>27</v>
      </c>
      <c r="C148" s="90">
        <v>104790</v>
      </c>
      <c r="D148" s="94" t="s">
        <v>146</v>
      </c>
      <c r="E148" s="92" t="s">
        <v>65</v>
      </c>
      <c r="F148" s="93">
        <v>150</v>
      </c>
      <c r="G148" s="93">
        <v>17.7</v>
      </c>
      <c r="H148" s="93">
        <f t="shared" si="10"/>
        <v>21.33</v>
      </c>
      <c r="I148" s="93">
        <f t="shared" si="11"/>
        <v>3199.5</v>
      </c>
      <c r="J148" s="153"/>
      <c r="K148" s="153"/>
      <c r="R148" s="98"/>
      <c r="S148" s="51"/>
    </row>
    <row r="149" spans="1:20" s="29" customFormat="1" ht="41.45" customHeight="1" x14ac:dyDescent="0.2">
      <c r="A149" s="89" t="s">
        <v>230</v>
      </c>
      <c r="B149" s="68" t="s">
        <v>28</v>
      </c>
      <c r="C149" s="90">
        <v>97623</v>
      </c>
      <c r="D149" s="94" t="s">
        <v>83</v>
      </c>
      <c r="E149" s="92" t="s">
        <v>66</v>
      </c>
      <c r="F149" s="93">
        <v>7.5</v>
      </c>
      <c r="G149" s="93">
        <v>195.6</v>
      </c>
      <c r="H149" s="93">
        <f t="shared" si="10"/>
        <v>235.7</v>
      </c>
      <c r="I149" s="93">
        <f t="shared" si="11"/>
        <v>1767.75</v>
      </c>
      <c r="J149" s="153"/>
      <c r="K149" s="153"/>
      <c r="R149" s="98"/>
      <c r="S149" s="51"/>
    </row>
    <row r="150" spans="1:20" s="29" customFormat="1" ht="11.45" customHeight="1" x14ac:dyDescent="0.2">
      <c r="A150" s="89" t="s">
        <v>231</v>
      </c>
      <c r="B150" s="68" t="s">
        <v>95</v>
      </c>
      <c r="C150" s="90" t="s">
        <v>107</v>
      </c>
      <c r="D150" s="94" t="s">
        <v>106</v>
      </c>
      <c r="E150" s="95" t="s">
        <v>65</v>
      </c>
      <c r="F150" s="93">
        <v>220</v>
      </c>
      <c r="G150" s="93">
        <v>10.61</v>
      </c>
      <c r="H150" s="93">
        <f t="shared" si="10"/>
        <v>12.79</v>
      </c>
      <c r="I150" s="93">
        <f t="shared" si="11"/>
        <v>2813.8</v>
      </c>
      <c r="J150" s="153"/>
      <c r="K150" s="153"/>
      <c r="R150" s="98"/>
      <c r="S150" s="51"/>
    </row>
    <row r="151" spans="1:20" s="29" customFormat="1" ht="18.600000000000001" customHeight="1" x14ac:dyDescent="0.2">
      <c r="A151" s="89" t="s">
        <v>232</v>
      </c>
      <c r="B151" s="68" t="s">
        <v>27</v>
      </c>
      <c r="C151" s="90" t="s">
        <v>137</v>
      </c>
      <c r="D151" s="91" t="s">
        <v>115</v>
      </c>
      <c r="E151" s="92" t="s">
        <v>48</v>
      </c>
      <c r="F151" s="93">
        <v>1</v>
      </c>
      <c r="G151" s="93">
        <v>876.73</v>
      </c>
      <c r="H151" s="93">
        <f t="shared" si="10"/>
        <v>1056.46</v>
      </c>
      <c r="I151" s="93">
        <f t="shared" si="11"/>
        <v>1056.46</v>
      </c>
      <c r="J151" s="153"/>
      <c r="K151" s="153"/>
      <c r="R151" s="98"/>
      <c r="S151" s="51"/>
    </row>
    <row r="152" spans="1:20" s="29" customFormat="1" ht="41.45" customHeight="1" x14ac:dyDescent="0.2">
      <c r="A152" s="89" t="s">
        <v>233</v>
      </c>
      <c r="B152" s="68" t="s">
        <v>93</v>
      </c>
      <c r="C152" s="90" t="s">
        <v>171</v>
      </c>
      <c r="D152" s="94" t="s">
        <v>172</v>
      </c>
      <c r="E152" s="92" t="s">
        <v>66</v>
      </c>
      <c r="F152" s="93">
        <v>20</v>
      </c>
      <c r="G152" s="93">
        <v>298.3</v>
      </c>
      <c r="H152" s="93">
        <f t="shared" si="10"/>
        <v>359.45</v>
      </c>
      <c r="I152" s="93">
        <f t="shared" si="11"/>
        <v>7189</v>
      </c>
      <c r="J152" s="153"/>
      <c r="K152" s="153"/>
      <c r="R152" s="98"/>
      <c r="S152" s="51"/>
    </row>
    <row r="153" spans="1:20" s="28" customFormat="1" x14ac:dyDescent="0.2">
      <c r="A153" s="83" t="s">
        <v>100</v>
      </c>
      <c r="B153" s="84"/>
      <c r="C153" s="84"/>
      <c r="D153" s="85" t="s">
        <v>36</v>
      </c>
      <c r="E153" s="86"/>
      <c r="F153" s="87"/>
      <c r="G153" s="87"/>
      <c r="H153" s="87"/>
      <c r="I153" s="12">
        <f>SUM(I154:I158)</f>
        <v>37763.65</v>
      </c>
      <c r="J153" s="154"/>
      <c r="K153" s="154"/>
      <c r="R153" s="98"/>
      <c r="S153" s="51"/>
      <c r="T153" s="29"/>
    </row>
    <row r="154" spans="1:20" s="29" customFormat="1" ht="91.9" customHeight="1" x14ac:dyDescent="0.2">
      <c r="A154" s="89" t="s">
        <v>234</v>
      </c>
      <c r="B154" s="68" t="s">
        <v>27</v>
      </c>
      <c r="C154" s="90" t="s">
        <v>138</v>
      </c>
      <c r="D154" s="91" t="s">
        <v>116</v>
      </c>
      <c r="E154" s="92" t="s">
        <v>131</v>
      </c>
      <c r="F154" s="93">
        <v>110</v>
      </c>
      <c r="G154" s="93">
        <v>140.06</v>
      </c>
      <c r="H154" s="93">
        <f>ROUND(G154*(1+$S$4),2)</f>
        <v>168.77</v>
      </c>
      <c r="I154" s="93">
        <f>TRUNC(F154*H154,2)</f>
        <v>18564.7</v>
      </c>
      <c r="J154" s="153"/>
      <c r="K154" s="153"/>
      <c r="R154" s="98"/>
      <c r="S154" s="51"/>
    </row>
    <row r="155" spans="1:20" s="29" customFormat="1" ht="73.900000000000006" customHeight="1" x14ac:dyDescent="0.2">
      <c r="A155" s="89" t="s">
        <v>235</v>
      </c>
      <c r="B155" s="68" t="s">
        <v>28</v>
      </c>
      <c r="C155" s="68">
        <v>94279</v>
      </c>
      <c r="D155" s="91" t="s">
        <v>52</v>
      </c>
      <c r="E155" s="92" t="s">
        <v>46</v>
      </c>
      <c r="F155" s="93">
        <v>150</v>
      </c>
      <c r="G155" s="93">
        <v>47.57</v>
      </c>
      <c r="H155" s="93">
        <f>ROUND(G155*(1+$S$4),2)</f>
        <v>57.32</v>
      </c>
      <c r="I155" s="93">
        <f>TRUNC(F155*H155,2)</f>
        <v>8598</v>
      </c>
      <c r="J155" s="153"/>
      <c r="K155" s="153"/>
      <c r="R155" s="98"/>
      <c r="S155" s="51"/>
    </row>
    <row r="156" spans="1:20" s="29" customFormat="1" ht="30" customHeight="1" x14ac:dyDescent="0.2">
      <c r="A156" s="89" t="s">
        <v>236</v>
      </c>
      <c r="B156" s="68" t="s">
        <v>27</v>
      </c>
      <c r="C156" s="90" t="s">
        <v>140</v>
      </c>
      <c r="D156" s="91" t="s">
        <v>108</v>
      </c>
      <c r="E156" s="95" t="s">
        <v>65</v>
      </c>
      <c r="F156" s="93">
        <v>30</v>
      </c>
      <c r="G156" s="93">
        <v>40.79</v>
      </c>
      <c r="H156" s="93">
        <f>ROUND(G156*(1+$S$4),2)</f>
        <v>49.15</v>
      </c>
      <c r="I156" s="93">
        <f>TRUNC(F156*H156,2)</f>
        <v>1474.5</v>
      </c>
      <c r="J156" s="153"/>
      <c r="K156" s="153"/>
      <c r="R156" s="98"/>
      <c r="S156" s="51"/>
    </row>
    <row r="157" spans="1:20" s="29" customFormat="1" ht="73.900000000000006" customHeight="1" x14ac:dyDescent="0.2">
      <c r="A157" s="89" t="s">
        <v>237</v>
      </c>
      <c r="B157" s="68" t="s">
        <v>28</v>
      </c>
      <c r="C157" s="68">
        <v>94273</v>
      </c>
      <c r="D157" s="91" t="s">
        <v>67</v>
      </c>
      <c r="E157" s="92" t="s">
        <v>46</v>
      </c>
      <c r="F157" s="93">
        <v>135</v>
      </c>
      <c r="G157" s="93">
        <v>49.4</v>
      </c>
      <c r="H157" s="93">
        <f>ROUND(G157*(1+$S$4),2)</f>
        <v>59.53</v>
      </c>
      <c r="I157" s="93">
        <f>TRUNC(F157*H157,2)</f>
        <v>8036.55</v>
      </c>
      <c r="J157" s="153"/>
      <c r="K157" s="153"/>
      <c r="R157" s="98"/>
      <c r="S157" s="51"/>
    </row>
    <row r="158" spans="1:20" s="29" customFormat="1" ht="73.900000000000006" customHeight="1" x14ac:dyDescent="0.2">
      <c r="A158" s="89" t="s">
        <v>238</v>
      </c>
      <c r="B158" s="68" t="s">
        <v>91</v>
      </c>
      <c r="C158" s="68">
        <v>12436</v>
      </c>
      <c r="D158" s="91" t="s">
        <v>164</v>
      </c>
      <c r="E158" s="92" t="s">
        <v>47</v>
      </c>
      <c r="F158" s="93">
        <v>2</v>
      </c>
      <c r="G158" s="93">
        <v>452.24</v>
      </c>
      <c r="H158" s="93">
        <f>ROUND(G158*(1+$S$4),2)</f>
        <v>544.95000000000005</v>
      </c>
      <c r="I158" s="93">
        <f>TRUNC(F158*H158,2)</f>
        <v>1089.9000000000001</v>
      </c>
      <c r="J158" s="153"/>
      <c r="K158" s="153"/>
      <c r="R158" s="98"/>
      <c r="S158" s="51"/>
    </row>
    <row r="159" spans="1:20" s="28" customFormat="1" x14ac:dyDescent="0.2">
      <c r="A159" s="83" t="s">
        <v>101</v>
      </c>
      <c r="B159" s="84"/>
      <c r="C159" s="84"/>
      <c r="D159" s="97" t="s">
        <v>44</v>
      </c>
      <c r="E159" s="86"/>
      <c r="F159" s="87"/>
      <c r="G159" s="87"/>
      <c r="H159" s="87"/>
      <c r="I159" s="12">
        <f>SUM(I160:I189)</f>
        <v>24282.969999999998</v>
      </c>
      <c r="J159" s="154"/>
      <c r="K159" s="154"/>
      <c r="R159" s="98"/>
      <c r="S159" s="51"/>
      <c r="T159" s="29"/>
    </row>
    <row r="160" spans="1:20" s="29" customFormat="1" ht="50.45" customHeight="1" x14ac:dyDescent="0.2">
      <c r="A160" s="89" t="s">
        <v>384</v>
      </c>
      <c r="B160" s="68" t="s">
        <v>28</v>
      </c>
      <c r="C160" s="68">
        <v>101489</v>
      </c>
      <c r="D160" s="91" t="s">
        <v>114</v>
      </c>
      <c r="E160" s="92" t="s">
        <v>47</v>
      </c>
      <c r="F160" s="93">
        <v>1</v>
      </c>
      <c r="G160" s="93">
        <v>1796.35</v>
      </c>
      <c r="H160" s="93">
        <f t="shared" ref="H160:H189" si="12">ROUND(G160*(1+$S$4),2)</f>
        <v>2164.6</v>
      </c>
      <c r="I160" s="93">
        <f t="shared" ref="I160:I189" si="13">TRUNC(F160*H160,2)</f>
        <v>2164.6</v>
      </c>
      <c r="J160" s="153"/>
      <c r="K160" s="153"/>
      <c r="R160" s="98"/>
      <c r="S160" s="51"/>
    </row>
    <row r="161" spans="1:19" s="29" customFormat="1" ht="67.150000000000006" customHeight="1" x14ac:dyDescent="0.2">
      <c r="A161" s="89" t="s">
        <v>385</v>
      </c>
      <c r="B161" s="68" t="s">
        <v>27</v>
      </c>
      <c r="C161" s="68">
        <v>17</v>
      </c>
      <c r="D161" s="91" t="s">
        <v>310</v>
      </c>
      <c r="E161" s="92" t="s">
        <v>47</v>
      </c>
      <c r="F161" s="93">
        <v>2</v>
      </c>
      <c r="G161" s="93">
        <v>298.85000000000002</v>
      </c>
      <c r="H161" s="93">
        <f t="shared" si="12"/>
        <v>360.11</v>
      </c>
      <c r="I161" s="93">
        <f t="shared" si="13"/>
        <v>720.22</v>
      </c>
      <c r="J161" s="153"/>
      <c r="K161" s="153"/>
      <c r="R161" s="98"/>
      <c r="S161" s="51"/>
    </row>
    <row r="162" spans="1:19" s="29" customFormat="1" ht="50.45" customHeight="1" x14ac:dyDescent="0.2">
      <c r="A162" s="89" t="s">
        <v>386</v>
      </c>
      <c r="B162" s="68" t="s">
        <v>27</v>
      </c>
      <c r="C162" s="68">
        <v>18</v>
      </c>
      <c r="D162" s="91" t="s">
        <v>312</v>
      </c>
      <c r="E162" s="92" t="s">
        <v>47</v>
      </c>
      <c r="F162" s="93">
        <v>2</v>
      </c>
      <c r="G162" s="93">
        <v>1684.5</v>
      </c>
      <c r="H162" s="93">
        <f t="shared" si="12"/>
        <v>2029.82</v>
      </c>
      <c r="I162" s="93">
        <f t="shared" si="13"/>
        <v>4059.64</v>
      </c>
      <c r="J162" s="153"/>
      <c r="K162" s="153"/>
      <c r="R162" s="98"/>
      <c r="S162" s="51"/>
    </row>
    <row r="163" spans="1:19" s="29" customFormat="1" ht="16.899999999999999" customHeight="1" x14ac:dyDescent="0.2">
      <c r="A163" s="89" t="s">
        <v>387</v>
      </c>
      <c r="B163" s="68" t="s">
        <v>27</v>
      </c>
      <c r="C163" s="68">
        <v>19</v>
      </c>
      <c r="D163" s="91" t="s">
        <v>313</v>
      </c>
      <c r="E163" s="92" t="s">
        <v>47</v>
      </c>
      <c r="F163" s="93">
        <v>10</v>
      </c>
      <c r="G163" s="93">
        <v>7.06</v>
      </c>
      <c r="H163" s="93">
        <f t="shared" si="12"/>
        <v>8.51</v>
      </c>
      <c r="I163" s="93">
        <f t="shared" si="13"/>
        <v>85.1</v>
      </c>
      <c r="J163" s="153"/>
      <c r="K163" s="153"/>
      <c r="R163" s="98"/>
      <c r="S163" s="51"/>
    </row>
    <row r="164" spans="1:19" s="29" customFormat="1" ht="59.45" customHeight="1" x14ac:dyDescent="0.2">
      <c r="A164" s="89" t="s">
        <v>388</v>
      </c>
      <c r="B164" s="68" t="s">
        <v>27</v>
      </c>
      <c r="C164" s="90" t="s">
        <v>133</v>
      </c>
      <c r="D164" s="91" t="s">
        <v>141</v>
      </c>
      <c r="E164" s="92" t="s">
        <v>47</v>
      </c>
      <c r="F164" s="93">
        <v>1</v>
      </c>
      <c r="G164" s="93">
        <v>998.98</v>
      </c>
      <c r="H164" s="93">
        <f t="shared" si="12"/>
        <v>1203.77</v>
      </c>
      <c r="I164" s="93">
        <f t="shared" si="13"/>
        <v>1203.77</v>
      </c>
      <c r="J164" s="153"/>
      <c r="K164" s="153"/>
      <c r="R164" s="98"/>
      <c r="S164" s="51"/>
    </row>
    <row r="165" spans="1:19" s="29" customFormat="1" ht="59.45" customHeight="1" x14ac:dyDescent="0.2">
      <c r="A165" s="89" t="s">
        <v>389</v>
      </c>
      <c r="B165" s="68" t="s">
        <v>28</v>
      </c>
      <c r="C165" s="68">
        <v>91904</v>
      </c>
      <c r="D165" s="91" t="s">
        <v>77</v>
      </c>
      <c r="E165" s="92" t="s">
        <v>47</v>
      </c>
      <c r="F165" s="93">
        <v>1</v>
      </c>
      <c r="G165" s="93">
        <v>14.64</v>
      </c>
      <c r="H165" s="93">
        <f t="shared" si="12"/>
        <v>17.64</v>
      </c>
      <c r="I165" s="93">
        <f t="shared" si="13"/>
        <v>17.64</v>
      </c>
      <c r="J165" s="153"/>
      <c r="K165" s="153"/>
      <c r="R165" s="98"/>
      <c r="S165" s="51"/>
    </row>
    <row r="166" spans="1:19" s="29" customFormat="1" ht="59.45" customHeight="1" x14ac:dyDescent="0.2">
      <c r="A166" s="89" t="s">
        <v>390</v>
      </c>
      <c r="B166" s="68" t="s">
        <v>28</v>
      </c>
      <c r="C166" s="68">
        <v>91902</v>
      </c>
      <c r="D166" s="91" t="s">
        <v>76</v>
      </c>
      <c r="E166" s="92" t="s">
        <v>47</v>
      </c>
      <c r="F166" s="93">
        <v>5</v>
      </c>
      <c r="G166" s="93">
        <v>12.32</v>
      </c>
      <c r="H166" s="93">
        <f t="shared" si="12"/>
        <v>14.85</v>
      </c>
      <c r="I166" s="93">
        <f t="shared" si="13"/>
        <v>74.25</v>
      </c>
      <c r="J166" s="153"/>
      <c r="K166" s="153"/>
      <c r="R166" s="98"/>
      <c r="S166" s="51"/>
    </row>
    <row r="167" spans="1:19" s="29" customFormat="1" ht="59.45" customHeight="1" x14ac:dyDescent="0.2">
      <c r="A167" s="89" t="s">
        <v>391</v>
      </c>
      <c r="B167" s="68" t="s">
        <v>28</v>
      </c>
      <c r="C167" s="68">
        <v>91860</v>
      </c>
      <c r="D167" s="91" t="s">
        <v>71</v>
      </c>
      <c r="E167" s="92" t="s">
        <v>46</v>
      </c>
      <c r="F167" s="93">
        <v>50</v>
      </c>
      <c r="G167" s="93">
        <v>13.64</v>
      </c>
      <c r="H167" s="93">
        <f t="shared" si="12"/>
        <v>16.440000000000001</v>
      </c>
      <c r="I167" s="93">
        <f t="shared" si="13"/>
        <v>822</v>
      </c>
      <c r="J167" s="153"/>
      <c r="K167" s="153"/>
      <c r="R167" s="98"/>
      <c r="S167" s="51"/>
    </row>
    <row r="168" spans="1:19" s="29" customFormat="1" ht="27" customHeight="1" x14ac:dyDescent="0.2">
      <c r="A168" s="89" t="s">
        <v>392</v>
      </c>
      <c r="B168" s="68" t="s">
        <v>27</v>
      </c>
      <c r="C168" s="68">
        <v>23</v>
      </c>
      <c r="D168" s="91" t="s">
        <v>322</v>
      </c>
      <c r="E168" s="92" t="s">
        <v>46</v>
      </c>
      <c r="F168" s="93">
        <v>20</v>
      </c>
      <c r="G168" s="93">
        <v>10.81</v>
      </c>
      <c r="H168" s="93">
        <f t="shared" si="12"/>
        <v>13.03</v>
      </c>
      <c r="I168" s="93">
        <f t="shared" si="13"/>
        <v>260.60000000000002</v>
      </c>
      <c r="J168" s="153"/>
      <c r="K168" s="153"/>
      <c r="R168" s="98"/>
      <c r="S168" s="51"/>
    </row>
    <row r="169" spans="1:19" s="29" customFormat="1" ht="33.75" x14ac:dyDescent="0.2">
      <c r="A169" s="89" t="s">
        <v>393</v>
      </c>
      <c r="B169" s="68" t="s">
        <v>28</v>
      </c>
      <c r="C169" s="68">
        <v>91867</v>
      </c>
      <c r="D169" s="91" t="s">
        <v>73</v>
      </c>
      <c r="E169" s="92" t="s">
        <v>46</v>
      </c>
      <c r="F169" s="93">
        <v>5</v>
      </c>
      <c r="G169" s="93">
        <v>10.81</v>
      </c>
      <c r="H169" s="93">
        <f t="shared" si="12"/>
        <v>13.03</v>
      </c>
      <c r="I169" s="93">
        <f t="shared" si="13"/>
        <v>65.150000000000006</v>
      </c>
      <c r="J169" s="153"/>
      <c r="K169" s="153"/>
      <c r="R169" s="98"/>
      <c r="S169" s="51"/>
    </row>
    <row r="170" spans="1:19" s="29" customFormat="1" ht="50.45" customHeight="1" x14ac:dyDescent="0.2">
      <c r="A170" s="89" t="s">
        <v>394</v>
      </c>
      <c r="B170" s="68" t="s">
        <v>28</v>
      </c>
      <c r="C170" s="68">
        <v>91879</v>
      </c>
      <c r="D170" s="91" t="s">
        <v>75</v>
      </c>
      <c r="E170" s="92" t="s">
        <v>47</v>
      </c>
      <c r="F170" s="93">
        <v>10</v>
      </c>
      <c r="G170" s="93">
        <v>7.45</v>
      </c>
      <c r="H170" s="93">
        <f t="shared" si="12"/>
        <v>8.98</v>
      </c>
      <c r="I170" s="93">
        <f t="shared" si="13"/>
        <v>89.8</v>
      </c>
      <c r="J170" s="153"/>
      <c r="K170" s="153"/>
      <c r="R170" s="98"/>
      <c r="S170" s="51"/>
    </row>
    <row r="171" spans="1:19" s="29" customFormat="1" ht="50.45" customHeight="1" x14ac:dyDescent="0.2">
      <c r="A171" s="89" t="s">
        <v>395</v>
      </c>
      <c r="B171" s="68" t="s">
        <v>28</v>
      </c>
      <c r="C171" s="68">
        <v>91927</v>
      </c>
      <c r="D171" s="91" t="s">
        <v>54</v>
      </c>
      <c r="E171" s="92" t="s">
        <v>46</v>
      </c>
      <c r="F171" s="93">
        <v>60</v>
      </c>
      <c r="G171" s="93">
        <v>5.96</v>
      </c>
      <c r="H171" s="93">
        <f t="shared" si="12"/>
        <v>7.18</v>
      </c>
      <c r="I171" s="93">
        <f t="shared" si="13"/>
        <v>430.8</v>
      </c>
      <c r="J171" s="153"/>
      <c r="K171" s="153"/>
      <c r="R171" s="98"/>
      <c r="S171" s="51"/>
    </row>
    <row r="172" spans="1:19" s="29" customFormat="1" ht="25.9" customHeight="1" x14ac:dyDescent="0.2">
      <c r="A172" s="89" t="s">
        <v>396</v>
      </c>
      <c r="B172" s="68" t="s">
        <v>27</v>
      </c>
      <c r="C172" s="68">
        <v>24</v>
      </c>
      <c r="D172" s="91" t="s">
        <v>327</v>
      </c>
      <c r="E172" s="92" t="s">
        <v>47</v>
      </c>
      <c r="F172" s="93">
        <v>1</v>
      </c>
      <c r="G172" s="93">
        <v>399.84000000000003</v>
      </c>
      <c r="H172" s="93">
        <f t="shared" si="12"/>
        <v>481.81</v>
      </c>
      <c r="I172" s="93">
        <f t="shared" si="13"/>
        <v>481.81</v>
      </c>
      <c r="J172" s="153"/>
      <c r="K172" s="153"/>
      <c r="R172" s="98"/>
      <c r="S172" s="51"/>
    </row>
    <row r="173" spans="1:19" s="29" customFormat="1" ht="50.45" customHeight="1" x14ac:dyDescent="0.2">
      <c r="A173" s="89" t="s">
        <v>397</v>
      </c>
      <c r="B173" s="68" t="s">
        <v>28</v>
      </c>
      <c r="C173" s="68">
        <v>93654</v>
      </c>
      <c r="D173" s="91" t="s">
        <v>104</v>
      </c>
      <c r="E173" s="92" t="s">
        <v>47</v>
      </c>
      <c r="F173" s="93">
        <v>1</v>
      </c>
      <c r="G173" s="93">
        <v>13.06</v>
      </c>
      <c r="H173" s="93">
        <f t="shared" si="12"/>
        <v>15.74</v>
      </c>
      <c r="I173" s="93">
        <f t="shared" si="13"/>
        <v>15.74</v>
      </c>
      <c r="J173" s="153"/>
      <c r="K173" s="153"/>
      <c r="R173" s="98"/>
      <c r="S173" s="51"/>
    </row>
    <row r="174" spans="1:19" s="29" customFormat="1" ht="50.45" customHeight="1" x14ac:dyDescent="0.2">
      <c r="A174" s="89" t="s">
        <v>398</v>
      </c>
      <c r="B174" s="68" t="s">
        <v>28</v>
      </c>
      <c r="C174" s="68">
        <v>101902</v>
      </c>
      <c r="D174" s="91" t="s">
        <v>103</v>
      </c>
      <c r="E174" s="92" t="s">
        <v>47</v>
      </c>
      <c r="F174" s="93">
        <v>1</v>
      </c>
      <c r="G174" s="93">
        <v>168.2</v>
      </c>
      <c r="H174" s="93">
        <f t="shared" si="12"/>
        <v>202.68</v>
      </c>
      <c r="I174" s="93">
        <f t="shared" si="13"/>
        <v>202.68</v>
      </c>
      <c r="J174" s="153"/>
      <c r="K174" s="153"/>
      <c r="R174" s="98"/>
      <c r="S174" s="51"/>
    </row>
    <row r="175" spans="1:19" s="29" customFormat="1" ht="50.45" customHeight="1" x14ac:dyDescent="0.2">
      <c r="A175" s="89" t="s">
        <v>399</v>
      </c>
      <c r="B175" s="68" t="s">
        <v>28</v>
      </c>
      <c r="C175" s="68">
        <v>101538</v>
      </c>
      <c r="D175" s="91" t="s">
        <v>113</v>
      </c>
      <c r="E175" s="92" t="s">
        <v>47</v>
      </c>
      <c r="F175" s="93">
        <v>1</v>
      </c>
      <c r="G175" s="93">
        <v>42.29</v>
      </c>
      <c r="H175" s="93">
        <f t="shared" si="12"/>
        <v>50.96</v>
      </c>
      <c r="I175" s="93">
        <f t="shared" si="13"/>
        <v>50.96</v>
      </c>
      <c r="J175" s="153"/>
      <c r="K175" s="153"/>
      <c r="R175" s="98"/>
      <c r="S175" s="51"/>
    </row>
    <row r="176" spans="1:19" s="29" customFormat="1" ht="25.9" customHeight="1" x14ac:dyDescent="0.2">
      <c r="A176" s="89" t="s">
        <v>400</v>
      </c>
      <c r="B176" s="68" t="s">
        <v>27</v>
      </c>
      <c r="C176" s="68">
        <v>21</v>
      </c>
      <c r="D176" s="91" t="s">
        <v>315</v>
      </c>
      <c r="E176" s="92" t="s">
        <v>47</v>
      </c>
      <c r="F176" s="93">
        <v>2</v>
      </c>
      <c r="G176" s="93">
        <v>84.320000000000007</v>
      </c>
      <c r="H176" s="93">
        <f t="shared" si="12"/>
        <v>101.61</v>
      </c>
      <c r="I176" s="93">
        <f t="shared" si="13"/>
        <v>203.22</v>
      </c>
      <c r="J176" s="153"/>
      <c r="K176" s="153"/>
      <c r="R176" s="98"/>
      <c r="S176" s="51"/>
    </row>
    <row r="177" spans="1:20" s="29" customFormat="1" ht="59.45" customHeight="1" x14ac:dyDescent="0.2">
      <c r="A177" s="89" t="s">
        <v>401</v>
      </c>
      <c r="B177" s="68" t="s">
        <v>93</v>
      </c>
      <c r="C177" s="68" t="s">
        <v>333</v>
      </c>
      <c r="D177" s="91" t="s">
        <v>334</v>
      </c>
      <c r="E177" s="92" t="s">
        <v>47</v>
      </c>
      <c r="F177" s="93">
        <v>4</v>
      </c>
      <c r="G177" s="93">
        <v>330.98</v>
      </c>
      <c r="H177" s="93">
        <f t="shared" si="12"/>
        <v>398.83</v>
      </c>
      <c r="I177" s="93">
        <f t="shared" si="13"/>
        <v>1595.32</v>
      </c>
      <c r="J177" s="153"/>
      <c r="K177" s="153"/>
      <c r="R177" s="98"/>
      <c r="S177" s="51"/>
    </row>
    <row r="178" spans="1:20" s="29" customFormat="1" ht="36.6" customHeight="1" x14ac:dyDescent="0.2">
      <c r="A178" s="89" t="s">
        <v>402</v>
      </c>
      <c r="B178" s="68" t="s">
        <v>27</v>
      </c>
      <c r="C178" s="68">
        <v>25</v>
      </c>
      <c r="D178" s="91" t="s">
        <v>336</v>
      </c>
      <c r="E178" s="92" t="s">
        <v>47</v>
      </c>
      <c r="F178" s="93">
        <v>4</v>
      </c>
      <c r="G178" s="93">
        <v>6.52</v>
      </c>
      <c r="H178" s="93">
        <f t="shared" si="12"/>
        <v>7.86</v>
      </c>
      <c r="I178" s="93">
        <f t="shared" si="13"/>
        <v>31.44</v>
      </c>
      <c r="J178" s="153"/>
      <c r="K178" s="153"/>
      <c r="R178" s="98"/>
      <c r="S178" s="51"/>
    </row>
    <row r="179" spans="1:20" s="29" customFormat="1" ht="30" customHeight="1" x14ac:dyDescent="0.2">
      <c r="A179" s="89" t="s">
        <v>403</v>
      </c>
      <c r="B179" s="68" t="s">
        <v>27</v>
      </c>
      <c r="C179" s="96">
        <v>26</v>
      </c>
      <c r="D179" s="91" t="s">
        <v>338</v>
      </c>
      <c r="E179" s="92" t="s">
        <v>47</v>
      </c>
      <c r="F179" s="93">
        <v>1</v>
      </c>
      <c r="G179" s="93">
        <v>207.52</v>
      </c>
      <c r="H179" s="93">
        <f t="shared" si="12"/>
        <v>250.06</v>
      </c>
      <c r="I179" s="93">
        <f t="shared" si="13"/>
        <v>250.06</v>
      </c>
      <c r="J179" s="153"/>
      <c r="K179" s="153"/>
      <c r="R179" s="98"/>
      <c r="S179" s="51"/>
    </row>
    <row r="180" spans="1:20" s="29" customFormat="1" ht="68.650000000000006" customHeight="1" x14ac:dyDescent="0.2">
      <c r="A180" s="89" t="s">
        <v>404</v>
      </c>
      <c r="B180" s="68" t="s">
        <v>28</v>
      </c>
      <c r="C180" s="96">
        <v>91929</v>
      </c>
      <c r="D180" s="91" t="s">
        <v>78</v>
      </c>
      <c r="E180" s="92" t="s">
        <v>46</v>
      </c>
      <c r="F180" s="93">
        <v>30</v>
      </c>
      <c r="G180" s="93">
        <v>8.8000000000000007</v>
      </c>
      <c r="H180" s="93">
        <f t="shared" si="12"/>
        <v>10.6</v>
      </c>
      <c r="I180" s="93">
        <f t="shared" si="13"/>
        <v>318</v>
      </c>
      <c r="J180" s="153"/>
      <c r="K180" s="153"/>
      <c r="R180" s="98"/>
      <c r="S180" s="51"/>
    </row>
    <row r="181" spans="1:20" s="29" customFormat="1" ht="68.650000000000006" customHeight="1" x14ac:dyDescent="0.2">
      <c r="A181" s="89" t="s">
        <v>405</v>
      </c>
      <c r="B181" s="68" t="s">
        <v>28</v>
      </c>
      <c r="C181" s="96">
        <v>96985</v>
      </c>
      <c r="D181" s="91" t="s">
        <v>45</v>
      </c>
      <c r="E181" s="92" t="s">
        <v>47</v>
      </c>
      <c r="F181" s="93">
        <v>4</v>
      </c>
      <c r="G181" s="93">
        <v>110.36</v>
      </c>
      <c r="H181" s="93">
        <f t="shared" si="12"/>
        <v>132.97999999999999</v>
      </c>
      <c r="I181" s="93">
        <f t="shared" si="13"/>
        <v>531.91999999999996</v>
      </c>
      <c r="J181" s="153"/>
      <c r="K181" s="153"/>
      <c r="R181" s="98"/>
      <c r="S181" s="51"/>
    </row>
    <row r="182" spans="1:20" s="29" customFormat="1" ht="68.650000000000006" customHeight="1" x14ac:dyDescent="0.2">
      <c r="A182" s="89" t="s">
        <v>406</v>
      </c>
      <c r="B182" s="68" t="s">
        <v>28</v>
      </c>
      <c r="C182" s="96">
        <v>101657</v>
      </c>
      <c r="D182" s="91" t="s">
        <v>89</v>
      </c>
      <c r="E182" s="92" t="s">
        <v>47</v>
      </c>
      <c r="F182" s="93">
        <v>10</v>
      </c>
      <c r="G182" s="93">
        <v>519.99</v>
      </c>
      <c r="H182" s="93">
        <f t="shared" si="12"/>
        <v>626.59</v>
      </c>
      <c r="I182" s="93">
        <f t="shared" si="13"/>
        <v>6265.9</v>
      </c>
      <c r="J182" s="153"/>
      <c r="K182" s="153"/>
      <c r="R182" s="98"/>
      <c r="S182" s="51"/>
    </row>
    <row r="183" spans="1:20" s="29" customFormat="1" ht="51" customHeight="1" x14ac:dyDescent="0.2">
      <c r="A183" s="89" t="s">
        <v>407</v>
      </c>
      <c r="B183" s="68" t="s">
        <v>28</v>
      </c>
      <c r="C183" s="96">
        <v>97595</v>
      </c>
      <c r="D183" s="91" t="s">
        <v>79</v>
      </c>
      <c r="E183" s="92" t="s">
        <v>47</v>
      </c>
      <c r="F183" s="93">
        <v>1</v>
      </c>
      <c r="G183" s="93">
        <v>84.29</v>
      </c>
      <c r="H183" s="93">
        <f t="shared" si="12"/>
        <v>101.57</v>
      </c>
      <c r="I183" s="93">
        <f t="shared" si="13"/>
        <v>101.57</v>
      </c>
      <c r="J183" s="153"/>
      <c r="K183" s="153"/>
      <c r="R183" s="98"/>
      <c r="S183" s="51"/>
    </row>
    <row r="184" spans="1:20" s="29" customFormat="1" ht="44.45" customHeight="1" x14ac:dyDescent="0.2">
      <c r="A184" s="89" t="s">
        <v>408</v>
      </c>
      <c r="B184" s="68" t="s">
        <v>28</v>
      </c>
      <c r="C184" s="96">
        <v>91864</v>
      </c>
      <c r="D184" s="91" t="s">
        <v>72</v>
      </c>
      <c r="E184" s="92" t="s">
        <v>46</v>
      </c>
      <c r="F184" s="93">
        <v>1</v>
      </c>
      <c r="G184" s="93">
        <v>16.41</v>
      </c>
      <c r="H184" s="93">
        <f t="shared" si="12"/>
        <v>19.77</v>
      </c>
      <c r="I184" s="93">
        <f t="shared" si="13"/>
        <v>19.77</v>
      </c>
      <c r="J184" s="153"/>
      <c r="K184" s="153"/>
      <c r="R184" s="98"/>
      <c r="S184" s="51"/>
    </row>
    <row r="185" spans="1:20" s="29" customFormat="1" ht="45" customHeight="1" x14ac:dyDescent="0.2">
      <c r="A185" s="89" t="s">
        <v>409</v>
      </c>
      <c r="B185" s="68" t="s">
        <v>28</v>
      </c>
      <c r="C185" s="96">
        <v>91876</v>
      </c>
      <c r="D185" s="91" t="s">
        <v>74</v>
      </c>
      <c r="E185" s="92" t="s">
        <v>47</v>
      </c>
      <c r="F185" s="93">
        <v>2</v>
      </c>
      <c r="G185" s="93">
        <v>10.93</v>
      </c>
      <c r="H185" s="93">
        <f t="shared" si="12"/>
        <v>13.17</v>
      </c>
      <c r="I185" s="93">
        <f t="shared" si="13"/>
        <v>26.34</v>
      </c>
      <c r="J185" s="153"/>
      <c r="K185" s="153"/>
      <c r="R185" s="98"/>
      <c r="S185" s="51"/>
    </row>
    <row r="186" spans="1:20" s="29" customFormat="1" ht="43.15" customHeight="1" x14ac:dyDescent="0.2">
      <c r="A186" s="89" t="s">
        <v>410</v>
      </c>
      <c r="B186" s="68" t="s">
        <v>28</v>
      </c>
      <c r="C186" s="96">
        <v>93656</v>
      </c>
      <c r="D186" s="91" t="s">
        <v>105</v>
      </c>
      <c r="E186" s="92" t="s">
        <v>47</v>
      </c>
      <c r="F186" s="93">
        <v>1</v>
      </c>
      <c r="G186" s="93">
        <v>14.97</v>
      </c>
      <c r="H186" s="93">
        <f t="shared" si="12"/>
        <v>18.04</v>
      </c>
      <c r="I186" s="93">
        <f t="shared" si="13"/>
        <v>18.04</v>
      </c>
      <c r="J186" s="153"/>
      <c r="K186" s="153"/>
      <c r="R186" s="98"/>
      <c r="S186" s="51"/>
    </row>
    <row r="187" spans="1:20" s="29" customFormat="1" ht="42" customHeight="1" x14ac:dyDescent="0.2">
      <c r="A187" s="89" t="s">
        <v>411</v>
      </c>
      <c r="B187" s="68" t="s">
        <v>27</v>
      </c>
      <c r="C187" s="96">
        <v>27</v>
      </c>
      <c r="D187" s="91" t="s">
        <v>348</v>
      </c>
      <c r="E187" s="92" t="s">
        <v>47</v>
      </c>
      <c r="F187" s="93">
        <v>2</v>
      </c>
      <c r="G187" s="93">
        <v>48.230000000000004</v>
      </c>
      <c r="H187" s="93">
        <f t="shared" si="12"/>
        <v>58.12</v>
      </c>
      <c r="I187" s="93">
        <f t="shared" si="13"/>
        <v>116.24</v>
      </c>
      <c r="J187" s="153"/>
      <c r="K187" s="153"/>
      <c r="R187" s="98"/>
      <c r="S187" s="51"/>
    </row>
    <row r="188" spans="1:20" s="29" customFormat="1" ht="42.6" customHeight="1" x14ac:dyDescent="0.2">
      <c r="A188" s="89" t="s">
        <v>412</v>
      </c>
      <c r="B188" s="68" t="s">
        <v>91</v>
      </c>
      <c r="C188" s="96">
        <v>10423</v>
      </c>
      <c r="D188" s="91" t="s">
        <v>350</v>
      </c>
      <c r="E188" s="92" t="s">
        <v>47</v>
      </c>
      <c r="F188" s="93">
        <v>1</v>
      </c>
      <c r="G188" s="93">
        <v>775.9</v>
      </c>
      <c r="H188" s="93">
        <f t="shared" si="12"/>
        <v>934.96</v>
      </c>
      <c r="I188" s="93">
        <f t="shared" si="13"/>
        <v>934.96</v>
      </c>
      <c r="J188" s="153"/>
      <c r="K188" s="153"/>
      <c r="R188" s="98"/>
      <c r="S188" s="51"/>
    </row>
    <row r="189" spans="1:20" s="29" customFormat="1" ht="42" customHeight="1" x14ac:dyDescent="0.2">
      <c r="A189" s="89" t="s">
        <v>413</v>
      </c>
      <c r="B189" s="68" t="s">
        <v>28</v>
      </c>
      <c r="C189" s="96">
        <v>100623</v>
      </c>
      <c r="D189" s="91" t="s">
        <v>99</v>
      </c>
      <c r="E189" s="92" t="s">
        <v>47</v>
      </c>
      <c r="F189" s="93">
        <v>1</v>
      </c>
      <c r="G189" s="93">
        <v>2593.7199999999998</v>
      </c>
      <c r="H189" s="93">
        <f t="shared" si="12"/>
        <v>3125.43</v>
      </c>
      <c r="I189" s="93">
        <f t="shared" si="13"/>
        <v>3125.43</v>
      </c>
      <c r="J189" s="153"/>
      <c r="K189" s="153"/>
      <c r="R189" s="98"/>
      <c r="S189" s="51"/>
    </row>
    <row r="190" spans="1:20" s="28" customFormat="1" x14ac:dyDescent="0.2">
      <c r="A190" s="83" t="s">
        <v>102</v>
      </c>
      <c r="B190" s="84"/>
      <c r="C190" s="84"/>
      <c r="D190" s="85" t="s">
        <v>53</v>
      </c>
      <c r="E190" s="86"/>
      <c r="F190" s="87"/>
      <c r="G190" s="87"/>
      <c r="H190" s="87"/>
      <c r="I190" s="12">
        <f>SUM(I191:I193)</f>
        <v>3313.08</v>
      </c>
      <c r="J190" s="154"/>
      <c r="K190" s="154"/>
      <c r="R190" s="98"/>
      <c r="S190" s="51"/>
      <c r="T190" s="29"/>
    </row>
    <row r="191" spans="1:20" s="29" customFormat="1" ht="32.450000000000003" customHeight="1" x14ac:dyDescent="0.2">
      <c r="A191" s="89" t="s">
        <v>239</v>
      </c>
      <c r="B191" s="68" t="s">
        <v>28</v>
      </c>
      <c r="C191" s="90">
        <v>88485</v>
      </c>
      <c r="D191" s="91" t="s">
        <v>81</v>
      </c>
      <c r="E191" s="92" t="s">
        <v>65</v>
      </c>
      <c r="F191" s="93">
        <v>45</v>
      </c>
      <c r="G191" s="93">
        <v>4.8600000000000003</v>
      </c>
      <c r="H191" s="93">
        <f>ROUND(G191*(1+$S$4),2)</f>
        <v>5.86</v>
      </c>
      <c r="I191" s="93">
        <f>TRUNC(F191*H191,2)</f>
        <v>263.7</v>
      </c>
      <c r="J191" s="153"/>
      <c r="K191" s="153"/>
      <c r="R191" s="98"/>
      <c r="S191" s="51"/>
    </row>
    <row r="192" spans="1:20" s="29" customFormat="1" ht="34.15" customHeight="1" x14ac:dyDescent="0.2">
      <c r="A192" s="89" t="s">
        <v>240</v>
      </c>
      <c r="B192" s="68" t="s">
        <v>28</v>
      </c>
      <c r="C192" s="90">
        <v>88489</v>
      </c>
      <c r="D192" s="91" t="s">
        <v>55</v>
      </c>
      <c r="E192" s="92" t="s">
        <v>65</v>
      </c>
      <c r="F192" s="93">
        <v>45</v>
      </c>
      <c r="G192" s="93">
        <v>14.44</v>
      </c>
      <c r="H192" s="93">
        <f>ROUND(G192*(1+$S$4),2)</f>
        <v>17.399999999999999</v>
      </c>
      <c r="I192" s="93">
        <f>TRUNC(F192*H192,2)</f>
        <v>783</v>
      </c>
      <c r="J192" s="153"/>
      <c r="K192" s="153"/>
      <c r="R192" s="98"/>
      <c r="S192" s="51"/>
    </row>
    <row r="193" spans="1:21" s="29" customFormat="1" ht="35.450000000000003" customHeight="1" x14ac:dyDescent="0.2">
      <c r="A193" s="89" t="s">
        <v>241</v>
      </c>
      <c r="B193" s="68" t="s">
        <v>27</v>
      </c>
      <c r="C193" s="90">
        <v>13</v>
      </c>
      <c r="D193" s="91" t="s">
        <v>159</v>
      </c>
      <c r="E193" s="92" t="s">
        <v>65</v>
      </c>
      <c r="F193" s="93">
        <v>40.5</v>
      </c>
      <c r="G193" s="93">
        <v>46.44</v>
      </c>
      <c r="H193" s="93">
        <f>ROUND(G193*(1+$S$4),2)</f>
        <v>55.96</v>
      </c>
      <c r="I193" s="93">
        <f>TRUNC(F193*H193,2)</f>
        <v>2266.38</v>
      </c>
      <c r="J193" s="153"/>
      <c r="K193" s="153"/>
      <c r="R193" s="98"/>
      <c r="S193" s="51"/>
    </row>
    <row r="194" spans="1:21" s="28" customFormat="1" x14ac:dyDescent="0.2">
      <c r="A194" s="83" t="s">
        <v>49</v>
      </c>
      <c r="B194" s="84"/>
      <c r="C194" s="84"/>
      <c r="D194" s="85" t="s">
        <v>94</v>
      </c>
      <c r="E194" s="86"/>
      <c r="F194" s="87"/>
      <c r="G194" s="87"/>
      <c r="H194" s="87"/>
      <c r="I194" s="12">
        <f>SUM(I195:I200)</f>
        <v>15591.58</v>
      </c>
      <c r="J194" s="154"/>
      <c r="K194" s="154"/>
      <c r="R194" s="98"/>
      <c r="S194" s="51"/>
      <c r="T194" s="29"/>
    </row>
    <row r="195" spans="1:21" s="29" customFormat="1" ht="66.599999999999994" customHeight="1" x14ac:dyDescent="0.2">
      <c r="A195" s="89" t="s">
        <v>242</v>
      </c>
      <c r="B195" s="68" t="s">
        <v>27</v>
      </c>
      <c r="C195" s="90" t="s">
        <v>139</v>
      </c>
      <c r="D195" s="91" t="s">
        <v>117</v>
      </c>
      <c r="E195" s="95" t="s">
        <v>47</v>
      </c>
      <c r="F195" s="93">
        <v>5</v>
      </c>
      <c r="G195" s="93">
        <v>672.79</v>
      </c>
      <c r="H195" s="93">
        <f t="shared" ref="H195:H200" si="14">ROUND(G195*(1+$S$4),2)</f>
        <v>810.71</v>
      </c>
      <c r="I195" s="93">
        <f t="shared" ref="I195:I200" si="15">TRUNC(F195*H195,2)</f>
        <v>4053.55</v>
      </c>
      <c r="J195" s="153"/>
      <c r="K195" s="153"/>
      <c r="R195" s="98"/>
      <c r="S195" s="51"/>
    </row>
    <row r="196" spans="1:21" s="29" customFormat="1" ht="53.45" customHeight="1" x14ac:dyDescent="0.2">
      <c r="A196" s="89" t="s">
        <v>243</v>
      </c>
      <c r="B196" s="68" t="s">
        <v>27</v>
      </c>
      <c r="C196" s="90" t="s">
        <v>136</v>
      </c>
      <c r="D196" s="91" t="s">
        <v>109</v>
      </c>
      <c r="E196" s="95" t="s">
        <v>47</v>
      </c>
      <c r="F196" s="93">
        <v>1</v>
      </c>
      <c r="G196" s="93">
        <v>4190.82</v>
      </c>
      <c r="H196" s="93">
        <f t="shared" si="14"/>
        <v>5049.9399999999996</v>
      </c>
      <c r="I196" s="93">
        <f t="shared" si="15"/>
        <v>5049.9399999999996</v>
      </c>
      <c r="J196" s="153"/>
      <c r="K196" s="153"/>
      <c r="R196" s="98"/>
      <c r="S196" s="51"/>
      <c r="U196" s="38" t="e">
        <f>F196+#REF!</f>
        <v>#REF!</v>
      </c>
    </row>
    <row r="197" spans="1:21" s="29" customFormat="1" ht="58.9" customHeight="1" x14ac:dyDescent="0.2">
      <c r="A197" s="89" t="s">
        <v>244</v>
      </c>
      <c r="B197" s="68" t="s">
        <v>27</v>
      </c>
      <c r="C197" s="90" t="s">
        <v>135</v>
      </c>
      <c r="D197" s="91" t="s">
        <v>110</v>
      </c>
      <c r="E197" s="95" t="s">
        <v>47</v>
      </c>
      <c r="F197" s="93">
        <v>1</v>
      </c>
      <c r="G197" s="93">
        <v>686.50999999999988</v>
      </c>
      <c r="H197" s="93">
        <f t="shared" si="14"/>
        <v>827.24</v>
      </c>
      <c r="I197" s="93">
        <f t="shared" si="15"/>
        <v>827.24</v>
      </c>
      <c r="J197" s="153"/>
      <c r="K197" s="153"/>
      <c r="R197" s="98"/>
      <c r="S197" s="51"/>
      <c r="U197" s="38" t="e">
        <f>F197+#REF!</f>
        <v>#REF!</v>
      </c>
    </row>
    <row r="198" spans="1:21" s="29" customFormat="1" ht="63" customHeight="1" x14ac:dyDescent="0.2">
      <c r="A198" s="89" t="s">
        <v>245</v>
      </c>
      <c r="B198" s="68" t="s">
        <v>27</v>
      </c>
      <c r="C198" s="68">
        <v>12</v>
      </c>
      <c r="D198" s="91" t="s">
        <v>158</v>
      </c>
      <c r="E198" s="95" t="s">
        <v>47</v>
      </c>
      <c r="F198" s="93">
        <v>3</v>
      </c>
      <c r="G198" s="93">
        <v>1144.52</v>
      </c>
      <c r="H198" s="93">
        <f t="shared" si="14"/>
        <v>1379.15</v>
      </c>
      <c r="I198" s="93">
        <f t="shared" si="15"/>
        <v>4137.45</v>
      </c>
      <c r="J198" s="153"/>
      <c r="K198" s="153"/>
      <c r="R198" s="98"/>
      <c r="S198" s="51"/>
    </row>
    <row r="199" spans="1:21" s="29" customFormat="1" ht="55.9" customHeight="1" x14ac:dyDescent="0.2">
      <c r="A199" s="89" t="s">
        <v>246</v>
      </c>
      <c r="B199" s="68" t="s">
        <v>27</v>
      </c>
      <c r="C199" s="90">
        <v>14</v>
      </c>
      <c r="D199" s="67" t="s">
        <v>147</v>
      </c>
      <c r="E199" s="95" t="s">
        <v>148</v>
      </c>
      <c r="F199" s="93">
        <v>200</v>
      </c>
      <c r="G199" s="93">
        <v>2.79</v>
      </c>
      <c r="H199" s="93">
        <f t="shared" si="14"/>
        <v>3.36</v>
      </c>
      <c r="I199" s="93">
        <f t="shared" si="15"/>
        <v>672</v>
      </c>
      <c r="J199" s="153"/>
      <c r="K199" s="153"/>
      <c r="R199" s="98"/>
      <c r="S199" s="51"/>
    </row>
    <row r="200" spans="1:21" s="29" customFormat="1" ht="17.45" customHeight="1" x14ac:dyDescent="0.2">
      <c r="A200" s="89" t="s">
        <v>247</v>
      </c>
      <c r="B200" s="68" t="s">
        <v>27</v>
      </c>
      <c r="C200" s="90">
        <v>15</v>
      </c>
      <c r="D200" s="67" t="s">
        <v>161</v>
      </c>
      <c r="E200" s="95" t="s">
        <v>65</v>
      </c>
      <c r="F200" s="93">
        <v>220</v>
      </c>
      <c r="G200" s="93">
        <v>3.21</v>
      </c>
      <c r="H200" s="93">
        <f t="shared" si="14"/>
        <v>3.87</v>
      </c>
      <c r="I200" s="93">
        <f t="shared" si="15"/>
        <v>851.4</v>
      </c>
      <c r="J200" s="153"/>
      <c r="K200" s="153"/>
      <c r="R200" s="98"/>
      <c r="S200" s="51"/>
    </row>
    <row r="201" spans="1:21" s="111" customFormat="1" x14ac:dyDescent="0.2">
      <c r="A201" s="105" t="s">
        <v>41</v>
      </c>
      <c r="B201" s="106"/>
      <c r="C201" s="106"/>
      <c r="D201" s="107" t="s">
        <v>173</v>
      </c>
      <c r="E201" s="108"/>
      <c r="F201" s="110"/>
      <c r="G201" s="110"/>
      <c r="H201" s="110"/>
      <c r="I201" s="109">
        <f>I202+I209+I248+I252+I217</f>
        <v>66446.33</v>
      </c>
      <c r="J201" s="152"/>
      <c r="K201" s="152"/>
      <c r="R201" s="98"/>
      <c r="S201" s="51"/>
    </row>
    <row r="202" spans="1:21" s="28" customFormat="1" x14ac:dyDescent="0.2">
      <c r="A202" s="83" t="s">
        <v>121</v>
      </c>
      <c r="B202" s="84"/>
      <c r="C202" s="84"/>
      <c r="D202" s="85" t="s">
        <v>153</v>
      </c>
      <c r="E202" s="86"/>
      <c r="F202" s="87"/>
      <c r="G202" s="87"/>
      <c r="H202" s="87"/>
      <c r="I202" s="12">
        <f>SUM(I203:I208)</f>
        <v>22775.379999999997</v>
      </c>
      <c r="J202" s="154"/>
      <c r="K202" s="154"/>
      <c r="R202" s="98"/>
      <c r="S202" s="51"/>
    </row>
    <row r="203" spans="1:21" s="29" customFormat="1" ht="69.599999999999994" customHeight="1" x14ac:dyDescent="0.2">
      <c r="A203" s="89" t="s">
        <v>248</v>
      </c>
      <c r="B203" s="68" t="s">
        <v>28</v>
      </c>
      <c r="C203" s="90">
        <v>104796</v>
      </c>
      <c r="D203" s="94" t="s">
        <v>85</v>
      </c>
      <c r="E203" s="92" t="s">
        <v>46</v>
      </c>
      <c r="F203" s="93">
        <v>65</v>
      </c>
      <c r="G203" s="93">
        <v>14.59</v>
      </c>
      <c r="H203" s="93">
        <f t="shared" ref="H203:H208" si="16">ROUND(G203*(1+$S$4),2)</f>
        <v>17.579999999999998</v>
      </c>
      <c r="I203" s="93">
        <f t="shared" ref="I203:I208" si="17">TRUNC(F203*H203,2)</f>
        <v>1142.7</v>
      </c>
      <c r="J203" s="153"/>
      <c r="K203" s="153"/>
      <c r="R203" s="98"/>
      <c r="S203" s="51"/>
    </row>
    <row r="204" spans="1:21" s="29" customFormat="1" ht="18.600000000000001" customHeight="1" x14ac:dyDescent="0.2">
      <c r="A204" s="89" t="s">
        <v>249</v>
      </c>
      <c r="B204" s="68" t="s">
        <v>28</v>
      </c>
      <c r="C204" s="90">
        <v>98459</v>
      </c>
      <c r="D204" s="94" t="s">
        <v>62</v>
      </c>
      <c r="E204" s="92" t="s">
        <v>65</v>
      </c>
      <c r="F204" s="93">
        <v>130</v>
      </c>
      <c r="G204" s="93">
        <v>100.94</v>
      </c>
      <c r="H204" s="93">
        <f t="shared" si="16"/>
        <v>121.63</v>
      </c>
      <c r="I204" s="93">
        <f t="shared" si="17"/>
        <v>15811.9</v>
      </c>
      <c r="J204" s="153"/>
      <c r="K204" s="153"/>
      <c r="R204" s="98"/>
      <c r="S204" s="51"/>
    </row>
    <row r="205" spans="1:21" s="29" customFormat="1" ht="41.45" customHeight="1" x14ac:dyDescent="0.2">
      <c r="A205" s="89" t="s">
        <v>250</v>
      </c>
      <c r="B205" s="68" t="s">
        <v>28</v>
      </c>
      <c r="C205" s="90">
        <v>97623</v>
      </c>
      <c r="D205" s="94" t="s">
        <v>83</v>
      </c>
      <c r="E205" s="92" t="s">
        <v>66</v>
      </c>
      <c r="F205" s="93">
        <v>2.25</v>
      </c>
      <c r="G205" s="93">
        <v>195.6</v>
      </c>
      <c r="H205" s="93">
        <f t="shared" si="16"/>
        <v>235.7</v>
      </c>
      <c r="I205" s="93">
        <f t="shared" si="17"/>
        <v>530.32000000000005</v>
      </c>
      <c r="J205" s="153"/>
      <c r="K205" s="153"/>
      <c r="R205" s="98"/>
      <c r="S205" s="51"/>
    </row>
    <row r="206" spans="1:21" s="29" customFormat="1" ht="11.45" customHeight="1" x14ac:dyDescent="0.2">
      <c r="A206" s="89" t="s">
        <v>251</v>
      </c>
      <c r="B206" s="68" t="s">
        <v>95</v>
      </c>
      <c r="C206" s="90" t="s">
        <v>107</v>
      </c>
      <c r="D206" s="94" t="s">
        <v>106</v>
      </c>
      <c r="E206" s="95" t="s">
        <v>65</v>
      </c>
      <c r="F206" s="93">
        <v>50</v>
      </c>
      <c r="G206" s="93">
        <v>10.61</v>
      </c>
      <c r="H206" s="93">
        <f t="shared" si="16"/>
        <v>12.79</v>
      </c>
      <c r="I206" s="93">
        <f t="shared" si="17"/>
        <v>639.5</v>
      </c>
      <c r="J206" s="153"/>
      <c r="K206" s="153"/>
      <c r="R206" s="98"/>
      <c r="S206" s="51"/>
    </row>
    <row r="207" spans="1:21" s="29" customFormat="1" ht="18.600000000000001" customHeight="1" x14ac:dyDescent="0.2">
      <c r="A207" s="89" t="s">
        <v>252</v>
      </c>
      <c r="B207" s="68" t="s">
        <v>27</v>
      </c>
      <c r="C207" s="90" t="s">
        <v>137</v>
      </c>
      <c r="D207" s="91" t="s">
        <v>115</v>
      </c>
      <c r="E207" s="92" t="s">
        <v>48</v>
      </c>
      <c r="F207" s="93">
        <v>1</v>
      </c>
      <c r="G207" s="93">
        <v>876.73</v>
      </c>
      <c r="H207" s="93">
        <f t="shared" si="16"/>
        <v>1056.46</v>
      </c>
      <c r="I207" s="93">
        <f t="shared" si="17"/>
        <v>1056.46</v>
      </c>
      <c r="J207" s="153"/>
      <c r="K207" s="153"/>
      <c r="R207" s="98"/>
      <c r="S207" s="51"/>
    </row>
    <row r="208" spans="1:21" s="29" customFormat="1" ht="41.45" customHeight="1" x14ac:dyDescent="0.2">
      <c r="A208" s="89" t="s">
        <v>253</v>
      </c>
      <c r="B208" s="68" t="s">
        <v>93</v>
      </c>
      <c r="C208" s="90" t="s">
        <v>171</v>
      </c>
      <c r="D208" s="94" t="s">
        <v>172</v>
      </c>
      <c r="E208" s="92" t="s">
        <v>66</v>
      </c>
      <c r="F208" s="93">
        <v>10</v>
      </c>
      <c r="G208" s="93">
        <v>298.3</v>
      </c>
      <c r="H208" s="93">
        <f t="shared" si="16"/>
        <v>359.45</v>
      </c>
      <c r="I208" s="93">
        <f t="shared" si="17"/>
        <v>3594.5</v>
      </c>
      <c r="J208" s="153"/>
      <c r="K208" s="153"/>
      <c r="R208" s="98"/>
      <c r="S208" s="51"/>
    </row>
    <row r="209" spans="1:20" s="28" customFormat="1" x14ac:dyDescent="0.2">
      <c r="A209" s="83" t="s">
        <v>122</v>
      </c>
      <c r="B209" s="84"/>
      <c r="C209" s="84"/>
      <c r="D209" s="85" t="s">
        <v>36</v>
      </c>
      <c r="E209" s="86"/>
      <c r="F209" s="87"/>
      <c r="G209" s="87"/>
      <c r="H209" s="87"/>
      <c r="I209" s="12">
        <f>SUM(I210:I216)</f>
        <v>14740.670000000002</v>
      </c>
      <c r="J209" s="154"/>
      <c r="K209" s="154"/>
      <c r="R209" s="98"/>
      <c r="S209" s="51"/>
      <c r="T209" s="29"/>
    </row>
    <row r="210" spans="1:20" s="29" customFormat="1" ht="70.900000000000006" customHeight="1" x14ac:dyDescent="0.2">
      <c r="A210" s="89" t="s">
        <v>254</v>
      </c>
      <c r="B210" s="68" t="s">
        <v>27</v>
      </c>
      <c r="C210" s="90">
        <v>10</v>
      </c>
      <c r="D210" s="91" t="s">
        <v>90</v>
      </c>
      <c r="E210" s="95" t="s">
        <v>65</v>
      </c>
      <c r="F210" s="93">
        <v>10</v>
      </c>
      <c r="G210" s="93">
        <v>121.88</v>
      </c>
      <c r="H210" s="93">
        <f t="shared" ref="H210:H216" si="18">ROUND(G210*(1+$S$4),2)</f>
        <v>146.87</v>
      </c>
      <c r="I210" s="93">
        <f t="shared" ref="I210:I216" si="19">TRUNC(F210*H210,2)</f>
        <v>1468.7</v>
      </c>
      <c r="J210" s="153"/>
      <c r="K210" s="153"/>
      <c r="R210" s="98"/>
      <c r="S210" s="51"/>
    </row>
    <row r="211" spans="1:20" s="29" customFormat="1" ht="91.9" customHeight="1" x14ac:dyDescent="0.2">
      <c r="A211" s="89" t="s">
        <v>255</v>
      </c>
      <c r="B211" s="68" t="s">
        <v>27</v>
      </c>
      <c r="C211" s="90" t="s">
        <v>138</v>
      </c>
      <c r="D211" s="91" t="s">
        <v>116</v>
      </c>
      <c r="E211" s="92" t="s">
        <v>131</v>
      </c>
      <c r="F211" s="93">
        <v>17</v>
      </c>
      <c r="G211" s="93">
        <v>140.06</v>
      </c>
      <c r="H211" s="93">
        <f t="shared" si="18"/>
        <v>168.77</v>
      </c>
      <c r="I211" s="93">
        <f t="shared" si="19"/>
        <v>2869.09</v>
      </c>
      <c r="J211" s="153"/>
      <c r="K211" s="153"/>
      <c r="R211" s="98"/>
      <c r="S211" s="51"/>
    </row>
    <row r="212" spans="1:20" s="29" customFormat="1" ht="73.900000000000006" customHeight="1" x14ac:dyDescent="0.2">
      <c r="A212" s="89" t="s">
        <v>256</v>
      </c>
      <c r="B212" s="68" t="s">
        <v>28</v>
      </c>
      <c r="C212" s="68">
        <v>94279</v>
      </c>
      <c r="D212" s="91" t="s">
        <v>52</v>
      </c>
      <c r="E212" s="92" t="s">
        <v>46</v>
      </c>
      <c r="F212" s="93">
        <v>12</v>
      </c>
      <c r="G212" s="93">
        <v>47.57</v>
      </c>
      <c r="H212" s="93">
        <f t="shared" si="18"/>
        <v>57.32</v>
      </c>
      <c r="I212" s="93">
        <f t="shared" si="19"/>
        <v>687.84</v>
      </c>
      <c r="J212" s="153"/>
      <c r="K212" s="153"/>
      <c r="R212" s="98"/>
      <c r="S212" s="51"/>
    </row>
    <row r="213" spans="1:20" s="29" customFormat="1" ht="30" customHeight="1" x14ac:dyDescent="0.2">
      <c r="A213" s="89" t="s">
        <v>257</v>
      </c>
      <c r="B213" s="68" t="s">
        <v>27</v>
      </c>
      <c r="C213" s="90" t="s">
        <v>140</v>
      </c>
      <c r="D213" s="91" t="s">
        <v>108</v>
      </c>
      <c r="E213" s="95" t="s">
        <v>65</v>
      </c>
      <c r="F213" s="93">
        <v>2</v>
      </c>
      <c r="G213" s="93">
        <v>40.79</v>
      </c>
      <c r="H213" s="93">
        <f t="shared" si="18"/>
        <v>49.15</v>
      </c>
      <c r="I213" s="93">
        <f t="shared" si="19"/>
        <v>98.3</v>
      </c>
      <c r="J213" s="153"/>
      <c r="K213" s="153"/>
      <c r="R213" s="98"/>
      <c r="S213" s="51"/>
    </row>
    <row r="214" spans="1:20" s="29" customFormat="1" ht="73.900000000000006" customHeight="1" x14ac:dyDescent="0.2">
      <c r="A214" s="89" t="s">
        <v>258</v>
      </c>
      <c r="B214" s="68" t="s">
        <v>28</v>
      </c>
      <c r="C214" s="68">
        <v>94273</v>
      </c>
      <c r="D214" s="91" t="s">
        <v>67</v>
      </c>
      <c r="E214" s="92" t="s">
        <v>46</v>
      </c>
      <c r="F214" s="93">
        <v>65</v>
      </c>
      <c r="G214" s="93">
        <v>49.4</v>
      </c>
      <c r="H214" s="93">
        <f t="shared" si="18"/>
        <v>59.53</v>
      </c>
      <c r="I214" s="93">
        <f t="shared" si="19"/>
        <v>3869.45</v>
      </c>
      <c r="J214" s="153"/>
      <c r="K214" s="153"/>
      <c r="R214" s="98"/>
      <c r="S214" s="51"/>
    </row>
    <row r="215" spans="1:20" s="29" customFormat="1" ht="42.6" customHeight="1" x14ac:dyDescent="0.2">
      <c r="A215" s="89" t="s">
        <v>259</v>
      </c>
      <c r="B215" s="68" t="s">
        <v>27</v>
      </c>
      <c r="C215" s="90">
        <v>16</v>
      </c>
      <c r="D215" s="91" t="s">
        <v>163</v>
      </c>
      <c r="E215" s="95" t="s">
        <v>65</v>
      </c>
      <c r="F215" s="93">
        <v>17</v>
      </c>
      <c r="G215" s="93">
        <v>253.96000000000004</v>
      </c>
      <c r="H215" s="93">
        <f t="shared" si="18"/>
        <v>306.02</v>
      </c>
      <c r="I215" s="93">
        <f t="shared" si="19"/>
        <v>5202.34</v>
      </c>
      <c r="J215" s="153"/>
      <c r="K215" s="153"/>
      <c r="R215" s="98"/>
      <c r="S215" s="51"/>
    </row>
    <row r="216" spans="1:20" s="29" customFormat="1" ht="73.900000000000006" customHeight="1" x14ac:dyDescent="0.2">
      <c r="A216" s="89" t="s">
        <v>260</v>
      </c>
      <c r="B216" s="68" t="s">
        <v>91</v>
      </c>
      <c r="C216" s="68">
        <v>12436</v>
      </c>
      <c r="D216" s="91" t="s">
        <v>164</v>
      </c>
      <c r="E216" s="92" t="s">
        <v>47</v>
      </c>
      <c r="F216" s="93">
        <v>1</v>
      </c>
      <c r="G216" s="93">
        <v>452.24</v>
      </c>
      <c r="H216" s="93">
        <f t="shared" si="18"/>
        <v>544.95000000000005</v>
      </c>
      <c r="I216" s="93">
        <f t="shared" si="19"/>
        <v>544.95000000000005</v>
      </c>
      <c r="J216" s="153"/>
      <c r="K216" s="153"/>
      <c r="R216" s="98"/>
      <c r="S216" s="51"/>
    </row>
    <row r="217" spans="1:20" s="28" customFormat="1" x14ac:dyDescent="0.2">
      <c r="A217" s="83" t="s">
        <v>123</v>
      </c>
      <c r="B217" s="84"/>
      <c r="C217" s="84"/>
      <c r="D217" s="97" t="s">
        <v>44</v>
      </c>
      <c r="E217" s="86"/>
      <c r="F217" s="87"/>
      <c r="G217" s="87"/>
      <c r="H217" s="87"/>
      <c r="I217" s="12">
        <f>SUM(I218:I247)</f>
        <v>16836.500000000004</v>
      </c>
      <c r="J217" s="154"/>
      <c r="K217" s="154"/>
      <c r="R217" s="98"/>
      <c r="S217" s="51"/>
      <c r="T217" s="29"/>
    </row>
    <row r="218" spans="1:20" s="29" customFormat="1" ht="50.45" customHeight="1" x14ac:dyDescent="0.2">
      <c r="A218" s="89" t="s">
        <v>414</v>
      </c>
      <c r="B218" s="68" t="s">
        <v>28</v>
      </c>
      <c r="C218" s="68">
        <v>101489</v>
      </c>
      <c r="D218" s="91" t="s">
        <v>114</v>
      </c>
      <c r="E218" s="92" t="s">
        <v>47</v>
      </c>
      <c r="F218" s="93">
        <v>1</v>
      </c>
      <c r="G218" s="93">
        <v>1796.35</v>
      </c>
      <c r="H218" s="93">
        <f t="shared" ref="H218:H247" si="20">ROUND(G218*(1+$S$4),2)</f>
        <v>2164.6</v>
      </c>
      <c r="I218" s="93">
        <f t="shared" ref="I218:I247" si="21">TRUNC(F218*H218,2)</f>
        <v>2164.6</v>
      </c>
      <c r="J218" s="153"/>
      <c r="K218" s="153"/>
      <c r="R218" s="98"/>
      <c r="S218" s="51"/>
    </row>
    <row r="219" spans="1:20" s="29" customFormat="1" ht="67.150000000000006" customHeight="1" x14ac:dyDescent="0.2">
      <c r="A219" s="89" t="s">
        <v>415</v>
      </c>
      <c r="B219" s="68" t="s">
        <v>27</v>
      </c>
      <c r="C219" s="68">
        <v>17</v>
      </c>
      <c r="D219" s="91" t="s">
        <v>310</v>
      </c>
      <c r="E219" s="92" t="s">
        <v>47</v>
      </c>
      <c r="F219" s="93">
        <v>1</v>
      </c>
      <c r="G219" s="93">
        <v>298.85000000000002</v>
      </c>
      <c r="H219" s="93">
        <f t="shared" si="20"/>
        <v>360.11</v>
      </c>
      <c r="I219" s="93">
        <f t="shared" si="21"/>
        <v>360.11</v>
      </c>
      <c r="J219" s="153"/>
      <c r="K219" s="153"/>
      <c r="R219" s="98"/>
      <c r="S219" s="51"/>
    </row>
    <row r="220" spans="1:20" s="29" customFormat="1" ht="50.45" customHeight="1" x14ac:dyDescent="0.2">
      <c r="A220" s="89" t="s">
        <v>416</v>
      </c>
      <c r="B220" s="68" t="s">
        <v>27</v>
      </c>
      <c r="C220" s="68">
        <v>18</v>
      </c>
      <c r="D220" s="91" t="s">
        <v>312</v>
      </c>
      <c r="E220" s="92" t="s">
        <v>47</v>
      </c>
      <c r="F220" s="93">
        <v>1</v>
      </c>
      <c r="G220" s="93">
        <v>1684.5</v>
      </c>
      <c r="H220" s="93">
        <f t="shared" si="20"/>
        <v>2029.82</v>
      </c>
      <c r="I220" s="93">
        <f t="shared" si="21"/>
        <v>2029.82</v>
      </c>
      <c r="J220" s="153"/>
      <c r="K220" s="153"/>
      <c r="R220" s="98"/>
      <c r="S220" s="51"/>
    </row>
    <row r="221" spans="1:20" s="29" customFormat="1" ht="16.899999999999999" customHeight="1" x14ac:dyDescent="0.2">
      <c r="A221" s="89" t="s">
        <v>417</v>
      </c>
      <c r="B221" s="68" t="s">
        <v>27</v>
      </c>
      <c r="C221" s="68">
        <v>19</v>
      </c>
      <c r="D221" s="91" t="s">
        <v>313</v>
      </c>
      <c r="E221" s="92" t="s">
        <v>47</v>
      </c>
      <c r="F221" s="93">
        <v>10</v>
      </c>
      <c r="G221" s="93">
        <v>7.06</v>
      </c>
      <c r="H221" s="93">
        <f t="shared" si="20"/>
        <v>8.51</v>
      </c>
      <c r="I221" s="93">
        <f t="shared" si="21"/>
        <v>85.1</v>
      </c>
      <c r="J221" s="153"/>
      <c r="K221" s="153"/>
      <c r="R221" s="98"/>
      <c r="S221" s="51"/>
    </row>
    <row r="222" spans="1:20" s="29" customFormat="1" ht="59.45" customHeight="1" x14ac:dyDescent="0.2">
      <c r="A222" s="89" t="s">
        <v>418</v>
      </c>
      <c r="B222" s="68" t="s">
        <v>27</v>
      </c>
      <c r="C222" s="90" t="s">
        <v>133</v>
      </c>
      <c r="D222" s="91" t="s">
        <v>141</v>
      </c>
      <c r="E222" s="92" t="s">
        <v>47</v>
      </c>
      <c r="F222" s="93">
        <v>1</v>
      </c>
      <c r="G222" s="93">
        <v>998.98</v>
      </c>
      <c r="H222" s="93">
        <f t="shared" si="20"/>
        <v>1203.77</v>
      </c>
      <c r="I222" s="93">
        <f t="shared" si="21"/>
        <v>1203.77</v>
      </c>
      <c r="J222" s="153"/>
      <c r="K222" s="153"/>
      <c r="R222" s="98"/>
      <c r="S222" s="51"/>
    </row>
    <row r="223" spans="1:20" s="29" customFormat="1" ht="59.45" customHeight="1" x14ac:dyDescent="0.2">
      <c r="A223" s="89" t="s">
        <v>419</v>
      </c>
      <c r="B223" s="68" t="s">
        <v>28</v>
      </c>
      <c r="C223" s="68">
        <v>91904</v>
      </c>
      <c r="D223" s="91" t="s">
        <v>77</v>
      </c>
      <c r="E223" s="92" t="s">
        <v>47</v>
      </c>
      <c r="F223" s="93">
        <v>1</v>
      </c>
      <c r="G223" s="93">
        <v>14.64</v>
      </c>
      <c r="H223" s="93">
        <f t="shared" si="20"/>
        <v>17.64</v>
      </c>
      <c r="I223" s="93">
        <f t="shared" si="21"/>
        <v>17.64</v>
      </c>
      <c r="J223" s="153"/>
      <c r="K223" s="153"/>
      <c r="R223" s="98"/>
      <c r="S223" s="51"/>
    </row>
    <row r="224" spans="1:20" s="29" customFormat="1" ht="59.45" customHeight="1" x14ac:dyDescent="0.2">
      <c r="A224" s="89" t="s">
        <v>420</v>
      </c>
      <c r="B224" s="68" t="s">
        <v>28</v>
      </c>
      <c r="C224" s="68">
        <v>91902</v>
      </c>
      <c r="D224" s="91" t="s">
        <v>76</v>
      </c>
      <c r="E224" s="92" t="s">
        <v>47</v>
      </c>
      <c r="F224" s="93">
        <v>5</v>
      </c>
      <c r="G224" s="93">
        <v>12.32</v>
      </c>
      <c r="H224" s="93">
        <f t="shared" si="20"/>
        <v>14.85</v>
      </c>
      <c r="I224" s="93">
        <f t="shared" si="21"/>
        <v>74.25</v>
      </c>
      <c r="J224" s="153"/>
      <c r="K224" s="153"/>
      <c r="R224" s="98"/>
      <c r="S224" s="51"/>
    </row>
    <row r="225" spans="1:19" s="29" customFormat="1" ht="59.45" customHeight="1" x14ac:dyDescent="0.2">
      <c r="A225" s="89" t="s">
        <v>421</v>
      </c>
      <c r="B225" s="68" t="s">
        <v>28</v>
      </c>
      <c r="C225" s="68">
        <v>91860</v>
      </c>
      <c r="D225" s="91" t="s">
        <v>71</v>
      </c>
      <c r="E225" s="92" t="s">
        <v>46</v>
      </c>
      <c r="F225" s="93">
        <v>50</v>
      </c>
      <c r="G225" s="93">
        <v>13.64</v>
      </c>
      <c r="H225" s="93">
        <f t="shared" si="20"/>
        <v>16.440000000000001</v>
      </c>
      <c r="I225" s="93">
        <f t="shared" si="21"/>
        <v>822</v>
      </c>
      <c r="J225" s="153"/>
      <c r="K225" s="153"/>
      <c r="R225" s="98"/>
      <c r="S225" s="51"/>
    </row>
    <row r="226" spans="1:19" s="29" customFormat="1" ht="27" customHeight="1" x14ac:dyDescent="0.2">
      <c r="A226" s="89" t="s">
        <v>422</v>
      </c>
      <c r="B226" s="68" t="s">
        <v>27</v>
      </c>
      <c r="C226" s="68">
        <v>23</v>
      </c>
      <c r="D226" s="91" t="s">
        <v>322</v>
      </c>
      <c r="E226" s="92" t="s">
        <v>46</v>
      </c>
      <c r="F226" s="93">
        <v>10</v>
      </c>
      <c r="G226" s="93">
        <v>10.81</v>
      </c>
      <c r="H226" s="93">
        <f t="shared" si="20"/>
        <v>13.03</v>
      </c>
      <c r="I226" s="93">
        <f t="shared" si="21"/>
        <v>130.30000000000001</v>
      </c>
      <c r="J226" s="153"/>
      <c r="K226" s="153"/>
      <c r="R226" s="98"/>
      <c r="S226" s="51"/>
    </row>
    <row r="227" spans="1:19" s="29" customFormat="1" ht="33.75" x14ac:dyDescent="0.2">
      <c r="A227" s="89" t="s">
        <v>423</v>
      </c>
      <c r="B227" s="68" t="s">
        <v>28</v>
      </c>
      <c r="C227" s="68">
        <v>91867</v>
      </c>
      <c r="D227" s="91" t="s">
        <v>73</v>
      </c>
      <c r="E227" s="92" t="s">
        <v>46</v>
      </c>
      <c r="F227" s="93">
        <v>5</v>
      </c>
      <c r="G227" s="93">
        <v>10.81</v>
      </c>
      <c r="H227" s="93">
        <f t="shared" si="20"/>
        <v>13.03</v>
      </c>
      <c r="I227" s="93">
        <f t="shared" si="21"/>
        <v>65.150000000000006</v>
      </c>
      <c r="J227" s="153"/>
      <c r="K227" s="153"/>
      <c r="R227" s="98"/>
      <c r="S227" s="51"/>
    </row>
    <row r="228" spans="1:19" s="29" customFormat="1" ht="50.45" customHeight="1" x14ac:dyDescent="0.2">
      <c r="A228" s="89" t="s">
        <v>424</v>
      </c>
      <c r="B228" s="68" t="s">
        <v>28</v>
      </c>
      <c r="C228" s="68">
        <v>91879</v>
      </c>
      <c r="D228" s="91" t="s">
        <v>75</v>
      </c>
      <c r="E228" s="92" t="s">
        <v>47</v>
      </c>
      <c r="F228" s="93">
        <v>10</v>
      </c>
      <c r="G228" s="93">
        <v>7.45</v>
      </c>
      <c r="H228" s="93">
        <f t="shared" si="20"/>
        <v>8.98</v>
      </c>
      <c r="I228" s="93">
        <f t="shared" si="21"/>
        <v>89.8</v>
      </c>
      <c r="J228" s="153"/>
      <c r="K228" s="153"/>
      <c r="R228" s="98"/>
      <c r="S228" s="51"/>
    </row>
    <row r="229" spans="1:19" s="29" customFormat="1" ht="50.45" customHeight="1" x14ac:dyDescent="0.2">
      <c r="A229" s="89" t="s">
        <v>425</v>
      </c>
      <c r="B229" s="68" t="s">
        <v>28</v>
      </c>
      <c r="C229" s="68">
        <v>91927</v>
      </c>
      <c r="D229" s="91" t="s">
        <v>54</v>
      </c>
      <c r="E229" s="92" t="s">
        <v>46</v>
      </c>
      <c r="F229" s="93">
        <v>50</v>
      </c>
      <c r="G229" s="93">
        <v>5.96</v>
      </c>
      <c r="H229" s="93">
        <f t="shared" si="20"/>
        <v>7.18</v>
      </c>
      <c r="I229" s="93">
        <f t="shared" si="21"/>
        <v>359</v>
      </c>
      <c r="J229" s="153"/>
      <c r="K229" s="153"/>
      <c r="R229" s="98"/>
      <c r="S229" s="51"/>
    </row>
    <row r="230" spans="1:19" s="29" customFormat="1" ht="25.9" customHeight="1" x14ac:dyDescent="0.2">
      <c r="A230" s="89" t="s">
        <v>426</v>
      </c>
      <c r="B230" s="68" t="s">
        <v>27</v>
      </c>
      <c r="C230" s="68">
        <v>24</v>
      </c>
      <c r="D230" s="91" t="s">
        <v>327</v>
      </c>
      <c r="E230" s="92" t="s">
        <v>47</v>
      </c>
      <c r="F230" s="93">
        <v>1</v>
      </c>
      <c r="G230" s="93">
        <v>399.84000000000003</v>
      </c>
      <c r="H230" s="93">
        <f t="shared" si="20"/>
        <v>481.81</v>
      </c>
      <c r="I230" s="93">
        <f t="shared" si="21"/>
        <v>481.81</v>
      </c>
      <c r="J230" s="153"/>
      <c r="K230" s="153"/>
      <c r="R230" s="98"/>
      <c r="S230" s="51"/>
    </row>
    <row r="231" spans="1:19" s="29" customFormat="1" ht="50.45" customHeight="1" x14ac:dyDescent="0.2">
      <c r="A231" s="89" t="s">
        <v>427</v>
      </c>
      <c r="B231" s="68" t="s">
        <v>28</v>
      </c>
      <c r="C231" s="68">
        <v>93654</v>
      </c>
      <c r="D231" s="91" t="s">
        <v>104</v>
      </c>
      <c r="E231" s="92" t="s">
        <v>47</v>
      </c>
      <c r="F231" s="93">
        <v>1</v>
      </c>
      <c r="G231" s="93">
        <v>13.06</v>
      </c>
      <c r="H231" s="93">
        <f t="shared" si="20"/>
        <v>15.74</v>
      </c>
      <c r="I231" s="93">
        <f t="shared" si="21"/>
        <v>15.74</v>
      </c>
      <c r="J231" s="153"/>
      <c r="K231" s="153"/>
      <c r="R231" s="98"/>
      <c r="S231" s="51"/>
    </row>
    <row r="232" spans="1:19" s="29" customFormat="1" ht="50.45" customHeight="1" x14ac:dyDescent="0.2">
      <c r="A232" s="89" t="s">
        <v>428</v>
      </c>
      <c r="B232" s="68" t="s">
        <v>28</v>
      </c>
      <c r="C232" s="68">
        <v>101902</v>
      </c>
      <c r="D232" s="91" t="s">
        <v>103</v>
      </c>
      <c r="E232" s="92" t="s">
        <v>47</v>
      </c>
      <c r="F232" s="93">
        <v>1</v>
      </c>
      <c r="G232" s="93">
        <v>168.2</v>
      </c>
      <c r="H232" s="93">
        <f t="shared" si="20"/>
        <v>202.68</v>
      </c>
      <c r="I232" s="93">
        <f t="shared" si="21"/>
        <v>202.68</v>
      </c>
      <c r="J232" s="153"/>
      <c r="K232" s="153"/>
      <c r="R232" s="98"/>
      <c r="S232" s="51"/>
    </row>
    <row r="233" spans="1:19" s="29" customFormat="1" ht="50.45" customHeight="1" x14ac:dyDescent="0.2">
      <c r="A233" s="89" t="s">
        <v>429</v>
      </c>
      <c r="B233" s="68" t="s">
        <v>28</v>
      </c>
      <c r="C233" s="68">
        <v>101538</v>
      </c>
      <c r="D233" s="91" t="s">
        <v>113</v>
      </c>
      <c r="E233" s="92" t="s">
        <v>47</v>
      </c>
      <c r="F233" s="93">
        <v>1</v>
      </c>
      <c r="G233" s="93">
        <v>42.29</v>
      </c>
      <c r="H233" s="93">
        <f t="shared" si="20"/>
        <v>50.96</v>
      </c>
      <c r="I233" s="93">
        <f t="shared" si="21"/>
        <v>50.96</v>
      </c>
      <c r="J233" s="153"/>
      <c r="K233" s="153"/>
      <c r="R233" s="98"/>
      <c r="S233" s="51"/>
    </row>
    <row r="234" spans="1:19" s="29" customFormat="1" ht="25.9" customHeight="1" x14ac:dyDescent="0.2">
      <c r="A234" s="89" t="s">
        <v>430</v>
      </c>
      <c r="B234" s="68" t="s">
        <v>27</v>
      </c>
      <c r="C234" s="68">
        <v>21</v>
      </c>
      <c r="D234" s="91" t="s">
        <v>315</v>
      </c>
      <c r="E234" s="92" t="s">
        <v>47</v>
      </c>
      <c r="F234" s="93">
        <v>2</v>
      </c>
      <c r="G234" s="93">
        <v>84.320000000000007</v>
      </c>
      <c r="H234" s="93">
        <f t="shared" si="20"/>
        <v>101.61</v>
      </c>
      <c r="I234" s="93">
        <f t="shared" si="21"/>
        <v>203.22</v>
      </c>
      <c r="J234" s="153"/>
      <c r="K234" s="153"/>
      <c r="R234" s="98"/>
      <c r="S234" s="51"/>
    </row>
    <row r="235" spans="1:19" s="29" customFormat="1" ht="59.45" customHeight="1" x14ac:dyDescent="0.2">
      <c r="A235" s="89" t="s">
        <v>431</v>
      </c>
      <c r="B235" s="68" t="s">
        <v>93</v>
      </c>
      <c r="C235" s="68" t="s">
        <v>333</v>
      </c>
      <c r="D235" s="91" t="s">
        <v>334</v>
      </c>
      <c r="E235" s="92" t="s">
        <v>47</v>
      </c>
      <c r="F235" s="93">
        <v>3</v>
      </c>
      <c r="G235" s="93">
        <v>330.98</v>
      </c>
      <c r="H235" s="93">
        <f t="shared" si="20"/>
        <v>398.83</v>
      </c>
      <c r="I235" s="93">
        <f t="shared" si="21"/>
        <v>1196.49</v>
      </c>
      <c r="J235" s="153"/>
      <c r="K235" s="153"/>
      <c r="R235" s="98"/>
      <c r="S235" s="51"/>
    </row>
    <row r="236" spans="1:19" s="29" customFormat="1" ht="36.6" customHeight="1" x14ac:dyDescent="0.2">
      <c r="A236" s="89" t="s">
        <v>432</v>
      </c>
      <c r="B236" s="68" t="s">
        <v>27</v>
      </c>
      <c r="C236" s="68">
        <v>25</v>
      </c>
      <c r="D236" s="91" t="s">
        <v>336</v>
      </c>
      <c r="E236" s="92" t="s">
        <v>47</v>
      </c>
      <c r="F236" s="93">
        <v>3</v>
      </c>
      <c r="G236" s="93">
        <v>6.52</v>
      </c>
      <c r="H236" s="93">
        <f t="shared" si="20"/>
        <v>7.86</v>
      </c>
      <c r="I236" s="93">
        <f t="shared" si="21"/>
        <v>23.58</v>
      </c>
      <c r="J236" s="153"/>
      <c r="K236" s="153"/>
      <c r="R236" s="98"/>
      <c r="S236" s="51"/>
    </row>
    <row r="237" spans="1:19" s="29" customFormat="1" ht="30" customHeight="1" x14ac:dyDescent="0.2">
      <c r="A237" s="89" t="s">
        <v>433</v>
      </c>
      <c r="B237" s="68" t="s">
        <v>27</v>
      </c>
      <c r="C237" s="96">
        <v>26</v>
      </c>
      <c r="D237" s="91" t="s">
        <v>338</v>
      </c>
      <c r="E237" s="92" t="s">
        <v>47</v>
      </c>
      <c r="F237" s="93">
        <v>1</v>
      </c>
      <c r="G237" s="93">
        <v>207.52</v>
      </c>
      <c r="H237" s="93">
        <f t="shared" si="20"/>
        <v>250.06</v>
      </c>
      <c r="I237" s="93">
        <f t="shared" si="21"/>
        <v>250.06</v>
      </c>
      <c r="J237" s="153"/>
      <c r="K237" s="153"/>
      <c r="R237" s="98"/>
      <c r="S237" s="51"/>
    </row>
    <row r="238" spans="1:19" s="29" customFormat="1" ht="68.650000000000006" customHeight="1" x14ac:dyDescent="0.2">
      <c r="A238" s="89" t="s">
        <v>434</v>
      </c>
      <c r="B238" s="68" t="s">
        <v>28</v>
      </c>
      <c r="C238" s="96">
        <v>91929</v>
      </c>
      <c r="D238" s="91" t="s">
        <v>78</v>
      </c>
      <c r="E238" s="92" t="s">
        <v>46</v>
      </c>
      <c r="F238" s="93">
        <v>30</v>
      </c>
      <c r="G238" s="93">
        <v>8.8000000000000007</v>
      </c>
      <c r="H238" s="93">
        <f t="shared" si="20"/>
        <v>10.6</v>
      </c>
      <c r="I238" s="93">
        <f t="shared" si="21"/>
        <v>318</v>
      </c>
      <c r="J238" s="153"/>
      <c r="K238" s="153"/>
      <c r="R238" s="98"/>
      <c r="S238" s="51"/>
    </row>
    <row r="239" spans="1:19" s="29" customFormat="1" ht="68.650000000000006" customHeight="1" x14ac:dyDescent="0.2">
      <c r="A239" s="89" t="s">
        <v>435</v>
      </c>
      <c r="B239" s="68" t="s">
        <v>28</v>
      </c>
      <c r="C239" s="96">
        <v>96985</v>
      </c>
      <c r="D239" s="91" t="s">
        <v>45</v>
      </c>
      <c r="E239" s="92" t="s">
        <v>47</v>
      </c>
      <c r="F239" s="93">
        <v>3</v>
      </c>
      <c r="G239" s="93">
        <v>110.36</v>
      </c>
      <c r="H239" s="93">
        <f t="shared" si="20"/>
        <v>132.97999999999999</v>
      </c>
      <c r="I239" s="93">
        <f t="shared" si="21"/>
        <v>398.94</v>
      </c>
      <c r="J239" s="153"/>
      <c r="K239" s="153"/>
      <c r="R239" s="98"/>
      <c r="S239" s="51"/>
    </row>
    <row r="240" spans="1:19" s="29" customFormat="1" ht="68.650000000000006" customHeight="1" x14ac:dyDescent="0.2">
      <c r="A240" s="89" t="s">
        <v>436</v>
      </c>
      <c r="B240" s="68" t="s">
        <v>28</v>
      </c>
      <c r="C240" s="96">
        <v>101657</v>
      </c>
      <c r="D240" s="91" t="s">
        <v>89</v>
      </c>
      <c r="E240" s="92" t="s">
        <v>47</v>
      </c>
      <c r="F240" s="93">
        <v>4</v>
      </c>
      <c r="G240" s="93">
        <v>519.99</v>
      </c>
      <c r="H240" s="93">
        <f t="shared" si="20"/>
        <v>626.59</v>
      </c>
      <c r="I240" s="93">
        <f t="shared" si="21"/>
        <v>2506.36</v>
      </c>
      <c r="J240" s="153"/>
      <c r="K240" s="153"/>
      <c r="R240" s="98"/>
      <c r="S240" s="51"/>
    </row>
    <row r="241" spans="1:21" s="29" customFormat="1" ht="51" customHeight="1" x14ac:dyDescent="0.2">
      <c r="A241" s="89" t="s">
        <v>437</v>
      </c>
      <c r="B241" s="68" t="s">
        <v>28</v>
      </c>
      <c r="C241" s="96">
        <v>97595</v>
      </c>
      <c r="D241" s="91" t="s">
        <v>79</v>
      </c>
      <c r="E241" s="92" t="s">
        <v>47</v>
      </c>
      <c r="F241" s="93">
        <v>1</v>
      </c>
      <c r="G241" s="93">
        <v>84.29</v>
      </c>
      <c r="H241" s="93">
        <f t="shared" si="20"/>
        <v>101.57</v>
      </c>
      <c r="I241" s="93">
        <f t="shared" si="21"/>
        <v>101.57</v>
      </c>
      <c r="J241" s="153"/>
      <c r="K241" s="153"/>
      <c r="R241" s="98"/>
      <c r="S241" s="51"/>
    </row>
    <row r="242" spans="1:21" s="29" customFormat="1" ht="44.45" customHeight="1" x14ac:dyDescent="0.2">
      <c r="A242" s="89" t="s">
        <v>438</v>
      </c>
      <c r="B242" s="68" t="s">
        <v>28</v>
      </c>
      <c r="C242" s="96">
        <v>91864</v>
      </c>
      <c r="D242" s="91" t="s">
        <v>72</v>
      </c>
      <c r="E242" s="92" t="s">
        <v>46</v>
      </c>
      <c r="F242" s="93">
        <v>1</v>
      </c>
      <c r="G242" s="93">
        <v>16.41</v>
      </c>
      <c r="H242" s="93">
        <f t="shared" si="20"/>
        <v>19.77</v>
      </c>
      <c r="I242" s="93">
        <f t="shared" si="21"/>
        <v>19.77</v>
      </c>
      <c r="J242" s="153"/>
      <c r="K242" s="153"/>
      <c r="R242" s="98"/>
      <c r="S242" s="51"/>
    </row>
    <row r="243" spans="1:21" s="29" customFormat="1" ht="45" customHeight="1" x14ac:dyDescent="0.2">
      <c r="A243" s="89" t="s">
        <v>439</v>
      </c>
      <c r="B243" s="68" t="s">
        <v>28</v>
      </c>
      <c r="C243" s="96">
        <v>91876</v>
      </c>
      <c r="D243" s="91" t="s">
        <v>74</v>
      </c>
      <c r="E243" s="92" t="s">
        <v>47</v>
      </c>
      <c r="F243" s="93">
        <v>2</v>
      </c>
      <c r="G243" s="93">
        <v>10.93</v>
      </c>
      <c r="H243" s="93">
        <f t="shared" si="20"/>
        <v>13.17</v>
      </c>
      <c r="I243" s="93">
        <f t="shared" si="21"/>
        <v>26.34</v>
      </c>
      <c r="J243" s="153"/>
      <c r="K243" s="153"/>
      <c r="R243" s="98"/>
      <c r="S243" s="51"/>
    </row>
    <row r="244" spans="1:21" s="29" customFormat="1" ht="43.15" customHeight="1" x14ac:dyDescent="0.2">
      <c r="A244" s="89" t="s">
        <v>440</v>
      </c>
      <c r="B244" s="68" t="s">
        <v>28</v>
      </c>
      <c r="C244" s="96">
        <v>93656</v>
      </c>
      <c r="D244" s="91" t="s">
        <v>105</v>
      </c>
      <c r="E244" s="92" t="s">
        <v>47</v>
      </c>
      <c r="F244" s="93">
        <v>1</v>
      </c>
      <c r="G244" s="93">
        <v>14.97</v>
      </c>
      <c r="H244" s="93">
        <f t="shared" si="20"/>
        <v>18.04</v>
      </c>
      <c r="I244" s="93">
        <f t="shared" si="21"/>
        <v>18.04</v>
      </c>
      <c r="J244" s="153"/>
      <c r="K244" s="153"/>
      <c r="R244" s="98"/>
      <c r="S244" s="51"/>
    </row>
    <row r="245" spans="1:21" s="29" customFormat="1" ht="42" customHeight="1" x14ac:dyDescent="0.2">
      <c r="A245" s="89" t="s">
        <v>441</v>
      </c>
      <c r="B245" s="68" t="s">
        <v>27</v>
      </c>
      <c r="C245" s="96">
        <v>27</v>
      </c>
      <c r="D245" s="91" t="s">
        <v>348</v>
      </c>
      <c r="E245" s="92" t="s">
        <v>47</v>
      </c>
      <c r="F245" s="93">
        <v>2</v>
      </c>
      <c r="G245" s="93">
        <v>48.230000000000004</v>
      </c>
      <c r="H245" s="93">
        <f t="shared" si="20"/>
        <v>58.12</v>
      </c>
      <c r="I245" s="93">
        <f t="shared" si="21"/>
        <v>116.24</v>
      </c>
      <c r="J245" s="153"/>
      <c r="K245" s="153"/>
      <c r="R245" s="98"/>
      <c r="S245" s="51"/>
    </row>
    <row r="246" spans="1:21" s="29" customFormat="1" ht="42.6" customHeight="1" x14ac:dyDescent="0.2">
      <c r="A246" s="89" t="s">
        <v>442</v>
      </c>
      <c r="B246" s="68" t="s">
        <v>91</v>
      </c>
      <c r="C246" s="96">
        <v>10423</v>
      </c>
      <c r="D246" s="91" t="s">
        <v>350</v>
      </c>
      <c r="E246" s="92" t="s">
        <v>47</v>
      </c>
      <c r="F246" s="93">
        <v>1</v>
      </c>
      <c r="G246" s="93">
        <v>775.9</v>
      </c>
      <c r="H246" s="93">
        <f t="shared" si="20"/>
        <v>934.96</v>
      </c>
      <c r="I246" s="93">
        <f t="shared" si="21"/>
        <v>934.96</v>
      </c>
      <c r="J246" s="153"/>
      <c r="K246" s="153"/>
      <c r="R246" s="98"/>
      <c r="S246" s="51"/>
    </row>
    <row r="247" spans="1:21" s="29" customFormat="1" ht="62.45" customHeight="1" x14ac:dyDescent="0.2">
      <c r="A247" s="89" t="s">
        <v>443</v>
      </c>
      <c r="B247" s="68" t="s">
        <v>27</v>
      </c>
      <c r="C247" s="96" t="s">
        <v>134</v>
      </c>
      <c r="D247" s="91" t="s">
        <v>353</v>
      </c>
      <c r="E247" s="92" t="s">
        <v>47</v>
      </c>
      <c r="F247" s="93">
        <v>2</v>
      </c>
      <c r="G247" s="93">
        <v>1066.47</v>
      </c>
      <c r="H247" s="93">
        <f t="shared" si="20"/>
        <v>1285.0999999999999</v>
      </c>
      <c r="I247" s="93">
        <f t="shared" si="21"/>
        <v>2570.1999999999998</v>
      </c>
      <c r="J247" s="153"/>
      <c r="K247" s="153"/>
      <c r="R247" s="98"/>
      <c r="S247" s="51"/>
    </row>
    <row r="248" spans="1:21" s="28" customFormat="1" x14ac:dyDescent="0.2">
      <c r="A248" s="83" t="s">
        <v>124</v>
      </c>
      <c r="B248" s="84"/>
      <c r="C248" s="84"/>
      <c r="D248" s="85" t="s">
        <v>53</v>
      </c>
      <c r="E248" s="86"/>
      <c r="F248" s="87"/>
      <c r="G248" s="87"/>
      <c r="H248" s="87"/>
      <c r="I248" s="12">
        <f>SUM(I249:I251)</f>
        <v>1174.95</v>
      </c>
      <c r="J248" s="154"/>
      <c r="K248" s="154"/>
      <c r="R248" s="98"/>
      <c r="S248" s="51"/>
      <c r="T248" s="29"/>
    </row>
    <row r="249" spans="1:21" s="29" customFormat="1" ht="32.450000000000003" customHeight="1" x14ac:dyDescent="0.2">
      <c r="A249" s="89" t="s">
        <v>261</v>
      </c>
      <c r="B249" s="68" t="s">
        <v>28</v>
      </c>
      <c r="C249" s="90">
        <v>88485</v>
      </c>
      <c r="D249" s="91" t="s">
        <v>81</v>
      </c>
      <c r="E249" s="92" t="s">
        <v>65</v>
      </c>
      <c r="F249" s="93">
        <v>3.6</v>
      </c>
      <c r="G249" s="93">
        <v>4.8600000000000003</v>
      </c>
      <c r="H249" s="93">
        <f>ROUND(G249*(1+$S$4),2)</f>
        <v>5.86</v>
      </c>
      <c r="I249" s="93">
        <f>TRUNC(F249*H249,2)</f>
        <v>21.09</v>
      </c>
      <c r="J249" s="153"/>
      <c r="K249" s="153"/>
      <c r="R249" s="98"/>
      <c r="S249" s="51"/>
    </row>
    <row r="250" spans="1:21" s="29" customFormat="1" ht="34.15" customHeight="1" x14ac:dyDescent="0.2">
      <c r="A250" s="89" t="s">
        <v>262</v>
      </c>
      <c r="B250" s="68" t="s">
        <v>28</v>
      </c>
      <c r="C250" s="90">
        <v>88489</v>
      </c>
      <c r="D250" s="91" t="s">
        <v>55</v>
      </c>
      <c r="E250" s="92" t="s">
        <v>65</v>
      </c>
      <c r="F250" s="93">
        <v>3.6</v>
      </c>
      <c r="G250" s="93">
        <v>14.44</v>
      </c>
      <c r="H250" s="93">
        <f>ROUND(G250*(1+$S$4),2)</f>
        <v>17.399999999999999</v>
      </c>
      <c r="I250" s="93">
        <f>TRUNC(F250*H250,2)</f>
        <v>62.64</v>
      </c>
      <c r="J250" s="153"/>
      <c r="K250" s="153"/>
      <c r="R250" s="98"/>
      <c r="S250" s="51"/>
    </row>
    <row r="251" spans="1:21" s="29" customFormat="1" ht="35.450000000000003" customHeight="1" x14ac:dyDescent="0.2">
      <c r="A251" s="89" t="s">
        <v>263</v>
      </c>
      <c r="B251" s="68" t="s">
        <v>27</v>
      </c>
      <c r="C251" s="90">
        <v>13</v>
      </c>
      <c r="D251" s="91" t="s">
        <v>159</v>
      </c>
      <c r="E251" s="92" t="s">
        <v>65</v>
      </c>
      <c r="F251" s="93">
        <v>19.5</v>
      </c>
      <c r="G251" s="93">
        <v>46.44</v>
      </c>
      <c r="H251" s="93">
        <f>ROUND(G251*(1+$S$4),2)</f>
        <v>55.96</v>
      </c>
      <c r="I251" s="93">
        <f>TRUNC(F251*H251,2)</f>
        <v>1091.22</v>
      </c>
      <c r="J251" s="153"/>
      <c r="K251" s="153"/>
      <c r="R251" s="98"/>
      <c r="S251" s="51"/>
    </row>
    <row r="252" spans="1:21" s="28" customFormat="1" x14ac:dyDescent="0.2">
      <c r="A252" s="83" t="s">
        <v>125</v>
      </c>
      <c r="B252" s="84"/>
      <c r="C252" s="84"/>
      <c r="D252" s="85" t="s">
        <v>94</v>
      </c>
      <c r="E252" s="86"/>
      <c r="F252" s="87"/>
      <c r="G252" s="87"/>
      <c r="H252" s="87"/>
      <c r="I252" s="12">
        <f>SUM(I253:I257)</f>
        <v>10918.83</v>
      </c>
      <c r="J252" s="154"/>
      <c r="K252" s="154"/>
      <c r="R252" s="98"/>
      <c r="S252" s="51"/>
      <c r="T252" s="29"/>
    </row>
    <row r="253" spans="1:21" s="29" customFormat="1" ht="53.45" customHeight="1" x14ac:dyDescent="0.2">
      <c r="A253" s="89" t="s">
        <v>264</v>
      </c>
      <c r="B253" s="68" t="s">
        <v>27</v>
      </c>
      <c r="C253" s="90" t="s">
        <v>136</v>
      </c>
      <c r="D253" s="91" t="s">
        <v>109</v>
      </c>
      <c r="E253" s="95" t="s">
        <v>47</v>
      </c>
      <c r="F253" s="93">
        <v>1</v>
      </c>
      <c r="G253" s="93">
        <v>4190.82</v>
      </c>
      <c r="H253" s="93">
        <f>ROUND(G253*(1+$S$4),2)</f>
        <v>5049.9399999999996</v>
      </c>
      <c r="I253" s="93">
        <f>TRUNC(F253*H253,2)</f>
        <v>5049.9399999999996</v>
      </c>
      <c r="J253" s="153"/>
      <c r="K253" s="153"/>
      <c r="R253" s="98"/>
      <c r="S253" s="51"/>
      <c r="U253" s="38" t="e">
        <f>F253+#REF!</f>
        <v>#REF!</v>
      </c>
    </row>
    <row r="254" spans="1:21" s="29" customFormat="1" ht="41.65" customHeight="1" x14ac:dyDescent="0.2">
      <c r="A254" s="89" t="s">
        <v>265</v>
      </c>
      <c r="B254" s="68" t="s">
        <v>27</v>
      </c>
      <c r="C254" s="90" t="s">
        <v>135</v>
      </c>
      <c r="D254" s="91" t="s">
        <v>110</v>
      </c>
      <c r="E254" s="95" t="s">
        <v>47</v>
      </c>
      <c r="F254" s="93">
        <v>1</v>
      </c>
      <c r="G254" s="93">
        <v>686.50999999999988</v>
      </c>
      <c r="H254" s="93">
        <f>ROUND(G254*(1+$S$4),2)</f>
        <v>827.24</v>
      </c>
      <c r="I254" s="93">
        <f>TRUNC(F254*H254,2)</f>
        <v>827.24</v>
      </c>
      <c r="J254" s="153"/>
      <c r="K254" s="153"/>
      <c r="R254" s="98"/>
      <c r="S254" s="51"/>
      <c r="U254" s="38" t="e">
        <f>F254+#REF!</f>
        <v>#REF!</v>
      </c>
    </row>
    <row r="255" spans="1:21" s="29" customFormat="1" ht="63" customHeight="1" x14ac:dyDescent="0.2">
      <c r="A255" s="89" t="s">
        <v>266</v>
      </c>
      <c r="B255" s="68" t="s">
        <v>27</v>
      </c>
      <c r="C255" s="68">
        <v>12</v>
      </c>
      <c r="D255" s="91" t="s">
        <v>158</v>
      </c>
      <c r="E255" s="95" t="s">
        <v>47</v>
      </c>
      <c r="F255" s="93">
        <v>3</v>
      </c>
      <c r="G255" s="93">
        <v>1144.52</v>
      </c>
      <c r="H255" s="93">
        <f>ROUND(G255*(1+$S$4),2)</f>
        <v>1379.15</v>
      </c>
      <c r="I255" s="93">
        <f>TRUNC(F255*H255,2)</f>
        <v>4137.45</v>
      </c>
      <c r="J255" s="153"/>
      <c r="K255" s="153"/>
      <c r="R255" s="98"/>
      <c r="S255" s="51"/>
    </row>
    <row r="256" spans="1:21" s="29" customFormat="1" ht="39.4" customHeight="1" x14ac:dyDescent="0.2">
      <c r="A256" s="89" t="s">
        <v>267</v>
      </c>
      <c r="B256" s="68" t="s">
        <v>27</v>
      </c>
      <c r="C256" s="90">
        <v>14</v>
      </c>
      <c r="D256" s="67" t="s">
        <v>147</v>
      </c>
      <c r="E256" s="95" t="s">
        <v>148</v>
      </c>
      <c r="F256" s="93">
        <v>200</v>
      </c>
      <c r="G256" s="93">
        <v>2.79</v>
      </c>
      <c r="H256" s="93">
        <f>ROUND(G256*(1+$S$4),2)</f>
        <v>3.36</v>
      </c>
      <c r="I256" s="93">
        <f>TRUNC(F256*H256,2)</f>
        <v>672</v>
      </c>
      <c r="J256" s="153"/>
      <c r="K256" s="153"/>
      <c r="R256" s="98"/>
      <c r="S256" s="51"/>
    </row>
    <row r="257" spans="1:20" s="29" customFormat="1" ht="17.45" customHeight="1" x14ac:dyDescent="0.2">
      <c r="A257" s="89" t="s">
        <v>268</v>
      </c>
      <c r="B257" s="68" t="s">
        <v>27</v>
      </c>
      <c r="C257" s="90">
        <v>15</v>
      </c>
      <c r="D257" s="67" t="s">
        <v>161</v>
      </c>
      <c r="E257" s="95" t="s">
        <v>65</v>
      </c>
      <c r="F257" s="93">
        <v>60</v>
      </c>
      <c r="G257" s="93">
        <v>3.21</v>
      </c>
      <c r="H257" s="93">
        <f>ROUND(G257*(1+$S$4),2)</f>
        <v>3.87</v>
      </c>
      <c r="I257" s="93">
        <f>TRUNC(F257*H257,2)</f>
        <v>232.2</v>
      </c>
      <c r="J257" s="153"/>
      <c r="K257" s="153"/>
      <c r="R257" s="98"/>
      <c r="S257" s="51"/>
    </row>
    <row r="258" spans="1:20" s="111" customFormat="1" x14ac:dyDescent="0.2">
      <c r="A258" s="105" t="s">
        <v>51</v>
      </c>
      <c r="B258" s="106"/>
      <c r="C258" s="106"/>
      <c r="D258" s="107" t="s">
        <v>174</v>
      </c>
      <c r="E258" s="108"/>
      <c r="F258" s="110"/>
      <c r="G258" s="110"/>
      <c r="H258" s="110"/>
      <c r="I258" s="109">
        <f>I259+I267+I304+I308+I275</f>
        <v>57432.59</v>
      </c>
      <c r="J258" s="152"/>
      <c r="K258" s="152"/>
      <c r="R258" s="98"/>
      <c r="S258" s="51"/>
    </row>
    <row r="259" spans="1:20" s="28" customFormat="1" x14ac:dyDescent="0.2">
      <c r="A259" s="83" t="s">
        <v>56</v>
      </c>
      <c r="B259" s="84"/>
      <c r="C259" s="84"/>
      <c r="D259" s="85" t="s">
        <v>153</v>
      </c>
      <c r="E259" s="86"/>
      <c r="F259" s="87"/>
      <c r="G259" s="87"/>
      <c r="H259" s="87"/>
      <c r="I259" s="12">
        <f>SUM(I260:I266)</f>
        <v>10182.74</v>
      </c>
      <c r="J259" s="154"/>
      <c r="K259" s="154"/>
      <c r="R259" s="98"/>
      <c r="S259" s="51"/>
    </row>
    <row r="260" spans="1:20" s="29" customFormat="1" ht="69.599999999999994" customHeight="1" x14ac:dyDescent="0.2">
      <c r="A260" s="89" t="s">
        <v>269</v>
      </c>
      <c r="B260" s="68" t="s">
        <v>28</v>
      </c>
      <c r="C260" s="90">
        <v>104796</v>
      </c>
      <c r="D260" s="94" t="s">
        <v>85</v>
      </c>
      <c r="E260" s="92" t="s">
        <v>46</v>
      </c>
      <c r="F260" s="93">
        <v>22</v>
      </c>
      <c r="G260" s="93">
        <v>14.59</v>
      </c>
      <c r="H260" s="93">
        <f t="shared" ref="H260:H266" si="22">ROUND(G260*(1+$S$4),2)</f>
        <v>17.579999999999998</v>
      </c>
      <c r="I260" s="93">
        <f t="shared" ref="I260:I266" si="23">TRUNC(F260*H260,2)</f>
        <v>386.76</v>
      </c>
      <c r="J260" s="153"/>
      <c r="K260" s="153"/>
      <c r="R260" s="98"/>
      <c r="S260" s="51"/>
    </row>
    <row r="261" spans="1:20" s="29" customFormat="1" ht="18.600000000000001" customHeight="1" x14ac:dyDescent="0.2">
      <c r="A261" s="89" t="s">
        <v>270</v>
      </c>
      <c r="B261" s="68" t="s">
        <v>28</v>
      </c>
      <c r="C261" s="90">
        <v>98459</v>
      </c>
      <c r="D261" s="94" t="s">
        <v>62</v>
      </c>
      <c r="E261" s="92" t="s">
        <v>65</v>
      </c>
      <c r="F261" s="93">
        <v>44</v>
      </c>
      <c r="G261" s="93">
        <v>100.94</v>
      </c>
      <c r="H261" s="93">
        <f t="shared" si="22"/>
        <v>121.63</v>
      </c>
      <c r="I261" s="93">
        <f t="shared" si="23"/>
        <v>5351.72</v>
      </c>
      <c r="J261" s="153"/>
      <c r="K261" s="153"/>
      <c r="R261" s="98"/>
      <c r="S261" s="51"/>
    </row>
    <row r="262" spans="1:20" s="29" customFormat="1" ht="41.45" customHeight="1" x14ac:dyDescent="0.2">
      <c r="A262" s="89" t="s">
        <v>271</v>
      </c>
      <c r="B262" s="68" t="s">
        <v>27</v>
      </c>
      <c r="C262" s="90">
        <v>11</v>
      </c>
      <c r="D262" s="94" t="s">
        <v>146</v>
      </c>
      <c r="E262" s="92" t="s">
        <v>65</v>
      </c>
      <c r="F262" s="93">
        <v>50</v>
      </c>
      <c r="G262" s="93">
        <v>17.7</v>
      </c>
      <c r="H262" s="93">
        <f t="shared" si="22"/>
        <v>21.33</v>
      </c>
      <c r="I262" s="93">
        <f t="shared" si="23"/>
        <v>1066.5</v>
      </c>
      <c r="J262" s="153"/>
      <c r="K262" s="153"/>
      <c r="R262" s="98"/>
      <c r="S262" s="51"/>
    </row>
    <row r="263" spans="1:20" s="29" customFormat="1" ht="41.45" customHeight="1" x14ac:dyDescent="0.2">
      <c r="A263" s="89" t="s">
        <v>272</v>
      </c>
      <c r="B263" s="68" t="s">
        <v>28</v>
      </c>
      <c r="C263" s="90">
        <v>97623</v>
      </c>
      <c r="D263" s="94" t="s">
        <v>83</v>
      </c>
      <c r="E263" s="92" t="s">
        <v>66</v>
      </c>
      <c r="F263" s="93">
        <v>3</v>
      </c>
      <c r="G263" s="93">
        <v>195.6</v>
      </c>
      <c r="H263" s="93">
        <f t="shared" si="22"/>
        <v>235.7</v>
      </c>
      <c r="I263" s="93">
        <f t="shared" si="23"/>
        <v>707.1</v>
      </c>
      <c r="J263" s="153"/>
      <c r="K263" s="153"/>
      <c r="R263" s="98"/>
      <c r="S263" s="51"/>
    </row>
    <row r="264" spans="1:20" s="29" customFormat="1" ht="11.45" customHeight="1" x14ac:dyDescent="0.2">
      <c r="A264" s="89" t="s">
        <v>273</v>
      </c>
      <c r="B264" s="68" t="s">
        <v>95</v>
      </c>
      <c r="C264" s="90" t="s">
        <v>107</v>
      </c>
      <c r="D264" s="94" t="s">
        <v>106</v>
      </c>
      <c r="E264" s="95" t="s">
        <v>65</v>
      </c>
      <c r="F264" s="93">
        <v>70</v>
      </c>
      <c r="G264" s="93">
        <v>10.61</v>
      </c>
      <c r="H264" s="93">
        <f t="shared" si="22"/>
        <v>12.79</v>
      </c>
      <c r="I264" s="93">
        <f t="shared" si="23"/>
        <v>895.3</v>
      </c>
      <c r="J264" s="153"/>
      <c r="K264" s="153"/>
      <c r="R264" s="98"/>
      <c r="S264" s="51"/>
    </row>
    <row r="265" spans="1:20" s="29" customFormat="1" ht="18.600000000000001" customHeight="1" x14ac:dyDescent="0.2">
      <c r="A265" s="89" t="s">
        <v>274</v>
      </c>
      <c r="B265" s="68" t="s">
        <v>27</v>
      </c>
      <c r="C265" s="90" t="s">
        <v>137</v>
      </c>
      <c r="D265" s="91" t="s">
        <v>115</v>
      </c>
      <c r="E265" s="92" t="s">
        <v>48</v>
      </c>
      <c r="F265" s="93">
        <v>1</v>
      </c>
      <c r="G265" s="93">
        <v>876.73</v>
      </c>
      <c r="H265" s="93">
        <f t="shared" si="22"/>
        <v>1056.46</v>
      </c>
      <c r="I265" s="93">
        <f t="shared" si="23"/>
        <v>1056.46</v>
      </c>
      <c r="J265" s="153"/>
      <c r="K265" s="153"/>
      <c r="R265" s="98"/>
      <c r="S265" s="51"/>
    </row>
    <row r="266" spans="1:20" s="29" customFormat="1" ht="41.45" customHeight="1" x14ac:dyDescent="0.2">
      <c r="A266" s="89" t="s">
        <v>275</v>
      </c>
      <c r="B266" s="68" t="s">
        <v>93</v>
      </c>
      <c r="C266" s="90" t="s">
        <v>171</v>
      </c>
      <c r="D266" s="94" t="s">
        <v>172</v>
      </c>
      <c r="E266" s="92" t="s">
        <v>66</v>
      </c>
      <c r="F266" s="93">
        <v>2</v>
      </c>
      <c r="G266" s="93">
        <v>298.3</v>
      </c>
      <c r="H266" s="93">
        <f t="shared" si="22"/>
        <v>359.45</v>
      </c>
      <c r="I266" s="93">
        <f t="shared" si="23"/>
        <v>718.9</v>
      </c>
      <c r="J266" s="153"/>
      <c r="K266" s="153"/>
      <c r="R266" s="98"/>
      <c r="S266" s="51"/>
    </row>
    <row r="267" spans="1:20" s="28" customFormat="1" x14ac:dyDescent="0.2">
      <c r="A267" s="83" t="s">
        <v>111</v>
      </c>
      <c r="B267" s="84"/>
      <c r="C267" s="84"/>
      <c r="D267" s="85" t="s">
        <v>36</v>
      </c>
      <c r="E267" s="86"/>
      <c r="F267" s="87"/>
      <c r="G267" s="87"/>
      <c r="H267" s="87"/>
      <c r="I267" s="12">
        <f>SUM(I268:I274)</f>
        <v>17275.05</v>
      </c>
      <c r="J267" s="154"/>
      <c r="K267" s="154"/>
      <c r="R267" s="98"/>
      <c r="S267" s="51"/>
      <c r="T267" s="29"/>
    </row>
    <row r="268" spans="1:20" s="29" customFormat="1" ht="70.900000000000006" customHeight="1" x14ac:dyDescent="0.2">
      <c r="A268" s="89" t="s">
        <v>276</v>
      </c>
      <c r="B268" s="68" t="s">
        <v>27</v>
      </c>
      <c r="C268" s="90">
        <v>10</v>
      </c>
      <c r="D268" s="91" t="s">
        <v>90</v>
      </c>
      <c r="E268" s="95" t="s">
        <v>65</v>
      </c>
      <c r="F268" s="93">
        <v>18</v>
      </c>
      <c r="G268" s="93">
        <v>121.88</v>
      </c>
      <c r="H268" s="93">
        <f t="shared" ref="H268:H274" si="24">ROUND(G268*(1+$S$4),2)</f>
        <v>146.87</v>
      </c>
      <c r="I268" s="93">
        <f t="shared" ref="I268:I274" si="25">TRUNC(F268*H268,2)</f>
        <v>2643.66</v>
      </c>
      <c r="J268" s="153"/>
      <c r="K268" s="153"/>
      <c r="R268" s="98"/>
      <c r="S268" s="51"/>
    </row>
    <row r="269" spans="1:20" s="29" customFormat="1" ht="91.9" customHeight="1" x14ac:dyDescent="0.2">
      <c r="A269" s="89" t="s">
        <v>278</v>
      </c>
      <c r="B269" s="68" t="s">
        <v>27</v>
      </c>
      <c r="C269" s="90" t="s">
        <v>138</v>
      </c>
      <c r="D269" s="91" t="s">
        <v>116</v>
      </c>
      <c r="E269" s="92" t="s">
        <v>131</v>
      </c>
      <c r="F269" s="93">
        <v>14</v>
      </c>
      <c r="G269" s="93">
        <v>140.06</v>
      </c>
      <c r="H269" s="93">
        <f t="shared" si="24"/>
        <v>168.77</v>
      </c>
      <c r="I269" s="93">
        <f t="shared" si="25"/>
        <v>2362.7800000000002</v>
      </c>
      <c r="J269" s="153"/>
      <c r="K269" s="153"/>
      <c r="R269" s="98"/>
      <c r="S269" s="51"/>
    </row>
    <row r="270" spans="1:20" s="29" customFormat="1" ht="63.6" customHeight="1" x14ac:dyDescent="0.2">
      <c r="A270" s="89" t="s">
        <v>277</v>
      </c>
      <c r="B270" s="68" t="s">
        <v>27</v>
      </c>
      <c r="C270" s="90">
        <v>20</v>
      </c>
      <c r="D270" s="91" t="s">
        <v>314</v>
      </c>
      <c r="E270" s="95" t="s">
        <v>65</v>
      </c>
      <c r="F270" s="93">
        <v>35</v>
      </c>
      <c r="G270" s="93">
        <v>120.32</v>
      </c>
      <c r="H270" s="93">
        <f t="shared" si="24"/>
        <v>144.99</v>
      </c>
      <c r="I270" s="93">
        <f t="shared" si="25"/>
        <v>5074.6499999999996</v>
      </c>
      <c r="J270" s="153"/>
      <c r="K270" s="153"/>
      <c r="R270" s="98"/>
      <c r="S270" s="51"/>
    </row>
    <row r="271" spans="1:20" s="29" customFormat="1" ht="73.900000000000006" customHeight="1" x14ac:dyDescent="0.2">
      <c r="A271" s="89" t="s">
        <v>279</v>
      </c>
      <c r="B271" s="68" t="s">
        <v>28</v>
      </c>
      <c r="C271" s="68">
        <v>94279</v>
      </c>
      <c r="D271" s="91" t="s">
        <v>52</v>
      </c>
      <c r="E271" s="92" t="s">
        <v>46</v>
      </c>
      <c r="F271" s="93">
        <v>30</v>
      </c>
      <c r="G271" s="93">
        <v>47.57</v>
      </c>
      <c r="H271" s="93">
        <f t="shared" si="24"/>
        <v>57.32</v>
      </c>
      <c r="I271" s="93">
        <f t="shared" si="25"/>
        <v>1719.6</v>
      </c>
      <c r="J271" s="153"/>
      <c r="K271" s="153"/>
      <c r="R271" s="98"/>
      <c r="S271" s="51"/>
    </row>
    <row r="272" spans="1:20" s="29" customFormat="1" ht="30" customHeight="1" x14ac:dyDescent="0.2">
      <c r="A272" s="89" t="s">
        <v>280</v>
      </c>
      <c r="B272" s="68" t="s">
        <v>27</v>
      </c>
      <c r="C272" s="90" t="s">
        <v>140</v>
      </c>
      <c r="D272" s="91" t="s">
        <v>108</v>
      </c>
      <c r="E272" s="95" t="s">
        <v>65</v>
      </c>
      <c r="F272" s="93">
        <v>2</v>
      </c>
      <c r="G272" s="93">
        <v>40.79</v>
      </c>
      <c r="H272" s="93">
        <f t="shared" si="24"/>
        <v>49.15</v>
      </c>
      <c r="I272" s="93">
        <f t="shared" si="25"/>
        <v>98.3</v>
      </c>
      <c r="J272" s="153"/>
      <c r="K272" s="153"/>
      <c r="R272" s="98"/>
      <c r="S272" s="51"/>
    </row>
    <row r="273" spans="1:20" s="29" customFormat="1" ht="73.900000000000006" customHeight="1" x14ac:dyDescent="0.2">
      <c r="A273" s="89" t="s">
        <v>281</v>
      </c>
      <c r="B273" s="68" t="s">
        <v>28</v>
      </c>
      <c r="C273" s="68">
        <v>94273</v>
      </c>
      <c r="D273" s="91" t="s">
        <v>67</v>
      </c>
      <c r="E273" s="92" t="s">
        <v>46</v>
      </c>
      <c r="F273" s="93">
        <v>72</v>
      </c>
      <c r="G273" s="93">
        <v>49.4</v>
      </c>
      <c r="H273" s="93">
        <f t="shared" si="24"/>
        <v>59.53</v>
      </c>
      <c r="I273" s="93">
        <f t="shared" si="25"/>
        <v>4286.16</v>
      </c>
      <c r="J273" s="153"/>
      <c r="K273" s="153"/>
      <c r="R273" s="98"/>
      <c r="S273" s="51"/>
    </row>
    <row r="274" spans="1:20" s="29" customFormat="1" ht="73.900000000000006" customHeight="1" x14ac:dyDescent="0.2">
      <c r="A274" s="89" t="s">
        <v>282</v>
      </c>
      <c r="B274" s="68" t="s">
        <v>91</v>
      </c>
      <c r="C274" s="68">
        <v>12436</v>
      </c>
      <c r="D274" s="91" t="s">
        <v>164</v>
      </c>
      <c r="E274" s="92" t="s">
        <v>47</v>
      </c>
      <c r="F274" s="93">
        <v>2</v>
      </c>
      <c r="G274" s="93">
        <v>452.24</v>
      </c>
      <c r="H274" s="93">
        <f t="shared" si="24"/>
        <v>544.95000000000005</v>
      </c>
      <c r="I274" s="93">
        <f t="shared" si="25"/>
        <v>1089.9000000000001</v>
      </c>
      <c r="J274" s="153"/>
      <c r="K274" s="153"/>
      <c r="R274" s="98"/>
      <c r="S274" s="51"/>
    </row>
    <row r="275" spans="1:20" s="28" customFormat="1" x14ac:dyDescent="0.2">
      <c r="A275" s="83" t="s">
        <v>57</v>
      </c>
      <c r="B275" s="84"/>
      <c r="C275" s="84"/>
      <c r="D275" s="85" t="s">
        <v>44</v>
      </c>
      <c r="E275" s="86"/>
      <c r="F275" s="87"/>
      <c r="G275" s="87"/>
      <c r="H275" s="87"/>
      <c r="I275" s="12">
        <f>SUM(I276:I303)</f>
        <v>20049.009999999998</v>
      </c>
      <c r="J275" s="154"/>
      <c r="K275" s="154"/>
      <c r="R275" s="98"/>
      <c r="S275" s="51"/>
      <c r="T275" s="29"/>
    </row>
    <row r="276" spans="1:20" s="29" customFormat="1" ht="50.45" customHeight="1" x14ac:dyDescent="0.2">
      <c r="A276" s="89" t="s">
        <v>444</v>
      </c>
      <c r="B276" s="68" t="s">
        <v>28</v>
      </c>
      <c r="C276" s="68">
        <v>101489</v>
      </c>
      <c r="D276" s="91" t="s">
        <v>114</v>
      </c>
      <c r="E276" s="92" t="s">
        <v>47</v>
      </c>
      <c r="F276" s="93">
        <v>1</v>
      </c>
      <c r="G276" s="93">
        <v>1796.35</v>
      </c>
      <c r="H276" s="93">
        <f t="shared" ref="H276:H303" si="26">ROUND(G276*(1+$S$4),2)</f>
        <v>2164.6</v>
      </c>
      <c r="I276" s="93">
        <f t="shared" ref="I276:I303" si="27">TRUNC(F276*H276,2)</f>
        <v>2164.6</v>
      </c>
      <c r="J276" s="153"/>
      <c r="K276" s="153"/>
      <c r="R276" s="98"/>
      <c r="S276" s="51"/>
    </row>
    <row r="277" spans="1:20" s="29" customFormat="1" ht="50.45" customHeight="1" x14ac:dyDescent="0.2">
      <c r="A277" s="89" t="s">
        <v>445</v>
      </c>
      <c r="B277" s="68" t="s">
        <v>27</v>
      </c>
      <c r="C277" s="68">
        <v>18</v>
      </c>
      <c r="D277" s="91" t="s">
        <v>312</v>
      </c>
      <c r="E277" s="92" t="s">
        <v>47</v>
      </c>
      <c r="F277" s="93">
        <v>3</v>
      </c>
      <c r="G277" s="93">
        <v>1684.5</v>
      </c>
      <c r="H277" s="93">
        <f t="shared" si="26"/>
        <v>2029.82</v>
      </c>
      <c r="I277" s="93">
        <f t="shared" si="27"/>
        <v>6089.46</v>
      </c>
      <c r="J277" s="153"/>
      <c r="K277" s="153"/>
      <c r="R277" s="98"/>
      <c r="S277" s="51"/>
    </row>
    <row r="278" spans="1:20" s="29" customFormat="1" ht="16.899999999999999" customHeight="1" x14ac:dyDescent="0.2">
      <c r="A278" s="89" t="s">
        <v>446</v>
      </c>
      <c r="B278" s="68" t="s">
        <v>27</v>
      </c>
      <c r="C278" s="68">
        <v>19</v>
      </c>
      <c r="D278" s="91" t="s">
        <v>313</v>
      </c>
      <c r="E278" s="92" t="s">
        <v>47</v>
      </c>
      <c r="F278" s="93">
        <v>15</v>
      </c>
      <c r="G278" s="93">
        <v>7.06</v>
      </c>
      <c r="H278" s="93">
        <f t="shared" si="26"/>
        <v>8.51</v>
      </c>
      <c r="I278" s="93">
        <f t="shared" si="27"/>
        <v>127.65</v>
      </c>
      <c r="J278" s="153"/>
      <c r="K278" s="153"/>
      <c r="R278" s="98"/>
      <c r="S278" s="51"/>
    </row>
    <row r="279" spans="1:20" s="29" customFormat="1" ht="59.45" customHeight="1" x14ac:dyDescent="0.2">
      <c r="A279" s="89" t="s">
        <v>447</v>
      </c>
      <c r="B279" s="68" t="s">
        <v>27</v>
      </c>
      <c r="C279" s="90" t="s">
        <v>133</v>
      </c>
      <c r="D279" s="91" t="s">
        <v>141</v>
      </c>
      <c r="E279" s="92" t="s">
        <v>47</v>
      </c>
      <c r="F279" s="93">
        <v>1</v>
      </c>
      <c r="G279" s="93">
        <v>998.98</v>
      </c>
      <c r="H279" s="93">
        <f t="shared" si="26"/>
        <v>1203.77</v>
      </c>
      <c r="I279" s="93">
        <f t="shared" si="27"/>
        <v>1203.77</v>
      </c>
      <c r="J279" s="153"/>
      <c r="K279" s="153"/>
      <c r="R279" s="98"/>
      <c r="S279" s="51"/>
    </row>
    <row r="280" spans="1:20" s="29" customFormat="1" ht="59.45" customHeight="1" x14ac:dyDescent="0.2">
      <c r="A280" s="89" t="s">
        <v>448</v>
      </c>
      <c r="B280" s="68" t="s">
        <v>28</v>
      </c>
      <c r="C280" s="68">
        <v>91904</v>
      </c>
      <c r="D280" s="91" t="s">
        <v>77</v>
      </c>
      <c r="E280" s="92" t="s">
        <v>47</v>
      </c>
      <c r="F280" s="93">
        <v>1</v>
      </c>
      <c r="G280" s="93">
        <v>14.64</v>
      </c>
      <c r="H280" s="93">
        <f t="shared" si="26"/>
        <v>17.64</v>
      </c>
      <c r="I280" s="93">
        <f t="shared" si="27"/>
        <v>17.64</v>
      </c>
      <c r="J280" s="153"/>
      <c r="K280" s="153"/>
      <c r="R280" s="98"/>
      <c r="S280" s="51"/>
    </row>
    <row r="281" spans="1:20" s="29" customFormat="1" ht="59.45" customHeight="1" x14ac:dyDescent="0.2">
      <c r="A281" s="89" t="s">
        <v>449</v>
      </c>
      <c r="B281" s="68" t="s">
        <v>28</v>
      </c>
      <c r="C281" s="68">
        <v>91902</v>
      </c>
      <c r="D281" s="91" t="s">
        <v>76</v>
      </c>
      <c r="E281" s="92" t="s">
        <v>47</v>
      </c>
      <c r="F281" s="93">
        <v>5</v>
      </c>
      <c r="G281" s="93">
        <v>12.32</v>
      </c>
      <c r="H281" s="93">
        <f t="shared" si="26"/>
        <v>14.85</v>
      </c>
      <c r="I281" s="93">
        <f t="shared" si="27"/>
        <v>74.25</v>
      </c>
      <c r="J281" s="153"/>
      <c r="K281" s="153"/>
      <c r="R281" s="98"/>
      <c r="S281" s="51"/>
    </row>
    <row r="282" spans="1:20" s="29" customFormat="1" ht="59.45" customHeight="1" x14ac:dyDescent="0.2">
      <c r="A282" s="89" t="s">
        <v>450</v>
      </c>
      <c r="B282" s="68" t="s">
        <v>28</v>
      </c>
      <c r="C282" s="68">
        <v>91860</v>
      </c>
      <c r="D282" s="91" t="s">
        <v>71</v>
      </c>
      <c r="E282" s="92" t="s">
        <v>46</v>
      </c>
      <c r="F282" s="93">
        <v>50</v>
      </c>
      <c r="G282" s="93">
        <v>13.64</v>
      </c>
      <c r="H282" s="93">
        <f t="shared" si="26"/>
        <v>16.440000000000001</v>
      </c>
      <c r="I282" s="93">
        <f t="shared" si="27"/>
        <v>822</v>
      </c>
      <c r="J282" s="153"/>
      <c r="K282" s="153"/>
      <c r="R282" s="98"/>
      <c r="S282" s="51"/>
    </row>
    <row r="283" spans="1:20" s="29" customFormat="1" ht="27" customHeight="1" x14ac:dyDescent="0.2">
      <c r="A283" s="89" t="s">
        <v>451</v>
      </c>
      <c r="B283" s="68" t="s">
        <v>27</v>
      </c>
      <c r="C283" s="68">
        <v>23</v>
      </c>
      <c r="D283" s="91" t="s">
        <v>322</v>
      </c>
      <c r="E283" s="92" t="s">
        <v>46</v>
      </c>
      <c r="F283" s="93">
        <v>21</v>
      </c>
      <c r="G283" s="93">
        <v>10.81</v>
      </c>
      <c r="H283" s="93">
        <f t="shared" si="26"/>
        <v>13.03</v>
      </c>
      <c r="I283" s="93">
        <f t="shared" si="27"/>
        <v>273.63</v>
      </c>
      <c r="J283" s="153"/>
      <c r="K283" s="153"/>
      <c r="R283" s="98"/>
      <c r="S283" s="51"/>
    </row>
    <row r="284" spans="1:20" s="29" customFormat="1" ht="33.75" x14ac:dyDescent="0.2">
      <c r="A284" s="89" t="s">
        <v>452</v>
      </c>
      <c r="B284" s="68" t="s">
        <v>28</v>
      </c>
      <c r="C284" s="68">
        <v>91867</v>
      </c>
      <c r="D284" s="91" t="s">
        <v>73</v>
      </c>
      <c r="E284" s="92" t="s">
        <v>46</v>
      </c>
      <c r="F284" s="93">
        <v>5</v>
      </c>
      <c r="G284" s="93">
        <v>10.81</v>
      </c>
      <c r="H284" s="93">
        <f t="shared" si="26"/>
        <v>13.03</v>
      </c>
      <c r="I284" s="93">
        <f t="shared" si="27"/>
        <v>65.150000000000006</v>
      </c>
      <c r="J284" s="153"/>
      <c r="K284" s="153"/>
      <c r="R284" s="98"/>
      <c r="S284" s="51"/>
    </row>
    <row r="285" spans="1:20" s="29" customFormat="1" ht="50.45" customHeight="1" x14ac:dyDescent="0.2">
      <c r="A285" s="89" t="s">
        <v>453</v>
      </c>
      <c r="B285" s="68" t="s">
        <v>28</v>
      </c>
      <c r="C285" s="68">
        <v>91879</v>
      </c>
      <c r="D285" s="91" t="s">
        <v>75</v>
      </c>
      <c r="E285" s="92" t="s">
        <v>47</v>
      </c>
      <c r="F285" s="93">
        <v>10</v>
      </c>
      <c r="G285" s="93">
        <v>7.45</v>
      </c>
      <c r="H285" s="93">
        <f t="shared" si="26"/>
        <v>8.98</v>
      </c>
      <c r="I285" s="93">
        <f t="shared" si="27"/>
        <v>89.8</v>
      </c>
      <c r="J285" s="153"/>
      <c r="K285" s="153"/>
      <c r="R285" s="98"/>
      <c r="S285" s="51"/>
    </row>
    <row r="286" spans="1:20" s="29" customFormat="1" ht="50.45" customHeight="1" x14ac:dyDescent="0.2">
      <c r="A286" s="89" t="s">
        <v>454</v>
      </c>
      <c r="B286" s="68" t="s">
        <v>28</v>
      </c>
      <c r="C286" s="68">
        <v>91927</v>
      </c>
      <c r="D286" s="91" t="s">
        <v>54</v>
      </c>
      <c r="E286" s="92" t="s">
        <v>46</v>
      </c>
      <c r="F286" s="93">
        <v>60</v>
      </c>
      <c r="G286" s="93">
        <v>5.96</v>
      </c>
      <c r="H286" s="93">
        <f t="shared" si="26"/>
        <v>7.18</v>
      </c>
      <c r="I286" s="93">
        <f t="shared" si="27"/>
        <v>430.8</v>
      </c>
      <c r="J286" s="153"/>
      <c r="K286" s="153"/>
      <c r="R286" s="98"/>
      <c r="S286" s="51"/>
    </row>
    <row r="287" spans="1:20" s="29" customFormat="1" ht="25.9" customHeight="1" x14ac:dyDescent="0.2">
      <c r="A287" s="89" t="s">
        <v>455</v>
      </c>
      <c r="B287" s="68" t="s">
        <v>27</v>
      </c>
      <c r="C287" s="68">
        <v>24</v>
      </c>
      <c r="D287" s="91" t="s">
        <v>327</v>
      </c>
      <c r="E287" s="92" t="s">
        <v>47</v>
      </c>
      <c r="F287" s="93">
        <v>1</v>
      </c>
      <c r="G287" s="93">
        <v>399.84000000000003</v>
      </c>
      <c r="H287" s="93">
        <f t="shared" si="26"/>
        <v>481.81</v>
      </c>
      <c r="I287" s="93">
        <f t="shared" si="27"/>
        <v>481.81</v>
      </c>
      <c r="J287" s="153"/>
      <c r="K287" s="153"/>
      <c r="R287" s="98"/>
      <c r="S287" s="51"/>
    </row>
    <row r="288" spans="1:20" s="29" customFormat="1" ht="50.45" customHeight="1" x14ac:dyDescent="0.2">
      <c r="A288" s="89" t="s">
        <v>456</v>
      </c>
      <c r="B288" s="68" t="s">
        <v>28</v>
      </c>
      <c r="C288" s="68">
        <v>93654</v>
      </c>
      <c r="D288" s="91" t="s">
        <v>104</v>
      </c>
      <c r="E288" s="92" t="s">
        <v>47</v>
      </c>
      <c r="F288" s="93">
        <v>1</v>
      </c>
      <c r="G288" s="93">
        <v>13.06</v>
      </c>
      <c r="H288" s="93">
        <f t="shared" si="26"/>
        <v>15.74</v>
      </c>
      <c r="I288" s="93">
        <f t="shared" si="27"/>
        <v>15.74</v>
      </c>
      <c r="J288" s="153"/>
      <c r="K288" s="153"/>
      <c r="R288" s="98"/>
      <c r="S288" s="51"/>
    </row>
    <row r="289" spans="1:20" s="29" customFormat="1" ht="50.45" customHeight="1" x14ac:dyDescent="0.2">
      <c r="A289" s="89" t="s">
        <v>457</v>
      </c>
      <c r="B289" s="68" t="s">
        <v>28</v>
      </c>
      <c r="C289" s="68">
        <v>101902</v>
      </c>
      <c r="D289" s="91" t="s">
        <v>103</v>
      </c>
      <c r="E289" s="92" t="s">
        <v>47</v>
      </c>
      <c r="F289" s="93">
        <v>1</v>
      </c>
      <c r="G289" s="93">
        <v>168.2</v>
      </c>
      <c r="H289" s="93">
        <f t="shared" si="26"/>
        <v>202.68</v>
      </c>
      <c r="I289" s="93">
        <f t="shared" si="27"/>
        <v>202.68</v>
      </c>
      <c r="J289" s="153"/>
      <c r="K289" s="153"/>
      <c r="R289" s="98"/>
      <c r="S289" s="51"/>
    </row>
    <row r="290" spans="1:20" s="29" customFormat="1" ht="50.45" customHeight="1" x14ac:dyDescent="0.2">
      <c r="A290" s="89" t="s">
        <v>458</v>
      </c>
      <c r="B290" s="68" t="s">
        <v>28</v>
      </c>
      <c r="C290" s="68">
        <v>101538</v>
      </c>
      <c r="D290" s="91" t="s">
        <v>113</v>
      </c>
      <c r="E290" s="92" t="s">
        <v>47</v>
      </c>
      <c r="F290" s="93">
        <v>1</v>
      </c>
      <c r="G290" s="93">
        <v>42.29</v>
      </c>
      <c r="H290" s="93">
        <f t="shared" si="26"/>
        <v>50.96</v>
      </c>
      <c r="I290" s="93">
        <f t="shared" si="27"/>
        <v>50.96</v>
      </c>
      <c r="J290" s="153"/>
      <c r="K290" s="153"/>
      <c r="R290" s="98"/>
      <c r="S290" s="51"/>
    </row>
    <row r="291" spans="1:20" s="29" customFormat="1" ht="25.9" customHeight="1" x14ac:dyDescent="0.2">
      <c r="A291" s="89" t="s">
        <v>459</v>
      </c>
      <c r="B291" s="68" t="s">
        <v>27</v>
      </c>
      <c r="C291" s="68">
        <v>21</v>
      </c>
      <c r="D291" s="91" t="s">
        <v>315</v>
      </c>
      <c r="E291" s="92" t="s">
        <v>47</v>
      </c>
      <c r="F291" s="93">
        <v>2</v>
      </c>
      <c r="G291" s="93">
        <v>84.320000000000007</v>
      </c>
      <c r="H291" s="93">
        <f t="shared" si="26"/>
        <v>101.61</v>
      </c>
      <c r="I291" s="93">
        <f t="shared" si="27"/>
        <v>203.22</v>
      </c>
      <c r="J291" s="153"/>
      <c r="K291" s="153"/>
      <c r="R291" s="98"/>
      <c r="S291" s="51"/>
    </row>
    <row r="292" spans="1:20" s="29" customFormat="1" ht="59.45" customHeight="1" x14ac:dyDescent="0.2">
      <c r="A292" s="89" t="s">
        <v>460</v>
      </c>
      <c r="B292" s="68" t="s">
        <v>93</v>
      </c>
      <c r="C292" s="68" t="s">
        <v>333</v>
      </c>
      <c r="D292" s="91" t="s">
        <v>334</v>
      </c>
      <c r="E292" s="92" t="s">
        <v>47</v>
      </c>
      <c r="F292" s="93">
        <v>4</v>
      </c>
      <c r="G292" s="93">
        <v>330.98</v>
      </c>
      <c r="H292" s="93">
        <f t="shared" si="26"/>
        <v>398.83</v>
      </c>
      <c r="I292" s="93">
        <f t="shared" si="27"/>
        <v>1595.32</v>
      </c>
      <c r="J292" s="153"/>
      <c r="K292" s="153"/>
      <c r="R292" s="98"/>
      <c r="S292" s="51"/>
    </row>
    <row r="293" spans="1:20" s="29" customFormat="1" ht="36.6" customHeight="1" x14ac:dyDescent="0.2">
      <c r="A293" s="89" t="s">
        <v>461</v>
      </c>
      <c r="B293" s="68" t="s">
        <v>27</v>
      </c>
      <c r="C293" s="68">
        <v>25</v>
      </c>
      <c r="D293" s="91" t="s">
        <v>336</v>
      </c>
      <c r="E293" s="92" t="s">
        <v>47</v>
      </c>
      <c r="F293" s="93">
        <v>4</v>
      </c>
      <c r="G293" s="93">
        <v>6.52</v>
      </c>
      <c r="H293" s="93">
        <f t="shared" si="26"/>
        <v>7.86</v>
      </c>
      <c r="I293" s="93">
        <f t="shared" si="27"/>
        <v>31.44</v>
      </c>
      <c r="J293" s="153"/>
      <c r="K293" s="153"/>
      <c r="R293" s="98"/>
      <c r="S293" s="51"/>
    </row>
    <row r="294" spans="1:20" s="29" customFormat="1" ht="30" customHeight="1" x14ac:dyDescent="0.2">
      <c r="A294" s="89" t="s">
        <v>462</v>
      </c>
      <c r="B294" s="68" t="s">
        <v>27</v>
      </c>
      <c r="C294" s="96">
        <v>26</v>
      </c>
      <c r="D294" s="91" t="s">
        <v>338</v>
      </c>
      <c r="E294" s="92" t="s">
        <v>47</v>
      </c>
      <c r="F294" s="93">
        <v>1</v>
      </c>
      <c r="G294" s="93">
        <v>207.52</v>
      </c>
      <c r="H294" s="93">
        <f t="shared" si="26"/>
        <v>250.06</v>
      </c>
      <c r="I294" s="93">
        <f t="shared" si="27"/>
        <v>250.06</v>
      </c>
      <c r="J294" s="153"/>
      <c r="K294" s="153"/>
      <c r="R294" s="98"/>
      <c r="S294" s="51"/>
    </row>
    <row r="295" spans="1:20" s="29" customFormat="1" ht="68.650000000000006" customHeight="1" x14ac:dyDescent="0.2">
      <c r="A295" s="89" t="s">
        <v>463</v>
      </c>
      <c r="B295" s="68" t="s">
        <v>28</v>
      </c>
      <c r="C295" s="96">
        <v>91929</v>
      </c>
      <c r="D295" s="91" t="s">
        <v>78</v>
      </c>
      <c r="E295" s="92" t="s">
        <v>46</v>
      </c>
      <c r="F295" s="93">
        <v>25</v>
      </c>
      <c r="G295" s="93">
        <v>8.8000000000000007</v>
      </c>
      <c r="H295" s="93">
        <f t="shared" si="26"/>
        <v>10.6</v>
      </c>
      <c r="I295" s="93">
        <f t="shared" si="27"/>
        <v>265</v>
      </c>
      <c r="J295" s="153"/>
      <c r="K295" s="153"/>
      <c r="R295" s="98"/>
      <c r="S295" s="51"/>
    </row>
    <row r="296" spans="1:20" s="29" customFormat="1" ht="68.650000000000006" customHeight="1" x14ac:dyDescent="0.2">
      <c r="A296" s="89" t="s">
        <v>464</v>
      </c>
      <c r="B296" s="68" t="s">
        <v>28</v>
      </c>
      <c r="C296" s="96">
        <v>96985</v>
      </c>
      <c r="D296" s="91" t="s">
        <v>45</v>
      </c>
      <c r="E296" s="92" t="s">
        <v>47</v>
      </c>
      <c r="F296" s="93">
        <v>4</v>
      </c>
      <c r="G296" s="93">
        <v>110.36</v>
      </c>
      <c r="H296" s="93">
        <f t="shared" si="26"/>
        <v>132.97999999999999</v>
      </c>
      <c r="I296" s="93">
        <f t="shared" si="27"/>
        <v>531.91999999999996</v>
      </c>
      <c r="J296" s="153"/>
      <c r="K296" s="153"/>
      <c r="R296" s="98"/>
      <c r="S296" s="51"/>
    </row>
    <row r="297" spans="1:20" s="29" customFormat="1" ht="68.650000000000006" customHeight="1" x14ac:dyDescent="0.2">
      <c r="A297" s="89" t="s">
        <v>465</v>
      </c>
      <c r="B297" s="68" t="s">
        <v>28</v>
      </c>
      <c r="C297" s="96">
        <v>101657</v>
      </c>
      <c r="D297" s="91" t="s">
        <v>89</v>
      </c>
      <c r="E297" s="92" t="s">
        <v>47</v>
      </c>
      <c r="F297" s="93">
        <v>6</v>
      </c>
      <c r="G297" s="93">
        <v>519.99</v>
      </c>
      <c r="H297" s="93">
        <f t="shared" si="26"/>
        <v>626.59</v>
      </c>
      <c r="I297" s="93">
        <f t="shared" si="27"/>
        <v>3759.54</v>
      </c>
      <c r="J297" s="153"/>
      <c r="K297" s="153"/>
      <c r="R297" s="98"/>
      <c r="S297" s="51"/>
    </row>
    <row r="298" spans="1:20" s="29" customFormat="1" ht="51" customHeight="1" x14ac:dyDescent="0.2">
      <c r="A298" s="89" t="s">
        <v>466</v>
      </c>
      <c r="B298" s="68" t="s">
        <v>28</v>
      </c>
      <c r="C298" s="96">
        <v>97595</v>
      </c>
      <c r="D298" s="91" t="s">
        <v>79</v>
      </c>
      <c r="E298" s="92" t="s">
        <v>47</v>
      </c>
      <c r="F298" s="93">
        <v>1</v>
      </c>
      <c r="G298" s="93">
        <v>84.29</v>
      </c>
      <c r="H298" s="93">
        <f t="shared" si="26"/>
        <v>101.57</v>
      </c>
      <c r="I298" s="93">
        <f t="shared" si="27"/>
        <v>101.57</v>
      </c>
      <c r="J298" s="153"/>
      <c r="K298" s="153"/>
      <c r="R298" s="98"/>
      <c r="S298" s="51"/>
    </row>
    <row r="299" spans="1:20" s="29" customFormat="1" ht="44.45" customHeight="1" x14ac:dyDescent="0.2">
      <c r="A299" s="89" t="s">
        <v>467</v>
      </c>
      <c r="B299" s="68" t="s">
        <v>28</v>
      </c>
      <c r="C299" s="96">
        <v>91864</v>
      </c>
      <c r="D299" s="91" t="s">
        <v>72</v>
      </c>
      <c r="E299" s="92" t="s">
        <v>46</v>
      </c>
      <c r="F299" s="93">
        <v>4</v>
      </c>
      <c r="G299" s="93">
        <v>16.41</v>
      </c>
      <c r="H299" s="93">
        <f t="shared" si="26"/>
        <v>19.77</v>
      </c>
      <c r="I299" s="93">
        <f t="shared" si="27"/>
        <v>79.08</v>
      </c>
      <c r="J299" s="153"/>
      <c r="K299" s="153"/>
      <c r="R299" s="98"/>
      <c r="S299" s="51"/>
    </row>
    <row r="300" spans="1:20" s="29" customFormat="1" ht="45" customHeight="1" x14ac:dyDescent="0.2">
      <c r="A300" s="89" t="s">
        <v>468</v>
      </c>
      <c r="B300" s="68" t="s">
        <v>28</v>
      </c>
      <c r="C300" s="96">
        <v>91876</v>
      </c>
      <c r="D300" s="91" t="s">
        <v>74</v>
      </c>
      <c r="E300" s="92" t="s">
        <v>47</v>
      </c>
      <c r="F300" s="93">
        <v>4</v>
      </c>
      <c r="G300" s="93">
        <v>10.93</v>
      </c>
      <c r="H300" s="93">
        <f t="shared" si="26"/>
        <v>13.17</v>
      </c>
      <c r="I300" s="93">
        <f t="shared" si="27"/>
        <v>52.68</v>
      </c>
      <c r="J300" s="153"/>
      <c r="K300" s="153"/>
      <c r="R300" s="98"/>
      <c r="S300" s="51"/>
    </row>
    <row r="301" spans="1:20" s="29" customFormat="1" ht="43.15" customHeight="1" x14ac:dyDescent="0.2">
      <c r="A301" s="89" t="s">
        <v>469</v>
      </c>
      <c r="B301" s="68" t="s">
        <v>28</v>
      </c>
      <c r="C301" s="96">
        <v>93656</v>
      </c>
      <c r="D301" s="91" t="s">
        <v>105</v>
      </c>
      <c r="E301" s="92" t="s">
        <v>47</v>
      </c>
      <c r="F301" s="93">
        <v>1</v>
      </c>
      <c r="G301" s="93">
        <v>14.97</v>
      </c>
      <c r="H301" s="93">
        <f t="shared" si="26"/>
        <v>18.04</v>
      </c>
      <c r="I301" s="93">
        <f t="shared" si="27"/>
        <v>18.04</v>
      </c>
      <c r="J301" s="153"/>
      <c r="K301" s="153"/>
      <c r="R301" s="98"/>
      <c r="S301" s="51"/>
    </row>
    <row r="302" spans="1:20" s="29" customFormat="1" ht="42" customHeight="1" x14ac:dyDescent="0.2">
      <c r="A302" s="89" t="s">
        <v>470</v>
      </c>
      <c r="B302" s="68" t="s">
        <v>27</v>
      </c>
      <c r="C302" s="96">
        <v>27</v>
      </c>
      <c r="D302" s="91" t="s">
        <v>348</v>
      </c>
      <c r="E302" s="92" t="s">
        <v>47</v>
      </c>
      <c r="F302" s="93">
        <v>2</v>
      </c>
      <c r="G302" s="93">
        <v>48.230000000000004</v>
      </c>
      <c r="H302" s="93">
        <f t="shared" si="26"/>
        <v>58.12</v>
      </c>
      <c r="I302" s="93">
        <f t="shared" si="27"/>
        <v>116.24</v>
      </c>
      <c r="J302" s="153"/>
      <c r="K302" s="153"/>
      <c r="R302" s="98"/>
      <c r="S302" s="51"/>
    </row>
    <row r="303" spans="1:20" s="29" customFormat="1" ht="42.6" customHeight="1" x14ac:dyDescent="0.2">
      <c r="A303" s="89" t="s">
        <v>471</v>
      </c>
      <c r="B303" s="68" t="s">
        <v>91</v>
      </c>
      <c r="C303" s="96">
        <v>10423</v>
      </c>
      <c r="D303" s="91" t="s">
        <v>350</v>
      </c>
      <c r="E303" s="92" t="s">
        <v>47</v>
      </c>
      <c r="F303" s="93">
        <v>1</v>
      </c>
      <c r="G303" s="93">
        <v>775.9</v>
      </c>
      <c r="H303" s="93">
        <f t="shared" si="26"/>
        <v>934.96</v>
      </c>
      <c r="I303" s="93">
        <f t="shared" si="27"/>
        <v>934.96</v>
      </c>
      <c r="J303" s="153"/>
      <c r="K303" s="153"/>
      <c r="R303" s="98"/>
      <c r="S303" s="51"/>
    </row>
    <row r="304" spans="1:20" s="28" customFormat="1" x14ac:dyDescent="0.2">
      <c r="A304" s="83" t="s">
        <v>96</v>
      </c>
      <c r="B304" s="84"/>
      <c r="C304" s="84"/>
      <c r="D304" s="85" t="s">
        <v>53</v>
      </c>
      <c r="E304" s="86"/>
      <c r="F304" s="87"/>
      <c r="G304" s="87"/>
      <c r="H304" s="87"/>
      <c r="I304" s="12">
        <f>SUM(I305:I307)</f>
        <v>1418.07</v>
      </c>
      <c r="J304" s="154"/>
      <c r="K304" s="154"/>
      <c r="R304" s="98"/>
      <c r="S304" s="51"/>
      <c r="T304" s="29"/>
    </row>
    <row r="305" spans="1:21" s="29" customFormat="1" ht="32.450000000000003" customHeight="1" x14ac:dyDescent="0.2">
      <c r="A305" s="89" t="s">
        <v>283</v>
      </c>
      <c r="B305" s="68" t="s">
        <v>28</v>
      </c>
      <c r="C305" s="90">
        <v>88485</v>
      </c>
      <c r="D305" s="91" t="s">
        <v>81</v>
      </c>
      <c r="E305" s="92" t="s">
        <v>65</v>
      </c>
      <c r="F305" s="93">
        <v>9</v>
      </c>
      <c r="G305" s="93">
        <v>4.8600000000000003</v>
      </c>
      <c r="H305" s="93">
        <f>ROUND(G305*(1+$S$4),2)</f>
        <v>5.86</v>
      </c>
      <c r="I305" s="93">
        <f>TRUNC(F305*H305,2)</f>
        <v>52.74</v>
      </c>
      <c r="J305" s="153"/>
      <c r="K305" s="153"/>
      <c r="R305" s="98"/>
      <c r="S305" s="51"/>
    </row>
    <row r="306" spans="1:21" s="29" customFormat="1" ht="34.15" customHeight="1" x14ac:dyDescent="0.2">
      <c r="A306" s="89" t="s">
        <v>284</v>
      </c>
      <c r="B306" s="68" t="s">
        <v>28</v>
      </c>
      <c r="C306" s="90">
        <v>88489</v>
      </c>
      <c r="D306" s="91" t="s">
        <v>55</v>
      </c>
      <c r="E306" s="92" t="s">
        <v>65</v>
      </c>
      <c r="F306" s="93">
        <v>9</v>
      </c>
      <c r="G306" s="93">
        <v>14.44</v>
      </c>
      <c r="H306" s="93">
        <f>ROUND(G306*(1+$S$4),2)</f>
        <v>17.399999999999999</v>
      </c>
      <c r="I306" s="93">
        <f>TRUNC(F306*H306,2)</f>
        <v>156.6</v>
      </c>
      <c r="J306" s="153"/>
      <c r="K306" s="153"/>
      <c r="R306" s="98"/>
      <c r="S306" s="51"/>
    </row>
    <row r="307" spans="1:21" s="29" customFormat="1" ht="35.450000000000003" customHeight="1" x14ac:dyDescent="0.2">
      <c r="A307" s="89" t="s">
        <v>285</v>
      </c>
      <c r="B307" s="68" t="s">
        <v>27</v>
      </c>
      <c r="C307" s="90">
        <v>13</v>
      </c>
      <c r="D307" s="91" t="s">
        <v>159</v>
      </c>
      <c r="E307" s="92" t="s">
        <v>43</v>
      </c>
      <c r="F307" s="93">
        <v>21.6</v>
      </c>
      <c r="G307" s="93">
        <v>46.44</v>
      </c>
      <c r="H307" s="93">
        <f>ROUND(G307*(1+$S$4),2)</f>
        <v>55.96</v>
      </c>
      <c r="I307" s="93">
        <f>TRUNC(F307*H307,2)</f>
        <v>1208.73</v>
      </c>
      <c r="J307" s="153"/>
      <c r="K307" s="153"/>
      <c r="R307" s="98"/>
      <c r="S307" s="51"/>
    </row>
    <row r="308" spans="1:21" s="28" customFormat="1" x14ac:dyDescent="0.2">
      <c r="A308" s="83" t="s">
        <v>97</v>
      </c>
      <c r="B308" s="84"/>
      <c r="C308" s="84"/>
      <c r="D308" s="85" t="s">
        <v>94</v>
      </c>
      <c r="E308" s="86"/>
      <c r="F308" s="87"/>
      <c r="G308" s="87"/>
      <c r="H308" s="87"/>
      <c r="I308" s="12">
        <f>SUM(I309:I313)</f>
        <v>8507.7199999999993</v>
      </c>
      <c r="J308" s="154"/>
      <c r="K308" s="154"/>
      <c r="R308" s="98"/>
      <c r="S308" s="51"/>
      <c r="T308" s="29"/>
    </row>
    <row r="309" spans="1:21" s="29" customFormat="1" ht="66.599999999999994" customHeight="1" x14ac:dyDescent="0.2">
      <c r="A309" s="89" t="s">
        <v>286</v>
      </c>
      <c r="B309" s="68" t="s">
        <v>27</v>
      </c>
      <c r="C309" s="90" t="s">
        <v>139</v>
      </c>
      <c r="D309" s="91" t="s">
        <v>117</v>
      </c>
      <c r="E309" s="95" t="s">
        <v>47</v>
      </c>
      <c r="F309" s="93">
        <v>3</v>
      </c>
      <c r="G309" s="93">
        <v>672.79</v>
      </c>
      <c r="H309" s="93">
        <f>ROUND(G309*(1+$S$4),2)</f>
        <v>810.71</v>
      </c>
      <c r="I309" s="93">
        <f>TRUNC(F309*H309,2)</f>
        <v>2432.13</v>
      </c>
      <c r="J309" s="153"/>
      <c r="K309" s="153"/>
      <c r="R309" s="98"/>
      <c r="S309" s="51"/>
    </row>
    <row r="310" spans="1:21" s="29" customFormat="1" ht="58.9" customHeight="1" x14ac:dyDescent="0.2">
      <c r="A310" s="89" t="s">
        <v>287</v>
      </c>
      <c r="B310" s="68" t="s">
        <v>27</v>
      </c>
      <c r="C310" s="90" t="s">
        <v>135</v>
      </c>
      <c r="D310" s="91" t="s">
        <v>110</v>
      </c>
      <c r="E310" s="95" t="s">
        <v>47</v>
      </c>
      <c r="F310" s="93">
        <v>1</v>
      </c>
      <c r="G310" s="93">
        <v>686.50999999999988</v>
      </c>
      <c r="H310" s="93">
        <f>ROUND(G310*(1+$S$4),2)</f>
        <v>827.24</v>
      </c>
      <c r="I310" s="93">
        <f>TRUNC(F310*H310,2)</f>
        <v>827.24</v>
      </c>
      <c r="J310" s="153"/>
      <c r="K310" s="153"/>
      <c r="R310" s="98"/>
      <c r="S310" s="51"/>
      <c r="U310" s="38" t="e">
        <f>F310+#REF!</f>
        <v>#REF!</v>
      </c>
    </row>
    <row r="311" spans="1:21" s="29" customFormat="1" ht="63" customHeight="1" x14ac:dyDescent="0.2">
      <c r="A311" s="89" t="s">
        <v>288</v>
      </c>
      <c r="B311" s="68" t="s">
        <v>27</v>
      </c>
      <c r="C311" s="68">
        <v>12</v>
      </c>
      <c r="D311" s="91" t="s">
        <v>158</v>
      </c>
      <c r="E311" s="95" t="s">
        <v>47</v>
      </c>
      <c r="F311" s="93">
        <v>3</v>
      </c>
      <c r="G311" s="93">
        <v>1144.52</v>
      </c>
      <c r="H311" s="93">
        <f>ROUND(G311*(1+$S$4),2)</f>
        <v>1379.15</v>
      </c>
      <c r="I311" s="93">
        <f>TRUNC(F311*H311,2)</f>
        <v>4137.45</v>
      </c>
      <c r="J311" s="153"/>
      <c r="K311" s="153"/>
      <c r="R311" s="98"/>
      <c r="S311" s="51"/>
    </row>
    <row r="312" spans="1:21" s="29" customFormat="1" ht="55.9" customHeight="1" x14ac:dyDescent="0.2">
      <c r="A312" s="89" t="s">
        <v>289</v>
      </c>
      <c r="B312" s="68" t="s">
        <v>27</v>
      </c>
      <c r="C312" s="90">
        <v>14</v>
      </c>
      <c r="D312" s="67" t="s">
        <v>147</v>
      </c>
      <c r="E312" s="95" t="s">
        <v>148</v>
      </c>
      <c r="F312" s="93">
        <v>250</v>
      </c>
      <c r="G312" s="93">
        <v>2.79</v>
      </c>
      <c r="H312" s="93">
        <f>ROUND(G312*(1+$S$4),2)</f>
        <v>3.36</v>
      </c>
      <c r="I312" s="93">
        <f>TRUNC(F312*H312,2)</f>
        <v>840</v>
      </c>
      <c r="J312" s="153"/>
      <c r="K312" s="153"/>
      <c r="R312" s="98"/>
      <c r="S312" s="51"/>
    </row>
    <row r="313" spans="1:21" s="29" customFormat="1" ht="17.45" customHeight="1" x14ac:dyDescent="0.2">
      <c r="A313" s="89" t="s">
        <v>290</v>
      </c>
      <c r="B313" s="68" t="s">
        <v>27</v>
      </c>
      <c r="C313" s="90">
        <v>15</v>
      </c>
      <c r="D313" s="67" t="s">
        <v>161</v>
      </c>
      <c r="E313" s="95" t="s">
        <v>65</v>
      </c>
      <c r="F313" s="93">
        <v>70</v>
      </c>
      <c r="G313" s="93">
        <v>3.21</v>
      </c>
      <c r="H313" s="93">
        <f>ROUND(G313*(1+$S$4),2)</f>
        <v>3.87</v>
      </c>
      <c r="I313" s="93">
        <f>TRUNC(F313*H313,2)</f>
        <v>270.89999999999998</v>
      </c>
      <c r="J313" s="153"/>
      <c r="K313" s="153"/>
      <c r="R313" s="98"/>
      <c r="S313" s="51"/>
    </row>
    <row r="314" spans="1:21" s="111" customFormat="1" x14ac:dyDescent="0.2">
      <c r="A314" s="105" t="s">
        <v>58</v>
      </c>
      <c r="B314" s="106"/>
      <c r="C314" s="106"/>
      <c r="D314" s="107" t="s">
        <v>504</v>
      </c>
      <c r="E314" s="108"/>
      <c r="F314" s="110"/>
      <c r="G314" s="110"/>
      <c r="H314" s="110"/>
      <c r="I314" s="109">
        <f>I315+I321+I359+I363+I329</f>
        <v>108624.01999999999</v>
      </c>
      <c r="J314" s="152"/>
      <c r="K314" s="152"/>
      <c r="R314" s="98"/>
      <c r="S314" s="51"/>
    </row>
    <row r="315" spans="1:21" s="28" customFormat="1" x14ac:dyDescent="0.2">
      <c r="A315" s="83" t="s">
        <v>59</v>
      </c>
      <c r="B315" s="84"/>
      <c r="C315" s="84"/>
      <c r="D315" s="85" t="s">
        <v>153</v>
      </c>
      <c r="E315" s="86"/>
      <c r="F315" s="87"/>
      <c r="G315" s="87"/>
      <c r="H315" s="87"/>
      <c r="I315" s="12">
        <f>SUM(I316:I320)</f>
        <v>19785.66</v>
      </c>
      <c r="J315" s="154"/>
      <c r="K315" s="154"/>
      <c r="R315" s="98"/>
      <c r="S315" s="51"/>
    </row>
    <row r="316" spans="1:21" s="29" customFormat="1" ht="69.599999999999994" customHeight="1" x14ac:dyDescent="0.2">
      <c r="A316" s="89" t="s">
        <v>291</v>
      </c>
      <c r="B316" s="68" t="s">
        <v>28</v>
      </c>
      <c r="C316" s="90">
        <v>104796</v>
      </c>
      <c r="D316" s="94" t="s">
        <v>85</v>
      </c>
      <c r="E316" s="92" t="s">
        <v>46</v>
      </c>
      <c r="F316" s="93">
        <v>130</v>
      </c>
      <c r="G316" s="93">
        <v>14.59</v>
      </c>
      <c r="H316" s="93">
        <f>ROUND(G316*(1+$S$4),2)</f>
        <v>17.579999999999998</v>
      </c>
      <c r="I316" s="93">
        <f>TRUNC(F316*H316,2)</f>
        <v>2285.4</v>
      </c>
      <c r="J316" s="153"/>
      <c r="K316" s="153"/>
      <c r="R316" s="98"/>
      <c r="S316" s="51"/>
    </row>
    <row r="317" spans="1:21" s="29" customFormat="1" ht="18.600000000000001" customHeight="1" x14ac:dyDescent="0.2">
      <c r="A317" s="89" t="s">
        <v>292</v>
      </c>
      <c r="B317" s="68" t="s">
        <v>28</v>
      </c>
      <c r="C317" s="90">
        <v>98459</v>
      </c>
      <c r="D317" s="94" t="s">
        <v>62</v>
      </c>
      <c r="E317" s="92" t="s">
        <v>65</v>
      </c>
      <c r="F317" s="93">
        <v>100</v>
      </c>
      <c r="G317" s="93">
        <v>100.94</v>
      </c>
      <c r="H317" s="93">
        <f>ROUND(G317*(1+$S$4),2)</f>
        <v>121.63</v>
      </c>
      <c r="I317" s="93">
        <f>TRUNC(F317*H317,2)</f>
        <v>12163</v>
      </c>
      <c r="J317" s="153"/>
      <c r="K317" s="153"/>
      <c r="R317" s="98"/>
      <c r="S317" s="51"/>
    </row>
    <row r="318" spans="1:21" s="29" customFormat="1" ht="11.45" customHeight="1" x14ac:dyDescent="0.2">
      <c r="A318" s="89" t="s">
        <v>293</v>
      </c>
      <c r="B318" s="68" t="s">
        <v>95</v>
      </c>
      <c r="C318" s="90" t="s">
        <v>107</v>
      </c>
      <c r="D318" s="94" t="s">
        <v>106</v>
      </c>
      <c r="E318" s="95" t="s">
        <v>65</v>
      </c>
      <c r="F318" s="93">
        <v>100</v>
      </c>
      <c r="G318" s="93">
        <v>10.61</v>
      </c>
      <c r="H318" s="93">
        <f>ROUND(G318*(1+$S$4),2)</f>
        <v>12.79</v>
      </c>
      <c r="I318" s="93">
        <f>TRUNC(F318*H318,2)</f>
        <v>1279</v>
      </c>
      <c r="J318" s="153"/>
      <c r="K318" s="153"/>
      <c r="R318" s="98"/>
      <c r="S318" s="51"/>
    </row>
    <row r="319" spans="1:21" s="29" customFormat="1" ht="18.600000000000001" customHeight="1" x14ac:dyDescent="0.2">
      <c r="A319" s="89" t="s">
        <v>294</v>
      </c>
      <c r="B319" s="68" t="s">
        <v>27</v>
      </c>
      <c r="C319" s="90" t="s">
        <v>137</v>
      </c>
      <c r="D319" s="91" t="s">
        <v>115</v>
      </c>
      <c r="E319" s="92" t="s">
        <v>48</v>
      </c>
      <c r="F319" s="93">
        <v>1</v>
      </c>
      <c r="G319" s="93">
        <v>876.73</v>
      </c>
      <c r="H319" s="93">
        <f>ROUND(G319*(1+$S$4),2)</f>
        <v>1056.46</v>
      </c>
      <c r="I319" s="93">
        <f>TRUNC(F319*H319,2)</f>
        <v>1056.46</v>
      </c>
      <c r="J319" s="153"/>
      <c r="K319" s="153"/>
      <c r="R319" s="98"/>
      <c r="S319" s="51"/>
    </row>
    <row r="320" spans="1:21" s="29" customFormat="1" ht="30.6" customHeight="1" x14ac:dyDescent="0.2">
      <c r="A320" s="89" t="s">
        <v>295</v>
      </c>
      <c r="B320" s="68" t="s">
        <v>28</v>
      </c>
      <c r="C320" s="68">
        <v>94342</v>
      </c>
      <c r="D320" s="91" t="s">
        <v>80</v>
      </c>
      <c r="E320" s="92" t="s">
        <v>66</v>
      </c>
      <c r="F320" s="93">
        <v>20</v>
      </c>
      <c r="G320" s="93">
        <v>124.56</v>
      </c>
      <c r="H320" s="93">
        <f>ROUND(G320*(1+$S$4),2)</f>
        <v>150.09</v>
      </c>
      <c r="I320" s="93">
        <f>TRUNC(F320*H320,2)</f>
        <v>3001.8</v>
      </c>
      <c r="J320" s="153"/>
      <c r="K320" s="153"/>
      <c r="R320" s="98"/>
      <c r="S320" s="51"/>
    </row>
    <row r="321" spans="1:20" s="28" customFormat="1" x14ac:dyDescent="0.2">
      <c r="A321" s="83" t="s">
        <v>126</v>
      </c>
      <c r="B321" s="84"/>
      <c r="C321" s="84"/>
      <c r="D321" s="85" t="s">
        <v>36</v>
      </c>
      <c r="E321" s="86"/>
      <c r="F321" s="87"/>
      <c r="G321" s="87"/>
      <c r="H321" s="87"/>
      <c r="I321" s="12">
        <f>SUM(I322:I328)</f>
        <v>37494.659999999996</v>
      </c>
      <c r="J321" s="154"/>
      <c r="K321" s="154"/>
      <c r="R321" s="98"/>
      <c r="S321" s="51"/>
      <c r="T321" s="29"/>
    </row>
    <row r="322" spans="1:20" s="29" customFormat="1" ht="91.9" customHeight="1" x14ac:dyDescent="0.2">
      <c r="A322" s="89" t="s">
        <v>296</v>
      </c>
      <c r="B322" s="68" t="s">
        <v>27</v>
      </c>
      <c r="C322" s="90" t="s">
        <v>138</v>
      </c>
      <c r="D322" s="91" t="s">
        <v>116</v>
      </c>
      <c r="E322" s="92" t="s">
        <v>131</v>
      </c>
      <c r="F322" s="93">
        <v>30</v>
      </c>
      <c r="G322" s="93">
        <v>140.06</v>
      </c>
      <c r="H322" s="93">
        <f t="shared" ref="H322:H328" si="28">ROUND(G322*(1+$S$4),2)</f>
        <v>168.77</v>
      </c>
      <c r="I322" s="93">
        <f t="shared" ref="I322:I328" si="29">TRUNC(F322*H322,2)</f>
        <v>5063.1000000000004</v>
      </c>
      <c r="J322" s="153"/>
      <c r="K322" s="153"/>
      <c r="R322" s="98"/>
      <c r="S322" s="51"/>
    </row>
    <row r="323" spans="1:20" s="29" customFormat="1" ht="70.900000000000006" customHeight="1" x14ac:dyDescent="0.2">
      <c r="A323" s="89" t="s">
        <v>297</v>
      </c>
      <c r="B323" s="68" t="s">
        <v>27</v>
      </c>
      <c r="C323" s="90">
        <v>10</v>
      </c>
      <c r="D323" s="91" t="s">
        <v>90</v>
      </c>
      <c r="E323" s="95" t="s">
        <v>65</v>
      </c>
      <c r="F323" s="93">
        <v>78</v>
      </c>
      <c r="G323" s="93">
        <v>121.88</v>
      </c>
      <c r="H323" s="93">
        <f t="shared" si="28"/>
        <v>146.87</v>
      </c>
      <c r="I323" s="93">
        <f t="shared" si="29"/>
        <v>11455.86</v>
      </c>
      <c r="J323" s="153"/>
      <c r="K323" s="153"/>
      <c r="R323" s="98"/>
      <c r="S323" s="51"/>
    </row>
    <row r="324" spans="1:20" s="29" customFormat="1" ht="73.900000000000006" customHeight="1" x14ac:dyDescent="0.2">
      <c r="A324" s="89" t="s">
        <v>298</v>
      </c>
      <c r="B324" s="68" t="s">
        <v>28</v>
      </c>
      <c r="C324" s="68">
        <v>94279</v>
      </c>
      <c r="D324" s="91" t="s">
        <v>52</v>
      </c>
      <c r="E324" s="92" t="s">
        <v>46</v>
      </c>
      <c r="F324" s="93">
        <v>65</v>
      </c>
      <c r="G324" s="93">
        <v>47.57</v>
      </c>
      <c r="H324" s="93">
        <f t="shared" si="28"/>
        <v>57.32</v>
      </c>
      <c r="I324" s="93">
        <f t="shared" si="29"/>
        <v>3725.8</v>
      </c>
      <c r="J324" s="153"/>
      <c r="K324" s="153"/>
      <c r="R324" s="98"/>
      <c r="S324" s="51"/>
    </row>
    <row r="325" spans="1:20" s="29" customFormat="1" ht="30" customHeight="1" x14ac:dyDescent="0.2">
      <c r="A325" s="89" t="s">
        <v>299</v>
      </c>
      <c r="B325" s="68" t="s">
        <v>27</v>
      </c>
      <c r="C325" s="90" t="s">
        <v>140</v>
      </c>
      <c r="D325" s="91" t="s">
        <v>108</v>
      </c>
      <c r="E325" s="95" t="s">
        <v>65</v>
      </c>
      <c r="F325" s="93">
        <v>15</v>
      </c>
      <c r="G325" s="93">
        <v>40.79</v>
      </c>
      <c r="H325" s="93">
        <f t="shared" si="28"/>
        <v>49.15</v>
      </c>
      <c r="I325" s="93">
        <f t="shared" si="29"/>
        <v>737.25</v>
      </c>
      <c r="J325" s="153"/>
      <c r="K325" s="153"/>
      <c r="R325" s="98"/>
      <c r="S325" s="51"/>
    </row>
    <row r="326" spans="1:20" s="29" customFormat="1" ht="73.900000000000006" customHeight="1" x14ac:dyDescent="0.2">
      <c r="A326" s="89" t="s">
        <v>300</v>
      </c>
      <c r="B326" s="68" t="s">
        <v>28</v>
      </c>
      <c r="C326" s="68">
        <v>94273</v>
      </c>
      <c r="D326" s="91" t="s">
        <v>67</v>
      </c>
      <c r="E326" s="92" t="s">
        <v>46</v>
      </c>
      <c r="F326" s="93">
        <v>70</v>
      </c>
      <c r="G326" s="93">
        <v>49.4</v>
      </c>
      <c r="H326" s="93">
        <f t="shared" si="28"/>
        <v>59.53</v>
      </c>
      <c r="I326" s="93">
        <f t="shared" si="29"/>
        <v>4167.1000000000004</v>
      </c>
      <c r="J326" s="153"/>
      <c r="K326" s="153"/>
      <c r="R326" s="98"/>
      <c r="S326" s="51"/>
    </row>
    <row r="327" spans="1:20" s="29" customFormat="1" ht="27" customHeight="1" x14ac:dyDescent="0.2">
      <c r="A327" s="89" t="s">
        <v>301</v>
      </c>
      <c r="B327" s="68" t="s">
        <v>27</v>
      </c>
      <c r="C327" s="90">
        <v>16</v>
      </c>
      <c r="D327" s="91" t="s">
        <v>163</v>
      </c>
      <c r="E327" s="95" t="s">
        <v>65</v>
      </c>
      <c r="F327" s="93">
        <v>35</v>
      </c>
      <c r="G327" s="93">
        <v>253.96000000000004</v>
      </c>
      <c r="H327" s="93">
        <f t="shared" si="28"/>
        <v>306.02</v>
      </c>
      <c r="I327" s="93">
        <f t="shared" si="29"/>
        <v>10710.7</v>
      </c>
      <c r="J327" s="153"/>
      <c r="K327" s="153"/>
      <c r="R327" s="98"/>
      <c r="S327" s="51"/>
    </row>
    <row r="328" spans="1:20" s="29" customFormat="1" ht="73.900000000000006" customHeight="1" x14ac:dyDescent="0.2">
      <c r="A328" s="89" t="s">
        <v>302</v>
      </c>
      <c r="B328" s="68" t="s">
        <v>91</v>
      </c>
      <c r="C328" s="68">
        <v>12436</v>
      </c>
      <c r="D328" s="91" t="s">
        <v>164</v>
      </c>
      <c r="E328" s="92" t="s">
        <v>47</v>
      </c>
      <c r="F328" s="93">
        <v>3</v>
      </c>
      <c r="G328" s="93">
        <v>452.24</v>
      </c>
      <c r="H328" s="93">
        <f t="shared" si="28"/>
        <v>544.95000000000005</v>
      </c>
      <c r="I328" s="93">
        <f t="shared" si="29"/>
        <v>1634.85</v>
      </c>
      <c r="J328" s="153"/>
      <c r="K328" s="153"/>
      <c r="R328" s="98"/>
      <c r="S328" s="51"/>
    </row>
    <row r="329" spans="1:20" s="28" customFormat="1" x14ac:dyDescent="0.2">
      <c r="A329" s="83" t="s">
        <v>127</v>
      </c>
      <c r="B329" s="84"/>
      <c r="C329" s="84"/>
      <c r="D329" s="85" t="s">
        <v>44</v>
      </c>
      <c r="E329" s="86"/>
      <c r="F329" s="87"/>
      <c r="G329" s="87"/>
      <c r="H329" s="87"/>
      <c r="I329" s="12">
        <f>SUM(I330:I358)</f>
        <v>36199.719999999994</v>
      </c>
      <c r="J329" s="154"/>
      <c r="K329" s="154"/>
      <c r="R329" s="98"/>
      <c r="S329" s="51"/>
      <c r="T329" s="29"/>
    </row>
    <row r="330" spans="1:20" s="29" customFormat="1" ht="50.45" customHeight="1" x14ac:dyDescent="0.2">
      <c r="A330" s="89" t="s">
        <v>472</v>
      </c>
      <c r="B330" s="68" t="s">
        <v>28</v>
      </c>
      <c r="C330" s="68">
        <v>101489</v>
      </c>
      <c r="D330" s="91" t="s">
        <v>114</v>
      </c>
      <c r="E330" s="92" t="s">
        <v>47</v>
      </c>
      <c r="F330" s="93">
        <v>1</v>
      </c>
      <c r="G330" s="93">
        <v>1796.35</v>
      </c>
      <c r="H330" s="93">
        <f t="shared" ref="H330:H358" si="30">ROUND(G330*(1+$S$4),2)</f>
        <v>2164.6</v>
      </c>
      <c r="I330" s="93">
        <f t="shared" ref="I330:I358" si="31">TRUNC(F330*H330,2)</f>
        <v>2164.6</v>
      </c>
      <c r="J330" s="153"/>
      <c r="K330" s="153"/>
      <c r="R330" s="98"/>
      <c r="S330" s="51"/>
    </row>
    <row r="331" spans="1:20" s="29" customFormat="1" ht="67.150000000000006" customHeight="1" x14ac:dyDescent="0.2">
      <c r="A331" s="89" t="s">
        <v>473</v>
      </c>
      <c r="B331" s="68" t="s">
        <v>27</v>
      </c>
      <c r="C331" s="68">
        <v>17</v>
      </c>
      <c r="D331" s="91" t="s">
        <v>310</v>
      </c>
      <c r="E331" s="92" t="s">
        <v>47</v>
      </c>
      <c r="F331" s="93">
        <v>5</v>
      </c>
      <c r="G331" s="93">
        <v>298.85000000000002</v>
      </c>
      <c r="H331" s="93">
        <f t="shared" si="30"/>
        <v>360.11</v>
      </c>
      <c r="I331" s="93">
        <f t="shared" si="31"/>
        <v>1800.55</v>
      </c>
      <c r="J331" s="153"/>
      <c r="K331" s="153"/>
      <c r="R331" s="98"/>
      <c r="S331" s="51"/>
    </row>
    <row r="332" spans="1:20" s="29" customFormat="1" ht="50.45" customHeight="1" x14ac:dyDescent="0.2">
      <c r="A332" s="89" t="s">
        <v>474</v>
      </c>
      <c r="B332" s="68" t="s">
        <v>27</v>
      </c>
      <c r="C332" s="68">
        <v>18</v>
      </c>
      <c r="D332" s="91" t="s">
        <v>312</v>
      </c>
      <c r="E332" s="92" t="s">
        <v>47</v>
      </c>
      <c r="F332" s="93">
        <v>5</v>
      </c>
      <c r="G332" s="93">
        <v>1684.5</v>
      </c>
      <c r="H332" s="93">
        <f t="shared" si="30"/>
        <v>2029.82</v>
      </c>
      <c r="I332" s="93">
        <f t="shared" si="31"/>
        <v>10149.1</v>
      </c>
      <c r="J332" s="153"/>
      <c r="K332" s="153"/>
      <c r="R332" s="98"/>
      <c r="S332" s="51"/>
    </row>
    <row r="333" spans="1:20" s="29" customFormat="1" ht="16.899999999999999" customHeight="1" x14ac:dyDescent="0.2">
      <c r="A333" s="89" t="s">
        <v>475</v>
      </c>
      <c r="B333" s="68" t="s">
        <v>27</v>
      </c>
      <c r="C333" s="68">
        <v>19</v>
      </c>
      <c r="D333" s="91" t="s">
        <v>313</v>
      </c>
      <c r="E333" s="92" t="s">
        <v>47</v>
      </c>
      <c r="F333" s="93">
        <v>10</v>
      </c>
      <c r="G333" s="93">
        <v>7.06</v>
      </c>
      <c r="H333" s="93">
        <f t="shared" si="30"/>
        <v>8.51</v>
      </c>
      <c r="I333" s="93">
        <f t="shared" si="31"/>
        <v>85.1</v>
      </c>
      <c r="J333" s="153"/>
      <c r="K333" s="153"/>
      <c r="R333" s="98"/>
      <c r="S333" s="51"/>
    </row>
    <row r="334" spans="1:20" s="29" customFormat="1" ht="59.45" customHeight="1" x14ac:dyDescent="0.2">
      <c r="A334" s="89" t="s">
        <v>476</v>
      </c>
      <c r="B334" s="68" t="s">
        <v>27</v>
      </c>
      <c r="C334" s="90" t="s">
        <v>133</v>
      </c>
      <c r="D334" s="91" t="s">
        <v>141</v>
      </c>
      <c r="E334" s="92" t="s">
        <v>47</v>
      </c>
      <c r="F334" s="93">
        <v>1</v>
      </c>
      <c r="G334" s="93">
        <v>998.98</v>
      </c>
      <c r="H334" s="93">
        <f t="shared" si="30"/>
        <v>1203.77</v>
      </c>
      <c r="I334" s="93">
        <f t="shared" si="31"/>
        <v>1203.77</v>
      </c>
      <c r="J334" s="153"/>
      <c r="K334" s="153"/>
      <c r="R334" s="98"/>
      <c r="S334" s="51"/>
    </row>
    <row r="335" spans="1:20" s="29" customFormat="1" ht="59.45" customHeight="1" x14ac:dyDescent="0.2">
      <c r="A335" s="89" t="s">
        <v>477</v>
      </c>
      <c r="B335" s="68" t="s">
        <v>28</v>
      </c>
      <c r="C335" s="68">
        <v>91904</v>
      </c>
      <c r="D335" s="91" t="s">
        <v>77</v>
      </c>
      <c r="E335" s="92" t="s">
        <v>47</v>
      </c>
      <c r="F335" s="93">
        <v>1</v>
      </c>
      <c r="G335" s="93">
        <v>14.64</v>
      </c>
      <c r="H335" s="93">
        <f t="shared" si="30"/>
        <v>17.64</v>
      </c>
      <c r="I335" s="93">
        <f t="shared" si="31"/>
        <v>17.64</v>
      </c>
      <c r="J335" s="153"/>
      <c r="K335" s="153"/>
      <c r="R335" s="98"/>
      <c r="S335" s="51"/>
    </row>
    <row r="336" spans="1:20" s="29" customFormat="1" ht="59.45" customHeight="1" x14ac:dyDescent="0.2">
      <c r="A336" s="89" t="s">
        <v>478</v>
      </c>
      <c r="B336" s="68" t="s">
        <v>28</v>
      </c>
      <c r="C336" s="68">
        <v>91902</v>
      </c>
      <c r="D336" s="91" t="s">
        <v>76</v>
      </c>
      <c r="E336" s="92" t="s">
        <v>47</v>
      </c>
      <c r="F336" s="93">
        <v>5</v>
      </c>
      <c r="G336" s="93">
        <v>12.32</v>
      </c>
      <c r="H336" s="93">
        <f t="shared" si="30"/>
        <v>14.85</v>
      </c>
      <c r="I336" s="93">
        <f t="shared" si="31"/>
        <v>74.25</v>
      </c>
      <c r="J336" s="153"/>
      <c r="K336" s="153"/>
      <c r="R336" s="98"/>
      <c r="S336" s="51"/>
    </row>
    <row r="337" spans="1:19" s="29" customFormat="1" ht="59.45" customHeight="1" x14ac:dyDescent="0.2">
      <c r="A337" s="89" t="s">
        <v>479</v>
      </c>
      <c r="B337" s="68" t="s">
        <v>28</v>
      </c>
      <c r="C337" s="68">
        <v>91860</v>
      </c>
      <c r="D337" s="91" t="s">
        <v>71</v>
      </c>
      <c r="E337" s="92" t="s">
        <v>46</v>
      </c>
      <c r="F337" s="93">
        <v>65</v>
      </c>
      <c r="G337" s="93">
        <v>13.64</v>
      </c>
      <c r="H337" s="93">
        <f t="shared" si="30"/>
        <v>16.440000000000001</v>
      </c>
      <c r="I337" s="93">
        <f t="shared" si="31"/>
        <v>1068.5999999999999</v>
      </c>
      <c r="J337" s="153"/>
      <c r="K337" s="153"/>
      <c r="R337" s="98"/>
      <c r="S337" s="51"/>
    </row>
    <row r="338" spans="1:19" s="29" customFormat="1" ht="27" customHeight="1" x14ac:dyDescent="0.2">
      <c r="A338" s="89" t="s">
        <v>480</v>
      </c>
      <c r="B338" s="68" t="s">
        <v>27</v>
      </c>
      <c r="C338" s="68">
        <v>23</v>
      </c>
      <c r="D338" s="91" t="s">
        <v>322</v>
      </c>
      <c r="E338" s="92" t="s">
        <v>46</v>
      </c>
      <c r="F338" s="93">
        <v>25</v>
      </c>
      <c r="G338" s="93">
        <v>10.81</v>
      </c>
      <c r="H338" s="93">
        <f t="shared" si="30"/>
        <v>13.03</v>
      </c>
      <c r="I338" s="93">
        <f t="shared" si="31"/>
        <v>325.75</v>
      </c>
      <c r="J338" s="153"/>
      <c r="K338" s="153"/>
      <c r="R338" s="98"/>
      <c r="S338" s="51"/>
    </row>
    <row r="339" spans="1:19" s="29" customFormat="1" ht="33.75" x14ac:dyDescent="0.2">
      <c r="A339" s="89" t="s">
        <v>481</v>
      </c>
      <c r="B339" s="68" t="s">
        <v>28</v>
      </c>
      <c r="C339" s="68">
        <v>91867</v>
      </c>
      <c r="D339" s="91" t="s">
        <v>73</v>
      </c>
      <c r="E339" s="92" t="s">
        <v>46</v>
      </c>
      <c r="F339" s="93">
        <v>5</v>
      </c>
      <c r="G339" s="93">
        <v>10.81</v>
      </c>
      <c r="H339" s="93">
        <f t="shared" si="30"/>
        <v>13.03</v>
      </c>
      <c r="I339" s="93">
        <f t="shared" si="31"/>
        <v>65.150000000000006</v>
      </c>
      <c r="J339" s="153"/>
      <c r="K339" s="153"/>
      <c r="R339" s="98"/>
      <c r="S339" s="51"/>
    </row>
    <row r="340" spans="1:19" s="29" customFormat="1" ht="50.45" customHeight="1" x14ac:dyDescent="0.2">
      <c r="A340" s="89" t="s">
        <v>482</v>
      </c>
      <c r="B340" s="68" t="s">
        <v>28</v>
      </c>
      <c r="C340" s="68">
        <v>91879</v>
      </c>
      <c r="D340" s="91" t="s">
        <v>75</v>
      </c>
      <c r="E340" s="92" t="s">
        <v>47</v>
      </c>
      <c r="F340" s="93">
        <v>10</v>
      </c>
      <c r="G340" s="93">
        <v>7.45</v>
      </c>
      <c r="H340" s="93">
        <f t="shared" si="30"/>
        <v>8.98</v>
      </c>
      <c r="I340" s="93">
        <f t="shared" si="31"/>
        <v>89.8</v>
      </c>
      <c r="J340" s="153"/>
      <c r="K340" s="153"/>
      <c r="R340" s="98"/>
      <c r="S340" s="51"/>
    </row>
    <row r="341" spans="1:19" s="29" customFormat="1" ht="50.45" customHeight="1" x14ac:dyDescent="0.2">
      <c r="A341" s="89" t="s">
        <v>483</v>
      </c>
      <c r="B341" s="68" t="s">
        <v>28</v>
      </c>
      <c r="C341" s="68">
        <v>91927</v>
      </c>
      <c r="D341" s="91" t="s">
        <v>54</v>
      </c>
      <c r="E341" s="92" t="s">
        <v>46</v>
      </c>
      <c r="F341" s="93">
        <v>90</v>
      </c>
      <c r="G341" s="93">
        <v>5.96</v>
      </c>
      <c r="H341" s="93">
        <f t="shared" si="30"/>
        <v>7.18</v>
      </c>
      <c r="I341" s="93">
        <f t="shared" si="31"/>
        <v>646.20000000000005</v>
      </c>
      <c r="J341" s="153"/>
      <c r="K341" s="153"/>
      <c r="R341" s="98"/>
      <c r="S341" s="51"/>
    </row>
    <row r="342" spans="1:19" s="29" customFormat="1" ht="25.9" customHeight="1" x14ac:dyDescent="0.2">
      <c r="A342" s="89" t="s">
        <v>484</v>
      </c>
      <c r="B342" s="68" t="s">
        <v>27</v>
      </c>
      <c r="C342" s="68">
        <v>24</v>
      </c>
      <c r="D342" s="91" t="s">
        <v>327</v>
      </c>
      <c r="E342" s="92" t="s">
        <v>47</v>
      </c>
      <c r="F342" s="93">
        <v>1</v>
      </c>
      <c r="G342" s="93">
        <v>399.84000000000003</v>
      </c>
      <c r="H342" s="93">
        <f t="shared" si="30"/>
        <v>481.81</v>
      </c>
      <c r="I342" s="93">
        <f t="shared" si="31"/>
        <v>481.81</v>
      </c>
      <c r="J342" s="153"/>
      <c r="K342" s="153"/>
      <c r="R342" s="98"/>
      <c r="S342" s="51"/>
    </row>
    <row r="343" spans="1:19" s="29" customFormat="1" ht="50.45" customHeight="1" x14ac:dyDescent="0.2">
      <c r="A343" s="89" t="s">
        <v>485</v>
      </c>
      <c r="B343" s="68" t="s">
        <v>28</v>
      </c>
      <c r="C343" s="68">
        <v>93654</v>
      </c>
      <c r="D343" s="91" t="s">
        <v>104</v>
      </c>
      <c r="E343" s="92" t="s">
        <v>47</v>
      </c>
      <c r="F343" s="93">
        <v>1</v>
      </c>
      <c r="G343" s="93">
        <v>13.06</v>
      </c>
      <c r="H343" s="93">
        <f t="shared" si="30"/>
        <v>15.74</v>
      </c>
      <c r="I343" s="93">
        <f t="shared" si="31"/>
        <v>15.74</v>
      </c>
      <c r="J343" s="153"/>
      <c r="K343" s="153"/>
      <c r="R343" s="98"/>
      <c r="S343" s="51"/>
    </row>
    <row r="344" spans="1:19" s="29" customFormat="1" ht="50.45" customHeight="1" x14ac:dyDescent="0.2">
      <c r="A344" s="89" t="s">
        <v>486</v>
      </c>
      <c r="B344" s="68" t="s">
        <v>28</v>
      </c>
      <c r="C344" s="68">
        <v>101902</v>
      </c>
      <c r="D344" s="91" t="s">
        <v>103</v>
      </c>
      <c r="E344" s="92" t="s">
        <v>47</v>
      </c>
      <c r="F344" s="93">
        <v>1</v>
      </c>
      <c r="G344" s="93">
        <v>168.2</v>
      </c>
      <c r="H344" s="93">
        <f t="shared" si="30"/>
        <v>202.68</v>
      </c>
      <c r="I344" s="93">
        <f t="shared" si="31"/>
        <v>202.68</v>
      </c>
      <c r="J344" s="153"/>
      <c r="K344" s="153"/>
      <c r="R344" s="98"/>
      <c r="S344" s="51"/>
    </row>
    <row r="345" spans="1:19" s="29" customFormat="1" ht="50.45" customHeight="1" x14ac:dyDescent="0.2">
      <c r="A345" s="89" t="s">
        <v>487</v>
      </c>
      <c r="B345" s="68" t="s">
        <v>28</v>
      </c>
      <c r="C345" s="68">
        <v>101538</v>
      </c>
      <c r="D345" s="91" t="s">
        <v>113</v>
      </c>
      <c r="E345" s="92" t="s">
        <v>47</v>
      </c>
      <c r="F345" s="93">
        <v>1</v>
      </c>
      <c r="G345" s="93">
        <v>42.29</v>
      </c>
      <c r="H345" s="93">
        <f t="shared" si="30"/>
        <v>50.96</v>
      </c>
      <c r="I345" s="93">
        <f t="shared" si="31"/>
        <v>50.96</v>
      </c>
      <c r="J345" s="153"/>
      <c r="K345" s="153"/>
      <c r="R345" s="98"/>
      <c r="S345" s="51"/>
    </row>
    <row r="346" spans="1:19" s="29" customFormat="1" ht="25.9" customHeight="1" x14ac:dyDescent="0.2">
      <c r="A346" s="89" t="s">
        <v>488</v>
      </c>
      <c r="B346" s="68" t="s">
        <v>27</v>
      </c>
      <c r="C346" s="68">
        <v>21</v>
      </c>
      <c r="D346" s="91" t="s">
        <v>315</v>
      </c>
      <c r="E346" s="92" t="s">
        <v>47</v>
      </c>
      <c r="F346" s="93">
        <v>2</v>
      </c>
      <c r="G346" s="93">
        <v>84.320000000000007</v>
      </c>
      <c r="H346" s="93">
        <f t="shared" si="30"/>
        <v>101.61</v>
      </c>
      <c r="I346" s="93">
        <f t="shared" si="31"/>
        <v>203.22</v>
      </c>
      <c r="J346" s="153"/>
      <c r="K346" s="153"/>
      <c r="R346" s="98"/>
      <c r="S346" s="51"/>
    </row>
    <row r="347" spans="1:19" s="29" customFormat="1" ht="59.45" customHeight="1" x14ac:dyDescent="0.2">
      <c r="A347" s="89" t="s">
        <v>489</v>
      </c>
      <c r="B347" s="68" t="s">
        <v>93</v>
      </c>
      <c r="C347" s="68" t="s">
        <v>333</v>
      </c>
      <c r="D347" s="91" t="s">
        <v>334</v>
      </c>
      <c r="E347" s="92" t="s">
        <v>47</v>
      </c>
      <c r="F347" s="93">
        <v>6</v>
      </c>
      <c r="G347" s="93">
        <v>330.98</v>
      </c>
      <c r="H347" s="93">
        <f t="shared" si="30"/>
        <v>398.83</v>
      </c>
      <c r="I347" s="93">
        <f t="shared" si="31"/>
        <v>2392.98</v>
      </c>
      <c r="J347" s="153"/>
      <c r="K347" s="153"/>
      <c r="R347" s="98"/>
      <c r="S347" s="51"/>
    </row>
    <row r="348" spans="1:19" s="29" customFormat="1" ht="36.6" customHeight="1" x14ac:dyDescent="0.2">
      <c r="A348" s="89" t="s">
        <v>490</v>
      </c>
      <c r="B348" s="68" t="s">
        <v>27</v>
      </c>
      <c r="C348" s="68">
        <v>25</v>
      </c>
      <c r="D348" s="91" t="s">
        <v>336</v>
      </c>
      <c r="E348" s="92" t="s">
        <v>47</v>
      </c>
      <c r="F348" s="93">
        <v>6</v>
      </c>
      <c r="G348" s="93">
        <v>6.52</v>
      </c>
      <c r="H348" s="93">
        <f t="shared" si="30"/>
        <v>7.86</v>
      </c>
      <c r="I348" s="93">
        <f t="shared" si="31"/>
        <v>47.16</v>
      </c>
      <c r="J348" s="153"/>
      <c r="K348" s="153"/>
      <c r="R348" s="98"/>
      <c r="S348" s="51"/>
    </row>
    <row r="349" spans="1:19" s="29" customFormat="1" ht="30" customHeight="1" x14ac:dyDescent="0.2">
      <c r="A349" s="89" t="s">
        <v>491</v>
      </c>
      <c r="B349" s="68" t="s">
        <v>27</v>
      </c>
      <c r="C349" s="96">
        <v>26</v>
      </c>
      <c r="D349" s="91" t="s">
        <v>338</v>
      </c>
      <c r="E349" s="92" t="s">
        <v>47</v>
      </c>
      <c r="F349" s="93">
        <v>1</v>
      </c>
      <c r="G349" s="93">
        <v>207.52</v>
      </c>
      <c r="H349" s="93">
        <f t="shared" si="30"/>
        <v>250.06</v>
      </c>
      <c r="I349" s="93">
        <f t="shared" si="31"/>
        <v>250.06</v>
      </c>
      <c r="J349" s="153"/>
      <c r="K349" s="153"/>
      <c r="R349" s="98"/>
      <c r="S349" s="51"/>
    </row>
    <row r="350" spans="1:19" s="29" customFormat="1" ht="68.650000000000006" customHeight="1" x14ac:dyDescent="0.2">
      <c r="A350" s="89" t="s">
        <v>492</v>
      </c>
      <c r="B350" s="68" t="s">
        <v>28</v>
      </c>
      <c r="C350" s="96">
        <v>91929</v>
      </c>
      <c r="D350" s="91" t="s">
        <v>78</v>
      </c>
      <c r="E350" s="92" t="s">
        <v>46</v>
      </c>
      <c r="F350" s="93">
        <v>30</v>
      </c>
      <c r="G350" s="93">
        <v>8.8000000000000007</v>
      </c>
      <c r="H350" s="93">
        <f t="shared" si="30"/>
        <v>10.6</v>
      </c>
      <c r="I350" s="93">
        <f t="shared" si="31"/>
        <v>318</v>
      </c>
      <c r="J350" s="153"/>
      <c r="K350" s="153"/>
      <c r="R350" s="98"/>
      <c r="S350" s="51"/>
    </row>
    <row r="351" spans="1:19" s="29" customFormat="1" ht="68.650000000000006" customHeight="1" x14ac:dyDescent="0.2">
      <c r="A351" s="89" t="s">
        <v>493</v>
      </c>
      <c r="B351" s="68" t="s">
        <v>28</v>
      </c>
      <c r="C351" s="96">
        <v>96985</v>
      </c>
      <c r="D351" s="91" t="s">
        <v>45</v>
      </c>
      <c r="E351" s="92" t="s">
        <v>47</v>
      </c>
      <c r="F351" s="93">
        <v>6</v>
      </c>
      <c r="G351" s="93">
        <v>110.36</v>
      </c>
      <c r="H351" s="93">
        <f t="shared" si="30"/>
        <v>132.97999999999999</v>
      </c>
      <c r="I351" s="93">
        <f t="shared" si="31"/>
        <v>797.88</v>
      </c>
      <c r="J351" s="153"/>
      <c r="K351" s="153"/>
      <c r="R351" s="98"/>
      <c r="S351" s="51"/>
    </row>
    <row r="352" spans="1:19" s="29" customFormat="1" ht="68.650000000000006" customHeight="1" x14ac:dyDescent="0.2">
      <c r="A352" s="89" t="s">
        <v>494</v>
      </c>
      <c r="B352" s="68" t="s">
        <v>28</v>
      </c>
      <c r="C352" s="96">
        <v>101657</v>
      </c>
      <c r="D352" s="91" t="s">
        <v>89</v>
      </c>
      <c r="E352" s="92" t="s">
        <v>47</v>
      </c>
      <c r="F352" s="93">
        <v>20</v>
      </c>
      <c r="G352" s="93">
        <v>519.99</v>
      </c>
      <c r="H352" s="93">
        <f t="shared" si="30"/>
        <v>626.59</v>
      </c>
      <c r="I352" s="93">
        <f t="shared" si="31"/>
        <v>12531.8</v>
      </c>
      <c r="J352" s="153"/>
      <c r="K352" s="153"/>
      <c r="R352" s="98"/>
      <c r="S352" s="51"/>
    </row>
    <row r="353" spans="1:20" s="29" customFormat="1" ht="51" customHeight="1" x14ac:dyDescent="0.2">
      <c r="A353" s="89" t="s">
        <v>495</v>
      </c>
      <c r="B353" s="68" t="s">
        <v>28</v>
      </c>
      <c r="C353" s="96">
        <v>97595</v>
      </c>
      <c r="D353" s="91" t="s">
        <v>79</v>
      </c>
      <c r="E353" s="92" t="s">
        <v>47</v>
      </c>
      <c r="F353" s="93">
        <v>1</v>
      </c>
      <c r="G353" s="93">
        <v>84.29</v>
      </c>
      <c r="H353" s="93">
        <f t="shared" si="30"/>
        <v>101.57</v>
      </c>
      <c r="I353" s="93">
        <f t="shared" si="31"/>
        <v>101.57</v>
      </c>
      <c r="J353" s="153"/>
      <c r="K353" s="153"/>
      <c r="R353" s="98"/>
      <c r="S353" s="51"/>
    </row>
    <row r="354" spans="1:20" s="29" customFormat="1" ht="44.45" customHeight="1" x14ac:dyDescent="0.2">
      <c r="A354" s="89" t="s">
        <v>496</v>
      </c>
      <c r="B354" s="68" t="s">
        <v>28</v>
      </c>
      <c r="C354" s="96">
        <v>91864</v>
      </c>
      <c r="D354" s="91" t="s">
        <v>72</v>
      </c>
      <c r="E354" s="92" t="s">
        <v>46</v>
      </c>
      <c r="F354" s="93">
        <v>1</v>
      </c>
      <c r="G354" s="93">
        <v>16.41</v>
      </c>
      <c r="H354" s="93">
        <f t="shared" si="30"/>
        <v>19.77</v>
      </c>
      <c r="I354" s="93">
        <f t="shared" si="31"/>
        <v>19.77</v>
      </c>
      <c r="J354" s="153"/>
      <c r="K354" s="153"/>
      <c r="R354" s="98"/>
      <c r="S354" s="51"/>
    </row>
    <row r="355" spans="1:20" s="29" customFormat="1" ht="45" customHeight="1" x14ac:dyDescent="0.2">
      <c r="A355" s="89" t="s">
        <v>497</v>
      </c>
      <c r="B355" s="68" t="s">
        <v>28</v>
      </c>
      <c r="C355" s="96">
        <v>91876</v>
      </c>
      <c r="D355" s="91" t="s">
        <v>74</v>
      </c>
      <c r="E355" s="92" t="s">
        <v>47</v>
      </c>
      <c r="F355" s="93">
        <v>2</v>
      </c>
      <c r="G355" s="93">
        <v>10.93</v>
      </c>
      <c r="H355" s="93">
        <f t="shared" si="30"/>
        <v>13.17</v>
      </c>
      <c r="I355" s="93">
        <f t="shared" si="31"/>
        <v>26.34</v>
      </c>
      <c r="J355" s="153"/>
      <c r="K355" s="153"/>
      <c r="R355" s="98"/>
      <c r="S355" s="51"/>
    </row>
    <row r="356" spans="1:20" s="29" customFormat="1" ht="43.15" customHeight="1" x14ac:dyDescent="0.2">
      <c r="A356" s="89" t="s">
        <v>498</v>
      </c>
      <c r="B356" s="68" t="s">
        <v>28</v>
      </c>
      <c r="C356" s="96">
        <v>93656</v>
      </c>
      <c r="D356" s="91" t="s">
        <v>105</v>
      </c>
      <c r="E356" s="92" t="s">
        <v>47</v>
      </c>
      <c r="F356" s="93">
        <v>1</v>
      </c>
      <c r="G356" s="93">
        <v>14.97</v>
      </c>
      <c r="H356" s="93">
        <f t="shared" si="30"/>
        <v>18.04</v>
      </c>
      <c r="I356" s="93">
        <f t="shared" si="31"/>
        <v>18.04</v>
      </c>
      <c r="J356" s="153"/>
      <c r="K356" s="153"/>
      <c r="R356" s="98"/>
      <c r="S356" s="51"/>
    </row>
    <row r="357" spans="1:20" s="29" customFormat="1" ht="42" customHeight="1" x14ac:dyDescent="0.2">
      <c r="A357" s="89" t="s">
        <v>499</v>
      </c>
      <c r="B357" s="68" t="s">
        <v>27</v>
      </c>
      <c r="C357" s="96">
        <v>27</v>
      </c>
      <c r="D357" s="91" t="s">
        <v>348</v>
      </c>
      <c r="E357" s="92" t="s">
        <v>47</v>
      </c>
      <c r="F357" s="93">
        <v>2</v>
      </c>
      <c r="G357" s="93">
        <v>48.230000000000004</v>
      </c>
      <c r="H357" s="93">
        <f t="shared" si="30"/>
        <v>58.12</v>
      </c>
      <c r="I357" s="93">
        <f t="shared" si="31"/>
        <v>116.24</v>
      </c>
      <c r="J357" s="153"/>
      <c r="K357" s="153"/>
      <c r="R357" s="98"/>
      <c r="S357" s="51"/>
    </row>
    <row r="358" spans="1:20" s="29" customFormat="1" ht="42.6" customHeight="1" x14ac:dyDescent="0.2">
      <c r="A358" s="89" t="s">
        <v>500</v>
      </c>
      <c r="B358" s="68" t="s">
        <v>91</v>
      </c>
      <c r="C358" s="96">
        <v>10423</v>
      </c>
      <c r="D358" s="91" t="s">
        <v>350</v>
      </c>
      <c r="E358" s="92" t="s">
        <v>47</v>
      </c>
      <c r="F358" s="93">
        <v>1</v>
      </c>
      <c r="G358" s="93">
        <v>775.9</v>
      </c>
      <c r="H358" s="93">
        <f t="shared" si="30"/>
        <v>934.96</v>
      </c>
      <c r="I358" s="93">
        <f t="shared" si="31"/>
        <v>934.96</v>
      </c>
      <c r="J358" s="153"/>
      <c r="K358" s="153"/>
      <c r="R358" s="98"/>
      <c r="S358" s="51"/>
    </row>
    <row r="359" spans="1:20" s="28" customFormat="1" x14ac:dyDescent="0.2">
      <c r="A359" s="83" t="s">
        <v>128</v>
      </c>
      <c r="B359" s="84"/>
      <c r="C359" s="84"/>
      <c r="D359" s="85" t="s">
        <v>53</v>
      </c>
      <c r="E359" s="86"/>
      <c r="F359" s="87"/>
      <c r="G359" s="87"/>
      <c r="H359" s="87"/>
      <c r="I359" s="12">
        <f>SUM(I360:I362)</f>
        <v>2984.91</v>
      </c>
      <c r="J359" s="154"/>
      <c r="K359" s="154"/>
      <c r="R359" s="98"/>
      <c r="S359" s="51"/>
      <c r="T359" s="29"/>
    </row>
    <row r="360" spans="1:20" s="29" customFormat="1" ht="32.450000000000003" customHeight="1" x14ac:dyDescent="0.2">
      <c r="A360" s="89" t="s">
        <v>303</v>
      </c>
      <c r="B360" s="68" t="s">
        <v>28</v>
      </c>
      <c r="C360" s="90">
        <v>88485</v>
      </c>
      <c r="D360" s="91" t="s">
        <v>81</v>
      </c>
      <c r="E360" s="92" t="s">
        <v>65</v>
      </c>
      <c r="F360" s="93">
        <v>34.5</v>
      </c>
      <c r="G360" s="93">
        <v>4.8600000000000003</v>
      </c>
      <c r="H360" s="93">
        <f>ROUND(G360*(1+$S$4),2)</f>
        <v>5.86</v>
      </c>
      <c r="I360" s="93">
        <f>TRUNC(F360*H360,2)</f>
        <v>202.17</v>
      </c>
      <c r="J360" s="153"/>
      <c r="K360" s="153"/>
      <c r="R360" s="98"/>
      <c r="S360" s="51"/>
    </row>
    <row r="361" spans="1:20" s="29" customFormat="1" ht="34.15" customHeight="1" x14ac:dyDescent="0.2">
      <c r="A361" s="89" t="s">
        <v>304</v>
      </c>
      <c r="B361" s="68" t="s">
        <v>28</v>
      </c>
      <c r="C361" s="90">
        <v>88489</v>
      </c>
      <c r="D361" s="91" t="s">
        <v>55</v>
      </c>
      <c r="E361" s="92" t="s">
        <v>65</v>
      </c>
      <c r="F361" s="93">
        <v>34.5</v>
      </c>
      <c r="G361" s="93">
        <v>14.44</v>
      </c>
      <c r="H361" s="93">
        <f>ROUND(G361*(1+$S$4),2)</f>
        <v>17.399999999999999</v>
      </c>
      <c r="I361" s="93">
        <f>TRUNC(F361*H361,2)</f>
        <v>600.29999999999995</v>
      </c>
      <c r="J361" s="153"/>
      <c r="K361" s="153"/>
      <c r="R361" s="98"/>
      <c r="S361" s="51"/>
    </row>
    <row r="362" spans="1:20" s="29" customFormat="1" ht="35.450000000000003" customHeight="1" x14ac:dyDescent="0.2">
      <c r="A362" s="89" t="s">
        <v>305</v>
      </c>
      <c r="B362" s="68" t="s">
        <v>27</v>
      </c>
      <c r="C362" s="90">
        <v>13</v>
      </c>
      <c r="D362" s="91" t="s">
        <v>159</v>
      </c>
      <c r="E362" s="92" t="s">
        <v>65</v>
      </c>
      <c r="F362" s="93">
        <v>39</v>
      </c>
      <c r="G362" s="93">
        <v>46.44</v>
      </c>
      <c r="H362" s="93">
        <f>ROUND(G362*(1+$S$4),2)</f>
        <v>55.96</v>
      </c>
      <c r="I362" s="93">
        <f>TRUNC(F362*H362,2)</f>
        <v>2182.44</v>
      </c>
      <c r="J362" s="153"/>
      <c r="K362" s="153"/>
      <c r="R362" s="98"/>
      <c r="S362" s="51"/>
    </row>
    <row r="363" spans="1:20" s="28" customFormat="1" x14ac:dyDescent="0.2">
      <c r="A363" s="83" t="s">
        <v>129</v>
      </c>
      <c r="B363" s="84"/>
      <c r="C363" s="84"/>
      <c r="D363" s="85" t="s">
        <v>94</v>
      </c>
      <c r="E363" s="86"/>
      <c r="F363" s="87"/>
      <c r="G363" s="87"/>
      <c r="H363" s="87"/>
      <c r="I363" s="12">
        <f>SUM(I364:I366)</f>
        <v>12159.07</v>
      </c>
      <c r="J363" s="154"/>
      <c r="K363" s="154"/>
      <c r="R363" s="98"/>
      <c r="S363" s="51"/>
      <c r="T363" s="29"/>
    </row>
    <row r="364" spans="1:20" s="29" customFormat="1" ht="66.599999999999994" customHeight="1" x14ac:dyDescent="0.2">
      <c r="A364" s="89" t="s">
        <v>306</v>
      </c>
      <c r="B364" s="68" t="s">
        <v>27</v>
      </c>
      <c r="C364" s="90" t="s">
        <v>139</v>
      </c>
      <c r="D364" s="91" t="s">
        <v>117</v>
      </c>
      <c r="E364" s="95" t="s">
        <v>47</v>
      </c>
      <c r="F364" s="93">
        <v>7</v>
      </c>
      <c r="G364" s="93">
        <v>672.79</v>
      </c>
      <c r="H364" s="93">
        <f>ROUND(G364*(1+$S$4),2)</f>
        <v>810.71</v>
      </c>
      <c r="I364" s="93">
        <f>TRUNC(F364*H364,2)</f>
        <v>5674.97</v>
      </c>
      <c r="J364" s="153"/>
      <c r="K364" s="153"/>
      <c r="R364" s="98"/>
      <c r="S364" s="51"/>
    </row>
    <row r="365" spans="1:20" s="29" customFormat="1" ht="63" customHeight="1" x14ac:dyDescent="0.2">
      <c r="A365" s="89" t="s">
        <v>307</v>
      </c>
      <c r="B365" s="68" t="s">
        <v>27</v>
      </c>
      <c r="C365" s="68">
        <v>12</v>
      </c>
      <c r="D365" s="91" t="s">
        <v>158</v>
      </c>
      <c r="E365" s="95" t="s">
        <v>47</v>
      </c>
      <c r="F365" s="93">
        <v>4</v>
      </c>
      <c r="G365" s="93">
        <v>1144.52</v>
      </c>
      <c r="H365" s="93">
        <f>ROUND(G365*(1+$S$4),2)</f>
        <v>1379.15</v>
      </c>
      <c r="I365" s="93">
        <f>TRUNC(F365*H365,2)</f>
        <v>5516.6</v>
      </c>
      <c r="J365" s="153"/>
      <c r="K365" s="153"/>
      <c r="R365" s="98"/>
      <c r="S365" s="51"/>
    </row>
    <row r="366" spans="1:20" s="29" customFormat="1" ht="17.45" customHeight="1" x14ac:dyDescent="0.2">
      <c r="A366" s="89" t="s">
        <v>308</v>
      </c>
      <c r="B366" s="68" t="s">
        <v>27</v>
      </c>
      <c r="C366" s="90">
        <v>15</v>
      </c>
      <c r="D366" s="67" t="s">
        <v>161</v>
      </c>
      <c r="E366" s="95" t="s">
        <v>65</v>
      </c>
      <c r="F366" s="93">
        <v>250</v>
      </c>
      <c r="G366" s="93">
        <v>3.21</v>
      </c>
      <c r="H366" s="93">
        <f>ROUND(G366*(1+$S$4),2)</f>
        <v>3.87</v>
      </c>
      <c r="I366" s="93">
        <f>TRUNC(F366*H366,2)</f>
        <v>967.5</v>
      </c>
      <c r="J366" s="153"/>
      <c r="K366" s="153"/>
      <c r="R366" s="98"/>
      <c r="S366" s="51"/>
    </row>
    <row r="367" spans="1:20" s="13" customFormat="1" ht="12" thickBot="1" x14ac:dyDescent="0.25">
      <c r="A367" s="136"/>
      <c r="B367" s="137"/>
      <c r="C367" s="137"/>
      <c r="D367" s="138"/>
      <c r="E367" s="139"/>
      <c r="F367" s="139"/>
      <c r="G367" s="138"/>
      <c r="H367" s="138"/>
      <c r="I367" s="138"/>
      <c r="R367" s="98"/>
      <c r="S367" s="51"/>
      <c r="T367" s="29"/>
    </row>
    <row r="368" spans="1:20" s="13" customFormat="1" ht="25.15" customHeight="1" thickBot="1" x14ac:dyDescent="0.25">
      <c r="A368" s="162" t="s">
        <v>505</v>
      </c>
      <c r="B368" s="163"/>
      <c r="C368" s="163"/>
      <c r="D368" s="163"/>
      <c r="E368" s="163"/>
      <c r="F368" s="163"/>
      <c r="G368" s="163"/>
      <c r="H368" s="144" t="s">
        <v>503</v>
      </c>
      <c r="I368" s="145">
        <f>I314+I258+I201+I144+I76+I18+I15+I12</f>
        <v>613134.02</v>
      </c>
      <c r="J368" s="155"/>
      <c r="K368" s="155"/>
      <c r="R368" s="98"/>
      <c r="S368" s="51"/>
      <c r="T368" s="29"/>
    </row>
    <row r="369" spans="1:20" s="13" customFormat="1" x14ac:dyDescent="0.2">
      <c r="A369" s="140"/>
      <c r="B369" s="141"/>
      <c r="C369" s="141"/>
      <c r="D369" s="142"/>
      <c r="E369" s="143"/>
      <c r="F369" s="143"/>
      <c r="G369" s="142"/>
      <c r="H369" s="142"/>
      <c r="I369" s="142"/>
      <c r="R369" s="98"/>
      <c r="S369" s="51"/>
      <c r="T369" s="29"/>
    </row>
    <row r="370" spans="1:20" s="13" customFormat="1" x14ac:dyDescent="0.2">
      <c r="A370" s="47"/>
      <c r="B370" s="48"/>
      <c r="C370" s="48"/>
      <c r="D370" s="50"/>
      <c r="E370" s="49"/>
      <c r="F370" s="49"/>
      <c r="G370" s="50"/>
      <c r="H370" s="50"/>
      <c r="I370" s="50"/>
      <c r="R370" s="30"/>
      <c r="S370" s="51"/>
      <c r="T370" s="29"/>
    </row>
    <row r="371" spans="1:20" s="13" customFormat="1" x14ac:dyDescent="0.2">
      <c r="A371" s="47"/>
      <c r="B371" s="48"/>
      <c r="C371" s="48"/>
      <c r="D371" s="50"/>
      <c r="E371" s="49"/>
      <c r="F371" s="49"/>
      <c r="G371" s="50"/>
      <c r="H371" s="50"/>
      <c r="I371" s="50"/>
      <c r="R371" s="30"/>
      <c r="S371" s="51"/>
      <c r="T371" s="29"/>
    </row>
    <row r="372" spans="1:20" s="13" customFormat="1" x14ac:dyDescent="0.2">
      <c r="A372" s="47"/>
      <c r="B372" s="48"/>
      <c r="C372" s="48"/>
      <c r="D372" s="50"/>
      <c r="E372" s="49"/>
      <c r="F372" s="49"/>
      <c r="G372" s="50"/>
      <c r="H372" s="50"/>
      <c r="I372" s="100"/>
      <c r="J372" s="46"/>
      <c r="K372" s="46"/>
      <c r="S372" s="51"/>
      <c r="T372" s="29"/>
    </row>
    <row r="373" spans="1:20" s="13" customFormat="1" x14ac:dyDescent="0.2">
      <c r="A373" s="47"/>
      <c r="B373" s="48"/>
      <c r="C373" s="48"/>
      <c r="D373" s="50"/>
      <c r="E373" s="49"/>
      <c r="F373" s="49"/>
      <c r="G373" s="50"/>
      <c r="H373" s="50"/>
      <c r="I373" s="100"/>
      <c r="J373" s="46"/>
      <c r="K373" s="46"/>
      <c r="S373" s="51"/>
      <c r="T373" s="29"/>
    </row>
    <row r="374" spans="1:20" s="13" customFormat="1" x14ac:dyDescent="0.2">
      <c r="A374" s="47"/>
      <c r="B374" s="48"/>
      <c r="C374" s="48"/>
      <c r="D374" s="50"/>
      <c r="E374" s="49"/>
      <c r="F374" s="49"/>
      <c r="R374" s="46"/>
    </row>
    <row r="375" spans="1:20" s="13" customFormat="1" x14ac:dyDescent="0.2">
      <c r="A375" s="47"/>
      <c r="B375" s="48"/>
      <c r="C375" s="48"/>
      <c r="D375" s="50"/>
      <c r="E375" s="49"/>
      <c r="F375" s="49"/>
      <c r="G375" s="50"/>
      <c r="H375" s="50"/>
      <c r="I375" s="100"/>
      <c r="J375" s="46"/>
      <c r="K375" s="46"/>
    </row>
    <row r="376" spans="1:20" s="13" customFormat="1" ht="21" x14ac:dyDescent="0.35">
      <c r="A376" s="47"/>
      <c r="B376" s="48"/>
      <c r="C376" s="48"/>
      <c r="D376" s="50"/>
      <c r="E376" s="49"/>
      <c r="F376" s="49"/>
      <c r="G376" s="102"/>
      <c r="H376" s="102"/>
      <c r="I376" s="101"/>
      <c r="J376" s="156"/>
      <c r="K376" s="156"/>
    </row>
    <row r="377" spans="1:20" s="13" customFormat="1" x14ac:dyDescent="0.2">
      <c r="A377" s="47"/>
      <c r="B377" s="48"/>
      <c r="C377" s="48"/>
      <c r="D377" s="50"/>
      <c r="E377" s="49"/>
      <c r="F377" s="49"/>
      <c r="G377" s="50"/>
      <c r="H377" s="50"/>
      <c r="I377" s="50"/>
    </row>
    <row r="378" spans="1:20" s="13" customFormat="1" ht="23.25" x14ac:dyDescent="0.35">
      <c r="A378" s="47"/>
      <c r="B378" s="48"/>
      <c r="C378" s="48"/>
      <c r="D378" s="50"/>
      <c r="E378" s="49"/>
      <c r="F378" s="49"/>
      <c r="G378" s="50"/>
      <c r="H378" s="50"/>
      <c r="I378" s="104"/>
      <c r="J378" s="157"/>
      <c r="K378" s="157"/>
    </row>
    <row r="379" spans="1:20" s="13" customFormat="1" x14ac:dyDescent="0.2">
      <c r="A379" s="47"/>
      <c r="B379" s="48"/>
      <c r="C379" s="48"/>
      <c r="D379" s="50"/>
      <c r="E379" s="49"/>
      <c r="F379" s="49"/>
      <c r="G379" s="50"/>
      <c r="H379" s="50"/>
      <c r="I379" s="50"/>
    </row>
    <row r="380" spans="1:20" s="13" customFormat="1" x14ac:dyDescent="0.2">
      <c r="A380" s="47"/>
      <c r="B380" s="48"/>
      <c r="C380" s="48"/>
      <c r="D380" s="50"/>
      <c r="E380" s="49"/>
      <c r="F380" s="49"/>
      <c r="G380" s="50"/>
      <c r="H380" s="50"/>
      <c r="I380" s="50"/>
    </row>
    <row r="381" spans="1:20" s="13" customFormat="1" x14ac:dyDescent="0.2">
      <c r="A381" s="47"/>
      <c r="B381" s="48"/>
      <c r="C381" s="48"/>
      <c r="D381" s="50"/>
      <c r="E381" s="49"/>
      <c r="F381" s="49"/>
      <c r="G381" s="50"/>
      <c r="H381" s="50"/>
      <c r="I381" s="50"/>
    </row>
    <row r="382" spans="1:20" s="13" customFormat="1" x14ac:dyDescent="0.2">
      <c r="A382" s="47"/>
      <c r="B382" s="48"/>
      <c r="C382" s="48"/>
      <c r="D382" s="50"/>
      <c r="E382" s="49"/>
      <c r="F382" s="49"/>
      <c r="G382" s="50"/>
      <c r="H382" s="50"/>
      <c r="I382" s="50"/>
    </row>
    <row r="383" spans="1:20" s="13" customFormat="1" x14ac:dyDescent="0.2">
      <c r="A383" s="47"/>
      <c r="B383" s="48"/>
      <c r="C383" s="48"/>
      <c r="D383" s="50"/>
      <c r="E383" s="49"/>
      <c r="F383" s="49"/>
      <c r="G383" s="50"/>
      <c r="H383" s="50"/>
      <c r="I383" s="50"/>
    </row>
    <row r="384" spans="1:20" s="13" customFormat="1" x14ac:dyDescent="0.2">
      <c r="A384" s="47"/>
      <c r="B384" s="48"/>
      <c r="C384" s="48"/>
      <c r="D384" s="50"/>
      <c r="E384" s="49"/>
      <c r="F384" s="49"/>
      <c r="G384" s="50"/>
      <c r="H384" s="50"/>
      <c r="I384" s="50"/>
    </row>
    <row r="385" spans="1:9" s="13" customFormat="1" x14ac:dyDescent="0.2">
      <c r="A385" s="47"/>
      <c r="B385" s="48"/>
      <c r="C385" s="48"/>
      <c r="D385" s="50"/>
      <c r="E385" s="49"/>
      <c r="F385" s="49"/>
      <c r="G385" s="50"/>
      <c r="H385" s="50"/>
      <c r="I385" s="50"/>
    </row>
    <row r="386" spans="1:9" s="13" customFormat="1" x14ac:dyDescent="0.2">
      <c r="A386" s="47"/>
      <c r="B386" s="48"/>
      <c r="C386" s="48"/>
      <c r="D386" s="50"/>
      <c r="E386" s="49"/>
      <c r="F386" s="49"/>
      <c r="G386" s="50"/>
      <c r="H386" s="50"/>
      <c r="I386" s="50"/>
    </row>
    <row r="387" spans="1:9" s="13" customFormat="1" x14ac:dyDescent="0.2">
      <c r="A387" s="47"/>
      <c r="B387" s="48"/>
      <c r="C387" s="48"/>
      <c r="D387" s="50"/>
      <c r="E387" s="49"/>
      <c r="F387" s="49"/>
      <c r="G387" s="50"/>
      <c r="H387" s="50"/>
      <c r="I387" s="50"/>
    </row>
    <row r="388" spans="1:9" s="13" customFormat="1" x14ac:dyDescent="0.2">
      <c r="A388" s="47"/>
      <c r="B388" s="48"/>
      <c r="C388" s="48"/>
      <c r="D388" s="50"/>
      <c r="E388" s="49"/>
      <c r="F388" s="49"/>
      <c r="G388" s="50"/>
      <c r="H388" s="50"/>
      <c r="I388" s="50"/>
    </row>
    <row r="389" spans="1:9" s="13" customFormat="1" x14ac:dyDescent="0.2">
      <c r="A389" s="47"/>
      <c r="B389" s="48"/>
      <c r="C389" s="48"/>
      <c r="D389" s="50"/>
      <c r="E389" s="49"/>
      <c r="F389" s="49"/>
      <c r="G389" s="50"/>
      <c r="H389" s="50"/>
      <c r="I389" s="50"/>
    </row>
    <row r="390" spans="1:9" s="13" customFormat="1" x14ac:dyDescent="0.2">
      <c r="A390" s="47"/>
      <c r="B390" s="48"/>
      <c r="C390" s="48"/>
      <c r="D390" s="50"/>
      <c r="E390" s="49"/>
      <c r="F390" s="49"/>
      <c r="G390" s="50"/>
      <c r="H390" s="50"/>
      <c r="I390" s="50"/>
    </row>
    <row r="391" spans="1:9" s="13" customFormat="1" x14ac:dyDescent="0.2">
      <c r="A391" s="47"/>
      <c r="B391" s="48"/>
      <c r="C391" s="48"/>
      <c r="D391" s="50"/>
      <c r="E391" s="49"/>
      <c r="F391" s="49"/>
      <c r="G391" s="50"/>
      <c r="H391" s="50"/>
      <c r="I391" s="50"/>
    </row>
    <row r="392" spans="1:9" s="13" customFormat="1" x14ac:dyDescent="0.2">
      <c r="A392" s="47"/>
      <c r="B392" s="48"/>
      <c r="C392" s="48"/>
      <c r="D392" s="50"/>
      <c r="E392" s="49"/>
      <c r="F392" s="49"/>
      <c r="G392" s="50"/>
      <c r="H392" s="50"/>
      <c r="I392" s="50"/>
    </row>
    <row r="393" spans="1:9" s="13" customFormat="1" x14ac:dyDescent="0.2">
      <c r="A393" s="47"/>
      <c r="B393" s="48"/>
      <c r="C393" s="48"/>
      <c r="D393" s="50"/>
      <c r="E393" s="49"/>
      <c r="F393" s="49"/>
      <c r="G393" s="50"/>
      <c r="H393" s="50"/>
      <c r="I393" s="50"/>
    </row>
    <row r="394" spans="1:9" s="13" customFormat="1" x14ac:dyDescent="0.2">
      <c r="A394" s="47"/>
      <c r="B394" s="48"/>
      <c r="C394" s="48"/>
      <c r="D394" s="50"/>
      <c r="E394" s="49"/>
      <c r="F394" s="49"/>
      <c r="G394" s="50"/>
      <c r="H394" s="50"/>
      <c r="I394" s="50"/>
    </row>
    <row r="395" spans="1:9" s="13" customFormat="1" x14ac:dyDescent="0.2">
      <c r="A395" s="47"/>
      <c r="B395" s="48"/>
      <c r="C395" s="48"/>
      <c r="D395" s="50"/>
      <c r="E395" s="49"/>
      <c r="F395" s="49"/>
      <c r="G395" s="50"/>
      <c r="H395" s="50"/>
      <c r="I395" s="50"/>
    </row>
    <row r="396" spans="1:9" s="13" customFormat="1" x14ac:dyDescent="0.2">
      <c r="A396" s="47"/>
      <c r="B396" s="48"/>
      <c r="C396" s="48"/>
      <c r="D396" s="50"/>
      <c r="E396" s="49"/>
      <c r="F396" s="49"/>
      <c r="G396" s="50"/>
      <c r="H396" s="50"/>
      <c r="I396" s="50"/>
    </row>
    <row r="397" spans="1:9" s="13" customFormat="1" x14ac:dyDescent="0.2">
      <c r="A397" s="47"/>
      <c r="B397" s="48"/>
      <c r="C397" s="48"/>
      <c r="D397" s="50"/>
      <c r="E397" s="49"/>
      <c r="F397" s="49"/>
      <c r="G397" s="50"/>
      <c r="H397" s="50"/>
      <c r="I397" s="50"/>
    </row>
    <row r="398" spans="1:9" s="13" customFormat="1" x14ac:dyDescent="0.2">
      <c r="A398" s="47"/>
      <c r="B398" s="48"/>
      <c r="C398" s="48"/>
      <c r="D398" s="50"/>
      <c r="E398" s="49"/>
      <c r="F398" s="49"/>
      <c r="G398" s="50"/>
      <c r="H398" s="50"/>
      <c r="I398" s="50"/>
    </row>
    <row r="399" spans="1:9" s="13" customFormat="1" x14ac:dyDescent="0.2">
      <c r="A399" s="47"/>
      <c r="B399" s="48"/>
      <c r="C399" s="48"/>
      <c r="D399" s="50"/>
      <c r="E399" s="49"/>
      <c r="F399" s="49"/>
      <c r="G399" s="50"/>
      <c r="H399" s="50"/>
      <c r="I399" s="50"/>
    </row>
    <row r="400" spans="1:9" s="13" customFormat="1" x14ac:dyDescent="0.2">
      <c r="A400" s="47"/>
      <c r="B400" s="48"/>
      <c r="C400" s="48"/>
      <c r="D400" s="50"/>
      <c r="E400" s="49"/>
      <c r="F400" s="49"/>
      <c r="G400" s="50"/>
      <c r="H400" s="50"/>
      <c r="I400" s="50"/>
    </row>
  </sheetData>
  <autoFilter ref="A12:I367"/>
  <mergeCells count="5">
    <mergeCell ref="G9:I9"/>
    <mergeCell ref="A1:I1"/>
    <mergeCell ref="A368:G368"/>
    <mergeCell ref="A2:E2"/>
    <mergeCell ref="G8:H8"/>
  </mergeCells>
  <printOptions horizontalCentered="1"/>
  <pageMargins left="0.59055118110236227" right="0.39370078740157483" top="0.98425196850393704" bottom="0.98425196850393704" header="0.39370078740157483" footer="0"/>
  <pageSetup paperSize="9" scale="69" orientation="portrait" r:id="rId1"/>
  <headerFooter>
    <oddFooter>&amp;R&amp;"Arial,Normal"&amp;8Pág.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>
    <tabColor theme="9" tint="-0.249977111117893"/>
  </sheetPr>
  <dimension ref="A1:J54"/>
  <sheetViews>
    <sheetView view="pageBreakPreview" topLeftCell="A36" zoomScale="80" zoomScaleSheetLayoutView="80" workbookViewId="0">
      <pane ySplit="750"/>
      <selection activeCell="K36" sqref="K1:U1048576"/>
      <selection pane="bottomLeft" activeCell="G29" sqref="G29"/>
    </sheetView>
  </sheetViews>
  <sheetFormatPr defaultColWidth="9.140625" defaultRowHeight="11.25" x14ac:dyDescent="0.2"/>
  <cols>
    <col min="1" max="1" width="0.85546875" style="4" customWidth="1"/>
    <col min="2" max="2" width="6.5703125" style="4" customWidth="1"/>
    <col min="3" max="3" width="35.140625" style="4" customWidth="1"/>
    <col min="4" max="4" width="13.140625" style="4" customWidth="1"/>
    <col min="5" max="10" width="11.7109375" style="4" customWidth="1"/>
    <col min="11" max="16384" width="9.140625" style="4"/>
  </cols>
  <sheetData>
    <row r="1" spans="1:10" ht="18" customHeight="1" thickTop="1" thickBot="1" x14ac:dyDescent="0.3">
      <c r="A1" s="99"/>
      <c r="B1" s="168" t="s">
        <v>19</v>
      </c>
      <c r="C1" s="169"/>
      <c r="D1" s="169"/>
      <c r="E1" s="169"/>
      <c r="F1" s="169"/>
      <c r="G1" s="169"/>
      <c r="H1" s="169"/>
      <c r="I1" s="169"/>
      <c r="J1" s="170"/>
    </row>
    <row r="2" spans="1:10" ht="12" thickTop="1" x14ac:dyDescent="0.2">
      <c r="B2" s="43"/>
      <c r="C2" s="19"/>
      <c r="D2" s="19"/>
      <c r="E2" s="19"/>
      <c r="F2" s="19"/>
      <c r="G2" s="19"/>
      <c r="H2" s="19"/>
      <c r="I2" s="103"/>
      <c r="J2" s="120"/>
    </row>
    <row r="3" spans="1:10" s="5" customFormat="1" ht="13.15" customHeight="1" x14ac:dyDescent="0.2">
      <c r="B3" s="166" t="s">
        <v>143</v>
      </c>
      <c r="C3" s="167"/>
      <c r="D3" s="167"/>
      <c r="E3" s="167"/>
      <c r="F3" s="167"/>
      <c r="G3" s="167"/>
      <c r="H3" s="167"/>
      <c r="I3" s="45"/>
      <c r="J3" s="121"/>
    </row>
    <row r="4" spans="1:10" s="5" customFormat="1" ht="12.75" x14ac:dyDescent="0.2">
      <c r="B4" s="44"/>
      <c r="C4" s="45"/>
      <c r="D4" s="45"/>
      <c r="E4" s="45"/>
      <c r="F4" s="45"/>
      <c r="G4" s="45"/>
      <c r="H4" s="45"/>
      <c r="I4" s="45"/>
      <c r="J4" s="121"/>
    </row>
    <row r="5" spans="1:10" s="5" customFormat="1" ht="12.75" x14ac:dyDescent="0.2">
      <c r="B5" s="31" t="s">
        <v>144</v>
      </c>
      <c r="D5" s="21"/>
      <c r="E5" s="21"/>
      <c r="F5" s="21"/>
      <c r="G5" s="21"/>
      <c r="H5" s="21"/>
      <c r="I5" s="21"/>
      <c r="J5" s="122"/>
    </row>
    <row r="6" spans="1:10" x14ac:dyDescent="0.2">
      <c r="B6" s="37"/>
      <c r="C6" s="123"/>
      <c r="D6" s="42"/>
      <c r="E6" s="2"/>
      <c r="F6" s="2"/>
      <c r="G6" s="2"/>
      <c r="H6" s="2"/>
      <c r="I6" s="2"/>
      <c r="J6" s="124"/>
    </row>
    <row r="7" spans="1:10" s="16" customFormat="1" ht="16.5" customHeight="1" x14ac:dyDescent="0.2">
      <c r="B7" s="179" t="s">
        <v>11</v>
      </c>
      <c r="C7" s="180" t="s">
        <v>12</v>
      </c>
      <c r="D7" s="181" t="s">
        <v>13</v>
      </c>
      <c r="E7" s="173" t="s">
        <v>23</v>
      </c>
      <c r="F7" s="173"/>
      <c r="G7" s="173"/>
      <c r="H7" s="173"/>
      <c r="I7" s="173"/>
      <c r="J7" s="174"/>
    </row>
    <row r="8" spans="1:10" s="16" customFormat="1" x14ac:dyDescent="0.2">
      <c r="B8" s="179"/>
      <c r="C8" s="180"/>
      <c r="D8" s="181"/>
      <c r="E8" s="119" t="s">
        <v>24</v>
      </c>
      <c r="F8" s="119" t="s">
        <v>25</v>
      </c>
      <c r="G8" s="119" t="s">
        <v>26</v>
      </c>
      <c r="H8" s="119" t="s">
        <v>34</v>
      </c>
      <c r="I8" s="119" t="s">
        <v>35</v>
      </c>
      <c r="J8" s="125" t="s">
        <v>112</v>
      </c>
    </row>
    <row r="9" spans="1:10" s="9" customFormat="1" x14ac:dyDescent="0.2">
      <c r="B9" s="116"/>
      <c r="C9" s="117"/>
      <c r="D9" s="118"/>
      <c r="E9" s="53"/>
      <c r="F9" s="53"/>
      <c r="G9" s="53"/>
      <c r="H9" s="53"/>
      <c r="I9" s="53"/>
      <c r="J9" s="126"/>
    </row>
    <row r="10" spans="1:10" s="6" customFormat="1" x14ac:dyDescent="0.2">
      <c r="B10" s="32" t="s">
        <v>4</v>
      </c>
      <c r="C10" s="17" t="s">
        <v>31</v>
      </c>
      <c r="D10" s="113">
        <v>17055.73</v>
      </c>
      <c r="E10" s="10">
        <f>ROUND($D10*E11,2)</f>
        <v>17055.73</v>
      </c>
      <c r="F10" s="39"/>
      <c r="G10" s="1"/>
      <c r="H10" s="1"/>
      <c r="I10" s="1"/>
      <c r="J10" s="127"/>
    </row>
    <row r="11" spans="1:10" s="6" customFormat="1" x14ac:dyDescent="0.2">
      <c r="B11" s="33"/>
      <c r="C11" s="3"/>
      <c r="D11" s="1"/>
      <c r="E11" s="11">
        <v>1</v>
      </c>
      <c r="F11" s="40"/>
      <c r="G11" s="40"/>
      <c r="H11" s="40"/>
      <c r="I11" s="40"/>
      <c r="J11" s="128"/>
    </row>
    <row r="12" spans="1:10" s="9" customFormat="1" x14ac:dyDescent="0.2">
      <c r="B12" s="33"/>
      <c r="C12" s="22"/>
      <c r="D12" s="88"/>
      <c r="E12" s="1"/>
      <c r="F12" s="1"/>
      <c r="G12" s="1"/>
      <c r="H12" s="1"/>
      <c r="I12" s="1"/>
      <c r="J12" s="129"/>
    </row>
    <row r="13" spans="1:10" s="6" customFormat="1" x14ac:dyDescent="0.2">
      <c r="B13" s="32" t="s">
        <v>6</v>
      </c>
      <c r="C13" s="17" t="s">
        <v>63</v>
      </c>
      <c r="D13" s="113">
        <v>22474.559999999998</v>
      </c>
      <c r="E13" s="10">
        <f t="shared" ref="E13:J13" si="0">ROUND($D13*E14,2)</f>
        <v>3820.68</v>
      </c>
      <c r="F13" s="10">
        <f t="shared" si="0"/>
        <v>3820.68</v>
      </c>
      <c r="G13" s="10">
        <f t="shared" si="0"/>
        <v>3820.68</v>
      </c>
      <c r="H13" s="10">
        <f t="shared" si="0"/>
        <v>3820.68</v>
      </c>
      <c r="I13" s="10">
        <f t="shared" si="0"/>
        <v>3820.68</v>
      </c>
      <c r="J13" s="130">
        <f t="shared" si="0"/>
        <v>3371.18</v>
      </c>
    </row>
    <row r="14" spans="1:10" s="6" customFormat="1" x14ac:dyDescent="0.2">
      <c r="B14" s="33"/>
      <c r="C14" s="3"/>
      <c r="D14" s="1"/>
      <c r="E14" s="11">
        <v>0.17</v>
      </c>
      <c r="F14" s="11">
        <v>0.17</v>
      </c>
      <c r="G14" s="11">
        <v>0.17</v>
      </c>
      <c r="H14" s="11">
        <v>0.17</v>
      </c>
      <c r="I14" s="11">
        <v>0.17</v>
      </c>
      <c r="J14" s="131">
        <v>0.15</v>
      </c>
    </row>
    <row r="15" spans="1:10" s="6" customFormat="1" x14ac:dyDescent="0.2">
      <c r="B15" s="33"/>
      <c r="C15" s="3"/>
      <c r="D15" s="88"/>
      <c r="E15" s="1"/>
      <c r="F15" s="1"/>
      <c r="G15" s="1"/>
      <c r="H15" s="1"/>
      <c r="I15" s="1"/>
      <c r="J15" s="129"/>
    </row>
    <row r="16" spans="1:10" s="6" customFormat="1" x14ac:dyDescent="0.2">
      <c r="B16" s="32" t="s">
        <v>7</v>
      </c>
      <c r="C16" s="17" t="s">
        <v>152</v>
      </c>
      <c r="D16" s="113">
        <v>66355.05</v>
      </c>
      <c r="E16" s="10">
        <f t="shared" ref="E16" si="1">ROUND($D16*E17,2)</f>
        <v>33177.53</v>
      </c>
      <c r="F16" s="10">
        <f>TRUNC($D16*F17,2)</f>
        <v>33177.519999999997</v>
      </c>
      <c r="G16" s="39"/>
      <c r="H16" s="39"/>
      <c r="I16" s="39"/>
      <c r="J16" s="127"/>
    </row>
    <row r="17" spans="2:10" s="6" customFormat="1" x14ac:dyDescent="0.2">
      <c r="B17" s="33"/>
      <c r="C17" s="3"/>
      <c r="D17" s="1"/>
      <c r="E17" s="11">
        <v>0.5</v>
      </c>
      <c r="F17" s="11">
        <v>0.5</v>
      </c>
      <c r="G17" s="40"/>
      <c r="H17" s="40"/>
      <c r="I17" s="40"/>
      <c r="J17" s="128"/>
    </row>
    <row r="18" spans="2:10" s="6" customFormat="1" x14ac:dyDescent="0.2">
      <c r="B18" s="33"/>
      <c r="C18" s="3"/>
      <c r="D18" s="88"/>
      <c r="E18" s="1"/>
      <c r="F18" s="1"/>
      <c r="G18" s="1"/>
      <c r="H18" s="1"/>
      <c r="I18" s="39"/>
      <c r="J18" s="127"/>
    </row>
    <row r="19" spans="2:10" s="6" customFormat="1" x14ac:dyDescent="0.2">
      <c r="B19" s="32" t="s">
        <v>38</v>
      </c>
      <c r="C19" s="17" t="s">
        <v>160</v>
      </c>
      <c r="D19" s="113">
        <v>142554.54999999999</v>
      </c>
      <c r="E19" s="1"/>
      <c r="F19" s="10">
        <f>ROUND($D19*F20,2)</f>
        <v>71277.279999999999</v>
      </c>
      <c r="G19" s="10">
        <f>ROUND($D19*G20,2)</f>
        <v>71277.279999999999</v>
      </c>
      <c r="H19" s="39"/>
      <c r="I19" s="39"/>
      <c r="J19" s="127"/>
    </row>
    <row r="20" spans="2:10" s="6" customFormat="1" x14ac:dyDescent="0.2">
      <c r="B20" s="33"/>
      <c r="C20" s="3"/>
      <c r="D20" s="1"/>
      <c r="E20" s="1"/>
      <c r="F20" s="11">
        <v>0.5</v>
      </c>
      <c r="G20" s="11">
        <v>0.5</v>
      </c>
      <c r="H20" s="40"/>
      <c r="I20" s="40"/>
      <c r="J20" s="128"/>
    </row>
    <row r="21" spans="2:10" s="6" customFormat="1" x14ac:dyDescent="0.2">
      <c r="B21" s="33"/>
      <c r="C21" s="3"/>
      <c r="D21" s="88"/>
      <c r="E21" s="1"/>
      <c r="F21" s="1"/>
      <c r="G21" s="1"/>
      <c r="H21" s="1"/>
      <c r="I21" s="39"/>
      <c r="J21" s="127"/>
    </row>
    <row r="22" spans="2:10" s="6" customFormat="1" x14ac:dyDescent="0.2">
      <c r="B22" s="32" t="s">
        <v>39</v>
      </c>
      <c r="C22" s="17" t="s">
        <v>170</v>
      </c>
      <c r="D22" s="113">
        <v>132191.19</v>
      </c>
      <c r="E22" s="39"/>
      <c r="F22" s="25"/>
      <c r="G22" s="10">
        <f>ROUND($D22*G23,2)</f>
        <v>66095.600000000006</v>
      </c>
      <c r="H22" s="10">
        <f>ROUND($D22*H23,2)</f>
        <v>66095.600000000006</v>
      </c>
      <c r="I22" s="39"/>
      <c r="J22" s="127"/>
    </row>
    <row r="23" spans="2:10" s="6" customFormat="1" x14ac:dyDescent="0.2">
      <c r="B23" s="33"/>
      <c r="C23" s="3"/>
      <c r="D23" s="1"/>
      <c r="E23" s="40"/>
      <c r="F23" s="25"/>
      <c r="G23" s="11">
        <v>0.5</v>
      </c>
      <c r="H23" s="11">
        <v>0.5</v>
      </c>
      <c r="I23" s="39"/>
      <c r="J23" s="128"/>
    </row>
    <row r="24" spans="2:10" s="6" customFormat="1" x14ac:dyDescent="0.2">
      <c r="B24" s="33"/>
      <c r="C24" s="3"/>
      <c r="D24" s="88"/>
      <c r="E24" s="1"/>
      <c r="F24" s="1"/>
      <c r="G24" s="1"/>
      <c r="H24" s="1"/>
      <c r="I24" s="1"/>
      <c r="J24" s="127"/>
    </row>
    <row r="25" spans="2:10" s="6" customFormat="1" x14ac:dyDescent="0.2">
      <c r="B25" s="32" t="s">
        <v>41</v>
      </c>
      <c r="C25" s="17" t="s">
        <v>173</v>
      </c>
      <c r="D25" s="113">
        <v>66446.33</v>
      </c>
      <c r="E25" s="39"/>
      <c r="F25" s="39"/>
      <c r="G25" s="10">
        <f>ROUND($D25*G26,2)</f>
        <v>33223.17</v>
      </c>
      <c r="H25" s="10">
        <f>TRUNC($D25*H26,2)</f>
        <v>33223.160000000003</v>
      </c>
      <c r="I25" s="39"/>
      <c r="J25" s="128"/>
    </row>
    <row r="26" spans="2:10" s="6" customFormat="1" x14ac:dyDescent="0.2">
      <c r="B26" s="33"/>
      <c r="C26" s="3"/>
      <c r="D26" s="1"/>
      <c r="E26" s="40"/>
      <c r="F26" s="40"/>
      <c r="G26" s="11">
        <v>0.5</v>
      </c>
      <c r="H26" s="11">
        <v>0.5</v>
      </c>
      <c r="I26" s="39"/>
      <c r="J26" s="127"/>
    </row>
    <row r="27" spans="2:10" s="6" customFormat="1" x14ac:dyDescent="0.2">
      <c r="B27" s="33"/>
      <c r="C27" s="3"/>
      <c r="D27" s="88"/>
      <c r="E27" s="1"/>
      <c r="F27" s="1"/>
      <c r="G27" s="1"/>
      <c r="H27" s="1"/>
      <c r="I27" s="39"/>
      <c r="J27" s="128"/>
    </row>
    <row r="28" spans="2:10" s="6" customFormat="1" x14ac:dyDescent="0.2">
      <c r="B28" s="32" t="s">
        <v>51</v>
      </c>
      <c r="C28" s="17" t="s">
        <v>174</v>
      </c>
      <c r="D28" s="113">
        <v>57432.59</v>
      </c>
      <c r="E28" s="1"/>
      <c r="F28" s="25"/>
      <c r="G28" s="25"/>
      <c r="H28" s="10">
        <f>ROUND($D28*H29,2)</f>
        <v>28716.3</v>
      </c>
      <c r="I28" s="10">
        <f>ROUND($D28*I29,2)</f>
        <v>28716.3</v>
      </c>
      <c r="J28" s="127"/>
    </row>
    <row r="29" spans="2:10" s="6" customFormat="1" x14ac:dyDescent="0.2">
      <c r="B29" s="33"/>
      <c r="C29" s="3"/>
      <c r="D29" s="1"/>
      <c r="E29" s="1"/>
      <c r="F29" s="25"/>
      <c r="G29" s="25"/>
      <c r="H29" s="11">
        <v>0.5</v>
      </c>
      <c r="I29" s="11">
        <v>0.5</v>
      </c>
      <c r="J29" s="128"/>
    </row>
    <row r="30" spans="2:10" s="6" customFormat="1" x14ac:dyDescent="0.2">
      <c r="B30" s="33"/>
      <c r="C30" s="3"/>
      <c r="D30" s="88"/>
      <c r="E30" s="1"/>
      <c r="F30" s="1"/>
      <c r="G30" s="1"/>
      <c r="H30" s="1"/>
      <c r="I30" s="1"/>
      <c r="J30" s="129"/>
    </row>
    <row r="31" spans="2:10" s="6" customFormat="1" x14ac:dyDescent="0.2">
      <c r="B31" s="32" t="s">
        <v>58</v>
      </c>
      <c r="C31" s="17" t="s">
        <v>504</v>
      </c>
      <c r="D31" s="113">
        <v>108624.01999999999</v>
      </c>
      <c r="E31" s="1"/>
      <c r="F31" s="1"/>
      <c r="G31" s="1"/>
      <c r="H31" s="1"/>
      <c r="I31" s="10">
        <f>ROUND($D31*I32,2)</f>
        <v>54312.01</v>
      </c>
      <c r="J31" s="130">
        <f>ROUND($D31*J32,2)</f>
        <v>54312.01</v>
      </c>
    </row>
    <row r="32" spans="2:10" s="6" customFormat="1" x14ac:dyDescent="0.2">
      <c r="B32" s="33"/>
      <c r="C32" s="3"/>
      <c r="D32" s="1"/>
      <c r="E32" s="1"/>
      <c r="F32" s="1"/>
      <c r="G32" s="1"/>
      <c r="H32" s="1"/>
      <c r="I32" s="11">
        <v>0.5</v>
      </c>
      <c r="J32" s="131">
        <v>0.5</v>
      </c>
    </row>
    <row r="33" spans="2:10" s="6" customFormat="1" x14ac:dyDescent="0.2">
      <c r="B33" s="33"/>
      <c r="C33" s="3"/>
      <c r="D33" s="88"/>
      <c r="E33" s="1"/>
      <c r="F33" s="1"/>
      <c r="G33" s="1"/>
      <c r="H33" s="1"/>
      <c r="I33" s="1"/>
      <c r="J33" s="129"/>
    </row>
    <row r="34" spans="2:10" s="6" customFormat="1" x14ac:dyDescent="0.2">
      <c r="B34" s="33"/>
      <c r="C34" s="3"/>
      <c r="D34" s="88"/>
      <c r="E34" s="1"/>
      <c r="F34" s="1"/>
      <c r="G34" s="1"/>
      <c r="H34" s="1"/>
      <c r="I34" s="1"/>
      <c r="J34" s="129"/>
    </row>
    <row r="35" spans="2:10" s="6" customFormat="1" x14ac:dyDescent="0.2">
      <c r="B35" s="34"/>
      <c r="C35" s="23" t="s">
        <v>3</v>
      </c>
      <c r="D35" s="114">
        <v>613134.02</v>
      </c>
      <c r="E35" s="24"/>
      <c r="F35" s="24"/>
      <c r="G35" s="24"/>
      <c r="H35" s="24"/>
      <c r="I35" s="24"/>
      <c r="J35" s="132"/>
    </row>
    <row r="36" spans="2:10" s="6" customFormat="1" x14ac:dyDescent="0.2">
      <c r="B36" s="35"/>
      <c r="C36" s="25"/>
      <c r="D36" s="115"/>
      <c r="E36" s="24"/>
      <c r="F36" s="24"/>
      <c r="G36" s="24"/>
      <c r="H36" s="24"/>
      <c r="I36" s="24"/>
      <c r="J36" s="132"/>
    </row>
    <row r="37" spans="2:10" s="6" customFormat="1" x14ac:dyDescent="0.2">
      <c r="B37" s="35"/>
      <c r="C37" s="25"/>
      <c r="D37" s="115"/>
      <c r="E37" s="24"/>
      <c r="F37" s="24"/>
      <c r="G37" s="24"/>
      <c r="H37" s="24"/>
      <c r="I37" s="24"/>
      <c r="J37" s="132"/>
    </row>
    <row r="38" spans="2:10" s="15" customFormat="1" x14ac:dyDescent="0.2">
      <c r="B38" s="177" t="s">
        <v>14</v>
      </c>
      <c r="C38" s="178"/>
      <c r="D38" s="178"/>
      <c r="E38" s="12">
        <f>SUM(E10,E13,E16,E22)</f>
        <v>54053.94</v>
      </c>
      <c r="F38" s="12">
        <f>SUM(F13,F16,F19,F22,F27)</f>
        <v>108275.48</v>
      </c>
      <c r="G38" s="12">
        <f>SUM(G13,G19,G22,G25,G31)</f>
        <v>174416.72999999998</v>
      </c>
      <c r="H38" s="12">
        <f>SUM(H13,H22,H25,H28)</f>
        <v>131855.74</v>
      </c>
      <c r="I38" s="12">
        <f>SUM(I11,I16,I28,I13,E25,I31)</f>
        <v>86848.99</v>
      </c>
      <c r="J38" s="133">
        <f>SUM(J13,J19,J31,F25)</f>
        <v>57683.19</v>
      </c>
    </row>
    <row r="39" spans="2:10" s="7" customFormat="1" x14ac:dyDescent="0.2">
      <c r="B39" s="33"/>
      <c r="C39" s="26"/>
      <c r="D39" s="26"/>
      <c r="E39" s="14">
        <f t="shared" ref="E39:J39" si="2">E38/($D$35)</f>
        <v>8.8160073062003644E-2</v>
      </c>
      <c r="F39" s="14">
        <f t="shared" si="2"/>
        <v>0.17659349582331119</v>
      </c>
      <c r="G39" s="14">
        <f t="shared" si="2"/>
        <v>0.28446754593718349</v>
      </c>
      <c r="H39" s="14">
        <f t="shared" si="2"/>
        <v>0.21505206969269131</v>
      </c>
      <c r="I39" s="14">
        <f t="shared" si="2"/>
        <v>0.14164764499611357</v>
      </c>
      <c r="J39" s="134">
        <f t="shared" si="2"/>
        <v>9.40792520369364E-2</v>
      </c>
    </row>
    <row r="40" spans="2:10" s="7" customFormat="1" x14ac:dyDescent="0.2">
      <c r="B40" s="33"/>
      <c r="C40" s="26"/>
      <c r="D40" s="26"/>
      <c r="E40" s="1"/>
      <c r="F40" s="1"/>
      <c r="G40" s="1"/>
      <c r="H40" s="1"/>
      <c r="I40" s="1"/>
      <c r="J40" s="129"/>
    </row>
    <row r="41" spans="2:10" s="15" customFormat="1" x14ac:dyDescent="0.2">
      <c r="B41" s="177" t="s">
        <v>15</v>
      </c>
      <c r="C41" s="178"/>
      <c r="D41" s="178"/>
      <c r="E41" s="12">
        <f>E38</f>
        <v>54053.94</v>
      </c>
      <c r="F41" s="12">
        <f>F38+E41</f>
        <v>162329.41999999998</v>
      </c>
      <c r="G41" s="12">
        <f>G38+F41</f>
        <v>336746.14999999997</v>
      </c>
      <c r="H41" s="12">
        <f>H38+G41</f>
        <v>468601.88999999996</v>
      </c>
      <c r="I41" s="12">
        <f>I38+H41</f>
        <v>555450.88</v>
      </c>
      <c r="J41" s="133">
        <f>J38+I41</f>
        <v>613134.07000000007</v>
      </c>
    </row>
    <row r="42" spans="2:10" s="7" customFormat="1" x14ac:dyDescent="0.2">
      <c r="B42" s="33"/>
      <c r="C42" s="26"/>
      <c r="D42" s="26"/>
      <c r="E42" s="14">
        <f t="shared" ref="E42:J42" si="3">E41/($D$35)</f>
        <v>8.8160073062003644E-2</v>
      </c>
      <c r="F42" s="14">
        <f t="shared" si="3"/>
        <v>0.26475356888531482</v>
      </c>
      <c r="G42" s="14">
        <f t="shared" si="3"/>
        <v>0.54922111482249825</v>
      </c>
      <c r="H42" s="14">
        <f t="shared" si="3"/>
        <v>0.76427318451518955</v>
      </c>
      <c r="I42" s="14">
        <f t="shared" si="3"/>
        <v>0.90592082951130326</v>
      </c>
      <c r="J42" s="134">
        <f t="shared" si="3"/>
        <v>1.0000000815482397</v>
      </c>
    </row>
    <row r="43" spans="2:10" s="7" customFormat="1" x14ac:dyDescent="0.2">
      <c r="B43" s="36"/>
      <c r="C43" s="27"/>
      <c r="D43" s="27"/>
      <c r="E43" s="52"/>
      <c r="F43" s="52"/>
      <c r="G43" s="52"/>
      <c r="H43" s="52"/>
      <c r="I43" s="52"/>
      <c r="J43" s="135"/>
    </row>
    <row r="44" spans="2:10" s="8" customFormat="1" ht="15.6" customHeight="1" thickBot="1" x14ac:dyDescent="0.25">
      <c r="B44" s="175" t="s">
        <v>16</v>
      </c>
      <c r="C44" s="176"/>
      <c r="D44" s="176"/>
      <c r="E44" s="171">
        <f>D35</f>
        <v>613134.02</v>
      </c>
      <c r="F44" s="171"/>
      <c r="G44" s="171"/>
      <c r="H44" s="171"/>
      <c r="I44" s="171"/>
      <c r="J44" s="172"/>
    </row>
    <row r="45" spans="2:10" x14ac:dyDescent="0.2">
      <c r="E45" s="54"/>
    </row>
    <row r="46" spans="2:10" x14ac:dyDescent="0.2">
      <c r="E46" s="54"/>
    </row>
    <row r="47" spans="2:10" x14ac:dyDescent="0.2">
      <c r="E47" s="54"/>
    </row>
    <row r="48" spans="2:10" x14ac:dyDescent="0.2">
      <c r="E48" s="54"/>
    </row>
    <row r="49" spans="5:10" x14ac:dyDescent="0.2">
      <c r="E49" s="54"/>
    </row>
    <row r="50" spans="5:10" x14ac:dyDescent="0.2">
      <c r="E50" s="54"/>
    </row>
    <row r="51" spans="5:10" x14ac:dyDescent="0.2">
      <c r="E51" s="54"/>
    </row>
    <row r="52" spans="5:10" x14ac:dyDescent="0.2">
      <c r="E52" s="54"/>
    </row>
    <row r="53" spans="5:10" x14ac:dyDescent="0.2">
      <c r="E53" s="54"/>
    </row>
    <row r="54" spans="5:10" x14ac:dyDescent="0.2">
      <c r="E54" s="55"/>
      <c r="F54" s="56"/>
      <c r="G54" s="56"/>
      <c r="H54" s="56"/>
      <c r="I54" s="56"/>
      <c r="J54" s="56"/>
    </row>
  </sheetData>
  <mergeCells count="10">
    <mergeCell ref="B3:H3"/>
    <mergeCell ref="B1:J1"/>
    <mergeCell ref="E44:J44"/>
    <mergeCell ref="E7:J7"/>
    <mergeCell ref="B44:D44"/>
    <mergeCell ref="B38:D38"/>
    <mergeCell ref="B41:D41"/>
    <mergeCell ref="B7:B8"/>
    <mergeCell ref="C7:C8"/>
    <mergeCell ref="D7:D8"/>
  </mergeCells>
  <phoneticPr fontId="11" type="noConversion"/>
  <printOptions horizontalCentered="1"/>
  <pageMargins left="0.59055118110236227" right="0.39370078740157483" top="1.1811023622047245" bottom="0.59055118110236227" header="0.39370078740157483" footer="0.39370078740157483"/>
  <pageSetup paperSize="9" scale="70" orientation="landscape" horizontalDpi="4294967293" verticalDpi="4294967293" r:id="rId1"/>
  <headerFooter>
    <oddHeader xml:space="preserve">&amp;C&amp;"Arial,Negrito"&amp;12
</oddHeader>
    <oddFooter>&amp;R&amp;"Arial,Normal"&amp;8Pág.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2026-09-29T10:45:51Z</dcterms:modified>
</cp:coreProperties>
</file>