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EstaPastaDeTrabalho" defaultThemeVersion="124226"/>
  <bookViews>
    <workbookView xWindow="0" yWindow="0" windowWidth="20490" windowHeight="7635" tabRatio="867" activeTab="1"/>
  </bookViews>
  <sheets>
    <sheet name="ORÇAMENTO" sheetId="22" r:id="rId1"/>
    <sheet name="CRONOGRAMA" sheetId="8" r:id="rId2"/>
  </sheets>
  <externalReferences>
    <externalReference r:id="rId3"/>
  </externalReferences>
  <definedNames>
    <definedName name="_xlnm._FilterDatabase" localSheetId="0" hidden="1">ORÇAMENTO!$A$10:$I$81</definedName>
    <definedName name="_xlnm.Print_Area" localSheetId="1">CRONOGRAMA!$B$1:$H$64</definedName>
    <definedName name="_xlnm.Print_Area" localSheetId="0">ORÇAMENTO!$A$1:$I$87</definedName>
    <definedName name="AreaTeste" localSheetId="1">#REF!</definedName>
    <definedName name="AreaTeste" localSheetId="0">#REF!</definedName>
    <definedName name="AreaTeste">#REF!</definedName>
    <definedName name="AreaTeste2" localSheetId="1">#REF!</definedName>
    <definedName name="AreaTeste2" localSheetId="0">#REF!</definedName>
    <definedName name="AreaTeste2">#REF!</definedName>
    <definedName name="CélulaInicioPlanilha" localSheetId="1">#REF!</definedName>
    <definedName name="CélulaInicioPlanilha" localSheetId="0">#REF!</definedName>
    <definedName name="CélulaInicioPlanilha">#REF!</definedName>
    <definedName name="CélulaResumo" localSheetId="1">#REF!</definedName>
    <definedName name="CélulaResumo" localSheetId="0">#REF!</definedName>
    <definedName name="CélulaResumo">#REF!</definedName>
    <definedName name="CONCATENAR" hidden="1">CONCATENATE(#REF!," ",#REF!)</definedName>
    <definedName name="fdfd" localSheetId="0">#REF!</definedName>
    <definedName name="fdfd">#REF!</definedName>
    <definedName name="jfhdskjg" localSheetId="0">#REF!</definedName>
    <definedName name="jfhdskjg">#REF!</definedName>
    <definedName name="NCOMPOSICOES" hidden="1">15</definedName>
    <definedName name="NCOTACOES" hidden="1">13</definedName>
    <definedName name="ok" localSheetId="0">#REF!</definedName>
    <definedName name="ok">#REF!</definedName>
    <definedName name="orçamento" localSheetId="0">#REF!</definedName>
    <definedName name="orçamento">#REF!</definedName>
    <definedName name="TABELA">'[1]PLANILHA FONTE'!$B$1:$G$290</definedName>
    <definedName name="_xlnm.Print_Titles" localSheetId="1">CRONOGRAMA!$1:$14</definedName>
    <definedName name="_xlnm.Print_Titles" localSheetId="0">ORÇAMENTO!$1:$11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3" i="22" l="1"/>
  <c r="J14" i="22"/>
  <c r="J15" i="22"/>
  <c r="J16" i="22"/>
  <c r="J17" i="22"/>
  <c r="J18" i="22"/>
  <c r="J19" i="22"/>
  <c r="J20" i="22"/>
  <c r="J21" i="22"/>
  <c r="J22" i="22"/>
  <c r="J23" i="22"/>
  <c r="J24" i="22"/>
  <c r="J25" i="22"/>
  <c r="J26" i="22"/>
  <c r="J27" i="22"/>
  <c r="J28" i="22"/>
  <c r="J29" i="22"/>
  <c r="J30" i="22"/>
  <c r="J31" i="22"/>
  <c r="J32" i="22"/>
  <c r="J33" i="22"/>
  <c r="J34" i="22"/>
  <c r="J35" i="22"/>
  <c r="J36" i="22"/>
  <c r="J37" i="22"/>
  <c r="J38" i="22"/>
  <c r="J39" i="22"/>
  <c r="J40" i="22"/>
  <c r="J41" i="22"/>
  <c r="J42" i="22"/>
  <c r="J43" i="22"/>
  <c r="J44" i="22"/>
  <c r="J45" i="22"/>
  <c r="J46" i="22"/>
  <c r="J47" i="22"/>
  <c r="J48" i="22"/>
  <c r="J49" i="22"/>
  <c r="J50" i="22"/>
  <c r="J51" i="22"/>
  <c r="J52" i="22"/>
  <c r="J53" i="22"/>
  <c r="J54" i="22"/>
  <c r="J55" i="22"/>
  <c r="J56" i="22"/>
  <c r="J57" i="22"/>
  <c r="J58" i="22"/>
  <c r="J59" i="22"/>
  <c r="J60" i="22"/>
  <c r="J61" i="22"/>
  <c r="J62" i="22"/>
  <c r="J63" i="22"/>
  <c r="J64" i="22"/>
  <c r="J65" i="22"/>
  <c r="J66" i="22"/>
  <c r="J67" i="22"/>
  <c r="J68" i="22"/>
  <c r="J69" i="22"/>
  <c r="J70" i="22"/>
  <c r="J71" i="22"/>
  <c r="J72" i="22"/>
  <c r="J73" i="22"/>
  <c r="J74" i="22"/>
  <c r="J75" i="22"/>
  <c r="J76" i="22"/>
  <c r="J77" i="22"/>
  <c r="J78" i="22"/>
  <c r="J79" i="22"/>
  <c r="J80" i="22"/>
  <c r="J81" i="22"/>
  <c r="J82" i="22"/>
  <c r="J83" i="22"/>
  <c r="J84" i="22"/>
  <c r="J85" i="22"/>
  <c r="J86" i="22"/>
  <c r="J87" i="22"/>
  <c r="J12" i="22"/>
  <c r="H60" i="22" l="1"/>
  <c r="H26" i="22"/>
  <c r="H24" i="22"/>
  <c r="H15" i="22"/>
  <c r="I15" i="22" s="1"/>
  <c r="H61" i="22" l="1"/>
  <c r="I61" i="22" s="1"/>
  <c r="H68" i="22"/>
  <c r="I68" i="22" s="1"/>
  <c r="H70" i="22"/>
  <c r="I70" i="22" s="1"/>
  <c r="H33" i="22"/>
  <c r="I33" i="22" s="1"/>
  <c r="H38" i="22"/>
  <c r="I38" i="22" s="1"/>
  <c r="H78" i="22"/>
  <c r="I78" i="22" s="1"/>
  <c r="H73" i="22"/>
  <c r="I73" i="22" s="1"/>
  <c r="H37" i="22"/>
  <c r="I37" i="22" s="1"/>
  <c r="H63" i="22"/>
  <c r="H19" i="22"/>
  <c r="I19" i="22" s="1"/>
  <c r="H44" i="22"/>
  <c r="H30" i="22"/>
  <c r="I30" i="22" s="1"/>
  <c r="I29" i="22" s="1"/>
  <c r="H45" i="22"/>
  <c r="I45" i="22" s="1"/>
  <c r="H23" i="22"/>
  <c r="I23" i="22" s="1"/>
  <c r="H76" i="22"/>
  <c r="I76" i="22" s="1"/>
  <c r="H35" i="22"/>
  <c r="I35" i="22" s="1"/>
  <c r="H57" i="22"/>
  <c r="I57" i="22" s="1"/>
  <c r="H32" i="22"/>
  <c r="I32" i="22" s="1"/>
  <c r="H81" i="22"/>
  <c r="I81" i="22" s="1"/>
  <c r="H46" i="22"/>
  <c r="I46" i="22" s="1"/>
  <c r="H14" i="22"/>
  <c r="I14" i="22" s="1"/>
  <c r="H71" i="22"/>
  <c r="I71" i="22" s="1"/>
  <c r="H58" i="22"/>
  <c r="I58" i="22" s="1"/>
  <c r="H34" i="22"/>
  <c r="I34" i="22" s="1"/>
  <c r="H40" i="22"/>
  <c r="I40" i="22" s="1"/>
  <c r="H41" i="22"/>
  <c r="I41" i="22" s="1"/>
  <c r="H75" i="22"/>
  <c r="I75" i="22" s="1"/>
  <c r="H43" i="22"/>
  <c r="I43" i="22" s="1"/>
  <c r="I26" i="22"/>
  <c r="H25" i="22"/>
  <c r="I25" i="22" s="1"/>
  <c r="H48" i="22"/>
  <c r="I48" i="22" s="1"/>
  <c r="I63" i="22"/>
  <c r="I62" i="22" s="1"/>
  <c r="I60" i="22"/>
  <c r="I24" i="22"/>
  <c r="I44" i="22"/>
  <c r="I8" i="22"/>
  <c r="H53" i="22"/>
  <c r="I53" i="22" s="1"/>
  <c r="H42" i="22"/>
  <c r="I42" i="22" s="1"/>
  <c r="H77" i="22"/>
  <c r="I77" i="22" s="1"/>
  <c r="H56" i="22"/>
  <c r="I56" i="22" s="1"/>
  <c r="H59" i="22"/>
  <c r="I59" i="22" s="1"/>
  <c r="H80" i="22"/>
  <c r="I80" i="22" s="1"/>
  <c r="H79" i="22"/>
  <c r="I79" i="22" s="1"/>
  <c r="H28" i="22"/>
  <c r="I28" i="22" s="1"/>
  <c r="H52" i="22"/>
  <c r="I52" i="22" s="1"/>
  <c r="H47" i="22"/>
  <c r="I47" i="22" s="1"/>
  <c r="H54" i="22"/>
  <c r="I54" i="22" s="1"/>
  <c r="H66" i="22"/>
  <c r="I66" i="22" s="1"/>
  <c r="H74" i="22"/>
  <c r="I74" i="22" s="1"/>
  <c r="H65" i="22"/>
  <c r="I65" i="22" s="1"/>
  <c r="H67" i="22"/>
  <c r="I67" i="22" s="1"/>
  <c r="H21" i="22"/>
  <c r="I21" i="22" s="1"/>
  <c r="H20" i="22"/>
  <c r="I20" i="22" s="1"/>
  <c r="H27" i="22"/>
  <c r="I27" i="22" s="1"/>
  <c r="I92" i="22" l="1"/>
  <c r="I69" i="22"/>
  <c r="I51" i="22"/>
  <c r="I55" i="22"/>
  <c r="I36" i="22"/>
  <c r="I64" i="22"/>
  <c r="I72" i="22"/>
  <c r="I18" i="22"/>
  <c r="I22" i="22"/>
  <c r="I31" i="22"/>
  <c r="I12" i="22"/>
  <c r="I39" i="22"/>
  <c r="I50" i="22" l="1"/>
  <c r="I83" i="22"/>
  <c r="I96" i="22" s="1"/>
  <c r="I17" i="22"/>
  <c r="I85" i="22" l="1"/>
  <c r="I93" i="22" s="1"/>
  <c r="I94" i="22" s="1"/>
  <c r="I36" i="8"/>
  <c r="I33" i="8"/>
  <c r="I42" i="8"/>
  <c r="I39" i="8"/>
  <c r="I28" i="8"/>
  <c r="I87" i="22" l="1"/>
  <c r="I97" i="22" s="1"/>
  <c r="I25" i="8"/>
  <c r="I22" i="8"/>
  <c r="I19" i="8"/>
  <c r="I16" i="8"/>
  <c r="J37" i="8" l="1"/>
  <c r="G41" i="8" l="1"/>
  <c r="H44" i="8"/>
  <c r="I41" i="8" s="1"/>
  <c r="H47" i="8"/>
  <c r="H10" i="8" l="1"/>
  <c r="E10" i="8"/>
  <c r="F10" i="8"/>
  <c r="G10" i="8"/>
  <c r="F50" i="8"/>
  <c r="G50" i="8"/>
  <c r="E35" i="8"/>
  <c r="I32" i="8" s="1"/>
  <c r="F30" i="8"/>
  <c r="G30" i="8"/>
  <c r="H41" i="8"/>
  <c r="I38" i="8" s="1"/>
  <c r="H27" i="8"/>
  <c r="I27" i="8" s="1"/>
  <c r="G38" i="8"/>
  <c r="F38" i="8" l="1"/>
  <c r="I35" i="8" s="1"/>
  <c r="F15" i="8"/>
  <c r="H15" i="8"/>
  <c r="G15" i="8"/>
  <c r="E15" i="8"/>
  <c r="G21" i="8"/>
  <c r="G18" i="8"/>
  <c r="F18" i="8"/>
  <c r="H18" i="8"/>
  <c r="E18" i="8"/>
  <c r="I15" i="8" l="1"/>
  <c r="F21" i="8"/>
  <c r="I18" i="8"/>
  <c r="I21" i="8" l="1"/>
  <c r="H53" i="8" l="1"/>
  <c r="E53" i="8"/>
  <c r="E58" i="8" s="1"/>
  <c r="F53" i="8"/>
  <c r="F58" i="8" s="1"/>
  <c r="F59" i="8" s="1"/>
  <c r="G53" i="8"/>
  <c r="E64" i="8"/>
  <c r="K37" i="8" s="1"/>
  <c r="H24" i="8"/>
  <c r="G24" i="8"/>
  <c r="G58" i="8" l="1"/>
  <c r="H58" i="8"/>
  <c r="H59" i="8" s="1"/>
  <c r="E59" i="8"/>
  <c r="E61" i="8"/>
  <c r="I24" i="8"/>
  <c r="F61" i="8" l="1"/>
  <c r="F62" i="8" s="1"/>
  <c r="E62" i="8"/>
  <c r="G59" i="8"/>
  <c r="I50" i="8" s="1"/>
  <c r="I49" i="8"/>
  <c r="G61" i="8"/>
  <c r="G62" i="8" s="1"/>
  <c r="H61" i="8" l="1"/>
  <c r="H62" i="8" s="1"/>
  <c r="I53" i="8" s="1"/>
</calcChain>
</file>

<file path=xl/sharedStrings.xml><?xml version="1.0" encoding="utf-8"?>
<sst xmlns="http://schemas.openxmlformats.org/spreadsheetml/2006/main" count="304" uniqueCount="143">
  <si>
    <t>ITEM</t>
  </si>
  <si>
    <t>DESCRIÇÃO</t>
  </si>
  <si>
    <t>UN.</t>
  </si>
  <si>
    <t>TOTAL</t>
  </si>
  <si>
    <t>1.0</t>
  </si>
  <si>
    <t>1.1</t>
  </si>
  <si>
    <t>2.0</t>
  </si>
  <si>
    <t>3.0</t>
  </si>
  <si>
    <t>CÓDIGO</t>
  </si>
  <si>
    <t>PLANILHA ORÇAMENTÁRIA</t>
  </si>
  <si>
    <t>QUANTIDADE</t>
  </si>
  <si>
    <t>ETAPA</t>
  </si>
  <si>
    <t>SERVIÇO</t>
  </si>
  <si>
    <t>TOTAL ETAPA (R$)</t>
  </si>
  <si>
    <t xml:space="preserve">TOTAIS PARCIAIS </t>
  </si>
  <si>
    <t xml:space="preserve">TOTAIS ACUMULADOS </t>
  </si>
  <si>
    <t xml:space="preserve">TOTAL GERAL </t>
  </si>
  <si>
    <t>BDI c/ CPRB</t>
  </si>
  <si>
    <t>VALOR TOTAL</t>
  </si>
  <si>
    <t>CRONOGRAMA FÍSICO-FINANCEIRO</t>
  </si>
  <si>
    <t>TABELA</t>
  </si>
  <si>
    <t>VALOR UNITÁRIO C/BDI</t>
  </si>
  <si>
    <t>BDI s/ CPRB</t>
  </si>
  <si>
    <t>MÊS / DESEMBOLSO</t>
  </si>
  <si>
    <t>1º MÊS</t>
  </si>
  <si>
    <t>2º MÊS</t>
  </si>
  <si>
    <t>3º MÊS</t>
  </si>
  <si>
    <t>COMPOSIÇÃO</t>
  </si>
  <si>
    <t>SINAPI</t>
  </si>
  <si>
    <t>VALOR UNITÁRIO S/BDI, SEM DES.</t>
  </si>
  <si>
    <t>SEM DESONERAÇÃO</t>
  </si>
  <si>
    <t>SERVIÇO PREELIMINARES</t>
  </si>
  <si>
    <t>2.1</t>
  </si>
  <si>
    <t>4º MÊS</t>
  </si>
  <si>
    <t>3.1</t>
  </si>
  <si>
    <t>KG</t>
  </si>
  <si>
    <t>M</t>
  </si>
  <si>
    <t>ESCAVAÇÃO MANUAL PARA BLOCO DE COROAMENTO OU SAPATA (INCLUINDO ESCAVAÇÃO PARA COLOCAÇÃO DE FÔRMAS). AF_01/2024</t>
  </si>
  <si>
    <t>FORNECIMENTO E INSTALAÇÃO DE PLACA DE OBRA COM CHAPA GALVANIZADA E ESTRUTURA DE MADEIRA. AF_03/2022_PS</t>
  </si>
  <si>
    <t>PINTURA LÁTEX ACRÍLICA PREMIUM, APLICAÇÃO MANUAL EM PAREDES, DUAS DEMÃOS. AF_04/2023</t>
  </si>
  <si>
    <t>M2</t>
  </si>
  <si>
    <t>M3</t>
  </si>
  <si>
    <t>LASTRO DE CONCRETO MAGRO, APLICADO EM BLOCOS DE COROAMENTO OU SAPATAS. AF_01/2024</t>
  </si>
  <si>
    <t>FABRICAÇÃO DE FÔRMA PARA PILARES E ESTRUTURAS SIMILARES, EM CHAPA DE MADEIRA COMPENSADA RESINADA, E = 17 MM. AF_09/2020</t>
  </si>
  <si>
    <t>FABRICAÇÃO, MONTAGEM E DESMONTAGEM DE FÔRMA PARA SAPATA, EM MADEIRA SERRADA, E=25 MM, 4 UTILIZAÇÕES. AF_01/2024</t>
  </si>
  <si>
    <t>ARMAÇÃO DE ESTRUTURAS DIVERSAS DE CONCRETO ARMADO, EXCETO VIGAS, PILARES, LAJES E FUNDAÇÕES, UTILIZANDO AÇO CA-60 DE 5,0 MM - MONTAGEM. AF_06/2022</t>
  </si>
  <si>
    <t>ARMAÇÃO DE ESTRUTURAS DIVERSAS DE CONCRETO ARMADO, EXCETO VIGAS, PILARES, LAJES E FUNDAÇÕES, UTILIZANDO AÇO CA-50 DE 12,5 MM - MONTAGEM. AF_06/2022</t>
  </si>
  <si>
    <t>IMPERMEABILIZAÇÃO DE SUPERFÍCIE COM ARGAMASSA DE CIMENTO E AREIA, COM ADITIVO IMPERMEABILIZANTE, E = 1,5CM. AF_09/2023</t>
  </si>
  <si>
    <t>ESCAVAÇÃO MANUAL PARA VIGA BALDRAME OU SAPATA CORRIDA (INCLUINDO ESCAVAÇÃO PARA COLOCAÇÃO DE FÔRMAS). AF_01/2024</t>
  </si>
  <si>
    <t>FUNDO SELADOR ACRÍLICO, APLICAÇÃO MANUAL EM PAREDE, UMA DEMÃO. AF_04/2023</t>
  </si>
  <si>
    <t>PINTURA LÁTEX ACRÍLICA PREMIUM, APLICAÇÃO MANUAL EM TETO, DUAS DEMÃOS. AF_04/2023</t>
  </si>
  <si>
    <t>PINTURA COM TINTA EPOXÍDICA DE ACABAMENTO PULVERIZADA SOBRE PERFIL METÁLICO EXECUTADO EM FÁBRICA (02 DEMÃOS). AF_01/2020_PE</t>
  </si>
  <si>
    <t>PINTURA COM TINTA ALQUÍDICA DE ACABAMENTO (ESMALTE SINTÉTICO BRILHANTE) APLICADA A ROLO OU PINCEL SOBRE SUPERFÍCIES METÁLICAS (EXCETO PERFIL) EXECUTADO EM OBRA (02 DEMÃOS). AF_01/2020</t>
  </si>
  <si>
    <t>MONTAGEM E DESMONTAGEM DE ANDAIME TUBULAR TIPO "TORRE" (EXCLUSIVE ANDAIME E LIMPEZA). AF_03/2024</t>
  </si>
  <si>
    <r>
      <rPr>
        <b/>
        <sz val="10"/>
        <rFont val="Arial"/>
        <family val="2"/>
      </rPr>
      <t>BDI</t>
    </r>
    <r>
      <rPr>
        <b/>
        <sz val="9"/>
        <rFont val="Arial"/>
        <family val="2"/>
      </rPr>
      <t xml:space="preserve"> (EDIFICAÇÕES) =</t>
    </r>
  </si>
  <si>
    <t>ESCARIFICAÇÃO MANUAL DE CONCRETO, COM PROFUNDIDADE MÁXIMA DE 5CM, EXCLUSIVE LIMPEZA DO CONCRETO AFETADO POR PROCESSO DE HIDROJATEAMENTO E TRATAMENTO DE ARMADURAS CORROÍDAS</t>
  </si>
  <si>
    <t xml:space="preserve">M2 </t>
  </si>
  <si>
    <t>REFORÇO PILARES</t>
  </si>
  <si>
    <t xml:space="preserve">REFORÇO LAJE </t>
  </si>
  <si>
    <t>VIGA METÁLICA PERFIL W250 x 32,7 kg/m</t>
  </si>
  <si>
    <t>LIMPEZA DE SUPERFÍCIE PISO OU PAREDE COM JATO DE ALTA PRESSÃO. AF_10/2025</t>
  </si>
  <si>
    <t>RESERVATÓRIO CHÃ DO ESCONSO</t>
  </si>
  <si>
    <t>RESERVATÓRIO MACUJÊ</t>
  </si>
  <si>
    <t>PINTURA</t>
  </si>
  <si>
    <t>2.3</t>
  </si>
  <si>
    <t>2.4</t>
  </si>
  <si>
    <t>2.5</t>
  </si>
  <si>
    <t>2.6</t>
  </si>
  <si>
    <t xml:space="preserve">IMPERMEABILIZAÇÃO </t>
  </si>
  <si>
    <t>MONTAGEM E DESMONTAGEM DE ANDAIME TUBULAR TIPO "TORRE" - INCLUSO FORNECIMENTO E INSTALAÇÃO</t>
  </si>
  <si>
    <t>REFORÇO SAPATA</t>
  </si>
  <si>
    <t xml:space="preserve">COMPOSIÇÃO </t>
  </si>
  <si>
    <t>APLICAÇÃO DE ADESIVO ESTRUTURAL BASE RESINA EPOXI, COMPOUND ADESIVO, VEDACIT OU SIMILAR, APLICAÇÃO EM CHUMBAMENTO E COLAGEM DOS MAIS DIVERSOS MATERIAIS DE CONSTRUÇÃO</t>
  </si>
  <si>
    <t>PERFURAÇÃO EM CONCRETO COM MARTELETE ELÉTRICO - D = 14 MM</t>
  </si>
  <si>
    <t>ESCORAMENTO METÁLICO PARA LAJES E VIGAS, COM MONTAGEM E DESMONTAGEM</t>
  </si>
  <si>
    <t>LOCALIZAÇÃO: MACUJÊ E CHÃ DO ESCONSO, ALIANÇA-PE</t>
  </si>
  <si>
    <t>DATA: JULHO/2026</t>
  </si>
  <si>
    <t>GRAUTE FGK=30 MPA; TRAÇO 1:0,9:1,2:0,7 (EM MASSA SECA DE CIMENTO/ AREIA GROSSA/ BRITA 0/ ADITIVO) - PREPARO MECÂNICO COM BETONEIRA 400 L. AF_06/2026</t>
  </si>
  <si>
    <t>FONTES DE PREÇOS: SINAPI JUNHO-2026 / COMPOSIÇÕES / SEM DESONERAÇÃO (BDI = 20,50%)</t>
  </si>
  <si>
    <t>ADMINISTRAÇÃO LOCAL COM PERCENTUAL</t>
  </si>
  <si>
    <t>PLACA DE OBRAS E SERVIÇOS DIVERSOS</t>
  </si>
  <si>
    <t>2.1.1</t>
  </si>
  <si>
    <t>2.1.2</t>
  </si>
  <si>
    <t>2.1.3</t>
  </si>
  <si>
    <t>2.2</t>
  </si>
  <si>
    <t>2.2.1</t>
  </si>
  <si>
    <t>2.2.2</t>
  </si>
  <si>
    <t>2.2.3</t>
  </si>
  <si>
    <t>2.2.4</t>
  </si>
  <si>
    <t>2.2.5</t>
  </si>
  <si>
    <t>2.2.6</t>
  </si>
  <si>
    <t>2.3.1</t>
  </si>
  <si>
    <t>2.4.1</t>
  </si>
  <si>
    <t>2.4.2</t>
  </si>
  <si>
    <t>2.4.3</t>
  </si>
  <si>
    <t>2.4.4</t>
  </si>
  <si>
    <t>2.5.1</t>
  </si>
  <si>
    <t>2.5.2</t>
  </si>
  <si>
    <t>2.6.1</t>
  </si>
  <si>
    <t>2.6.2</t>
  </si>
  <si>
    <t>2.6.3</t>
  </si>
  <si>
    <t>2.6.4</t>
  </si>
  <si>
    <t>2.6.5</t>
  </si>
  <si>
    <t>2.6.7</t>
  </si>
  <si>
    <t>2.6.8</t>
  </si>
  <si>
    <t>2.6.6</t>
  </si>
  <si>
    <t>3.1.1</t>
  </si>
  <si>
    <t>3.1.2</t>
  </si>
  <si>
    <t>3.1.3</t>
  </si>
  <si>
    <t>3.2</t>
  </si>
  <si>
    <t>3.2.1</t>
  </si>
  <si>
    <t>3.2.2</t>
  </si>
  <si>
    <t>3.2.3</t>
  </si>
  <si>
    <t>3.2.4</t>
  </si>
  <si>
    <t>3.2.5</t>
  </si>
  <si>
    <t>3.2.6</t>
  </si>
  <si>
    <t>3.3</t>
  </si>
  <si>
    <t>3.3.1</t>
  </si>
  <si>
    <t>3.4</t>
  </si>
  <si>
    <t>3.4.1</t>
  </si>
  <si>
    <t>3.4.2</t>
  </si>
  <si>
    <t>3.4.3</t>
  </si>
  <si>
    <t>3.4.4</t>
  </si>
  <si>
    <t>3.5</t>
  </si>
  <si>
    <t>3.5.1</t>
  </si>
  <si>
    <t>3.5.2</t>
  </si>
  <si>
    <t>3.6</t>
  </si>
  <si>
    <t>3.6.1</t>
  </si>
  <si>
    <t>3.6.2</t>
  </si>
  <si>
    <t>3.6.3</t>
  </si>
  <si>
    <t>3.6.4</t>
  </si>
  <si>
    <t>3.6.5</t>
  </si>
  <si>
    <t>3.6.6</t>
  </si>
  <si>
    <t>3.6.7</t>
  </si>
  <si>
    <t>3.6.8</t>
  </si>
  <si>
    <t>3.6.9</t>
  </si>
  <si>
    <t>ADM LOCAL</t>
  </si>
  <si>
    <t>TOTAL GERAL</t>
  </si>
  <si>
    <t>SBC</t>
  </si>
  <si>
    <t>PROJETO DE REFORCO ESTRUTURAL</t>
  </si>
  <si>
    <t>1.2</t>
  </si>
  <si>
    <t>DUZENTOS E DEZENOVE MIL E NOVENTA E DOIS REAIS</t>
  </si>
  <si>
    <t>OBRA: REFORMA E RECUPERAÇÃO ESTRUTURAL DOS RESERVATÓRIOS DOS DISTRITOS DE MACUJÊ E CHÃ DO ESCONSO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</si>
</sst>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 &quot;R$&quot;\ * #,##0.00_ ;_ &quot;R$&quot;\ * \-#,##0.00_ ;_ &quot;R$&quot;\ * &quot;-&quot;??_ ;_ @_ "/>
    <numFmt numFmtId="167" formatCode="_(* #,##0.00_);_(* \(#,##0.00\);_(* \-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4"/>
      <color rgb="FFFF0000"/>
      <name val="Arial"/>
      <family val="2"/>
    </font>
    <font>
      <sz val="1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auto="1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auto="1"/>
      </bottom>
      <diagonal/>
    </border>
    <border>
      <left/>
      <right/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3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/>
    <xf numFmtId="165" fontId="2" fillId="0" borderId="0" applyFont="0" applyFill="0" applyBorder="0" applyAlignment="0" applyProtection="0"/>
    <xf numFmtId="0" fontId="1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ill="0" applyBorder="0" applyAlignment="0" applyProtection="0"/>
    <xf numFmtId="164" fontId="2" fillId="0" borderId="0" applyFont="0" applyFill="0" applyBorder="0" applyAlignment="0" applyProtection="0"/>
    <xf numFmtId="0" fontId="1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ill="0" applyBorder="0" applyAlignment="0" applyProtection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8">
    <xf numFmtId="0" fontId="0" fillId="0" borderId="0" xfId="0"/>
    <xf numFmtId="4" fontId="5" fillId="0" borderId="1" xfId="2" applyNumberFormat="1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0" fontId="4" fillId="0" borderId="1" xfId="2" applyFont="1" applyBorder="1" applyAlignment="1">
      <alignment horizontal="left" vertical="justify"/>
    </xf>
    <xf numFmtId="0" fontId="7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16" fillId="2" borderId="0" xfId="0" applyFont="1" applyFill="1"/>
    <xf numFmtId="0" fontId="12" fillId="0" borderId="0" xfId="0" applyFont="1" applyAlignment="1">
      <alignment horizontal="center"/>
    </xf>
    <xf numFmtId="4" fontId="4" fillId="4" borderId="1" xfId="2" applyNumberFormat="1" applyFont="1" applyFill="1" applyBorder="1" applyAlignment="1">
      <alignment horizontal="center"/>
    </xf>
    <xf numFmtId="0" fontId="17" fillId="0" borderId="0" xfId="0" applyFont="1"/>
    <xf numFmtId="0" fontId="12" fillId="4" borderId="0" xfId="0" applyFont="1" applyFill="1"/>
    <xf numFmtId="0" fontId="6" fillId="5" borderId="0" xfId="0" applyFont="1" applyFill="1" applyAlignment="1">
      <alignment horizontal="center"/>
    </xf>
    <xf numFmtId="43" fontId="11" fillId="0" borderId="0" xfId="23" applyFont="1" applyFill="1" applyBorder="1"/>
    <xf numFmtId="43" fontId="4" fillId="4" borderId="1" xfId="23" applyFont="1" applyFill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18" fillId="0" borderId="0" xfId="0" applyFont="1"/>
    <xf numFmtId="0" fontId="12" fillId="6" borderId="0" xfId="0" applyFont="1" applyFill="1" applyAlignment="1">
      <alignment horizontal="center"/>
    </xf>
    <xf numFmtId="4" fontId="12" fillId="6" borderId="0" xfId="0" applyNumberFormat="1" applyFont="1" applyFill="1" applyAlignment="1">
      <alignment horizontal="center"/>
    </xf>
    <xf numFmtId="4" fontId="4" fillId="6" borderId="6" xfId="2" applyNumberFormat="1" applyFont="1" applyFill="1" applyBorder="1" applyAlignment="1">
      <alignment horizontal="center"/>
    </xf>
    <xf numFmtId="0" fontId="11" fillId="4" borderId="0" xfId="0" applyFont="1" applyFill="1"/>
    <xf numFmtId="4" fontId="5" fillId="4" borderId="0" xfId="2" applyNumberFormat="1" applyFont="1" applyFill="1" applyAlignment="1">
      <alignment horizontal="center"/>
    </xf>
    <xf numFmtId="0" fontId="8" fillId="0" borderId="0" xfId="2" applyFont="1" applyAlignment="1">
      <alignment horizontal="center"/>
    </xf>
    <xf numFmtId="0" fontId="12" fillId="2" borderId="5" xfId="0" applyFont="1" applyFill="1" applyBorder="1" applyAlignment="1">
      <alignment horizontal="center"/>
    </xf>
    <xf numFmtId="4" fontId="4" fillId="2" borderId="16" xfId="2" applyNumberFormat="1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4" fontId="12" fillId="2" borderId="16" xfId="0" applyNumberFormat="1" applyFont="1" applyFill="1" applyBorder="1" applyAlignment="1">
      <alignment horizontal="center"/>
    </xf>
    <xf numFmtId="0" fontId="20" fillId="0" borderId="0" xfId="0" applyFont="1"/>
    <xf numFmtId="10" fontId="24" fillId="2" borderId="0" xfId="1" applyNumberFormat="1" applyFont="1" applyFill="1" applyBorder="1" applyAlignment="1">
      <alignment horizontal="center"/>
    </xf>
    <xf numFmtId="0" fontId="11" fillId="7" borderId="0" xfId="0" applyFont="1" applyFill="1"/>
    <xf numFmtId="4" fontId="5" fillId="7" borderId="0" xfId="2" applyNumberFormat="1" applyFont="1" applyFill="1" applyAlignment="1">
      <alignment horizontal="center"/>
    </xf>
    <xf numFmtId="0" fontId="21" fillId="0" borderId="0" xfId="0" applyFont="1"/>
    <xf numFmtId="0" fontId="25" fillId="0" borderId="0" xfId="2" applyFont="1" applyAlignment="1">
      <alignment horizontal="center"/>
    </xf>
    <xf numFmtId="4" fontId="19" fillId="2" borderId="0" xfId="2" applyNumberFormat="1" applyFont="1" applyFill="1" applyAlignment="1">
      <alignment horizontal="center"/>
    </xf>
    <xf numFmtId="0" fontId="18" fillId="0" borderId="1" xfId="0" applyFont="1" applyBorder="1"/>
    <xf numFmtId="10" fontId="5" fillId="7" borderId="0" xfId="1" applyNumberFormat="1" applyFont="1" applyFill="1" applyAlignment="1">
      <alignment horizontal="center"/>
    </xf>
    <xf numFmtId="10" fontId="11" fillId="7" borderId="0" xfId="1" applyNumberFormat="1" applyFont="1" applyFill="1"/>
    <xf numFmtId="0" fontId="4" fillId="0" borderId="21" xfId="2" applyFont="1" applyBorder="1" applyAlignment="1">
      <alignment horizontal="center"/>
    </xf>
    <xf numFmtId="0" fontId="4" fillId="0" borderId="22" xfId="2" applyFont="1" applyBorder="1" applyAlignment="1">
      <alignment horizontal="center"/>
    </xf>
    <xf numFmtId="0" fontId="8" fillId="0" borderId="23" xfId="2" applyFont="1" applyBorder="1" applyAlignment="1">
      <alignment horizontal="left"/>
    </xf>
    <xf numFmtId="0" fontId="8" fillId="0" borderId="24" xfId="2" applyFont="1" applyBorder="1" applyAlignment="1">
      <alignment horizontal="center"/>
    </xf>
    <xf numFmtId="0" fontId="4" fillId="0" borderId="23" xfId="2" applyFont="1" applyBorder="1" applyAlignment="1">
      <alignment horizontal="center" vertical="top"/>
    </xf>
    <xf numFmtId="0" fontId="19" fillId="0" borderId="0" xfId="2" applyFont="1" applyAlignment="1">
      <alignment horizontal="center" vertical="center"/>
    </xf>
    <xf numFmtId="0" fontId="19" fillId="0" borderId="0" xfId="2" applyFont="1" applyAlignment="1">
      <alignment horizontal="center" vertical="top" wrapText="1"/>
    </xf>
    <xf numFmtId="0" fontId="18" fillId="0" borderId="0" xfId="2" applyFont="1" applyAlignment="1">
      <alignment horizontal="right" vertical="justify"/>
    </xf>
    <xf numFmtId="4" fontId="18" fillId="0" borderId="0" xfId="2" applyNumberFormat="1" applyFont="1" applyAlignment="1">
      <alignment horizontal="center"/>
    </xf>
    <xf numFmtId="0" fontId="19" fillId="6" borderId="6" xfId="2" applyFont="1" applyFill="1" applyBorder="1" applyAlignment="1">
      <alignment horizontal="center" vertical="center"/>
    </xf>
    <xf numFmtId="0" fontId="19" fillId="6" borderId="6" xfId="2" applyFont="1" applyFill="1" applyBorder="1" applyAlignment="1">
      <alignment horizontal="center" vertical="top" wrapText="1"/>
    </xf>
    <xf numFmtId="0" fontId="19" fillId="6" borderId="6" xfId="2" applyFont="1" applyFill="1" applyBorder="1" applyAlignment="1">
      <alignment horizontal="center" vertical="justify"/>
    </xf>
    <xf numFmtId="4" fontId="19" fillId="6" borderId="6" xfId="2" applyNumberFormat="1" applyFont="1" applyFill="1" applyBorder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4" xfId="2" applyFont="1" applyFill="1" applyBorder="1" applyAlignment="1">
      <alignment horizontal="center" wrapText="1"/>
    </xf>
    <xf numFmtId="4" fontId="4" fillId="2" borderId="4" xfId="2" applyNumberFormat="1" applyFont="1" applyFill="1" applyBorder="1" applyAlignment="1">
      <alignment horizontal="center"/>
    </xf>
    <xf numFmtId="4" fontId="4" fillId="9" borderId="4" xfId="2" applyNumberFormat="1" applyFont="1" applyFill="1" applyBorder="1" applyAlignment="1">
      <alignment horizontal="center" wrapText="1"/>
    </xf>
    <xf numFmtId="4" fontId="4" fillId="9" borderId="4" xfId="2" applyNumberFormat="1" applyFont="1" applyFill="1" applyBorder="1" applyAlignment="1">
      <alignment horizontal="center"/>
    </xf>
    <xf numFmtId="0" fontId="5" fillId="0" borderId="0" xfId="0" applyFont="1"/>
    <xf numFmtId="0" fontId="4" fillId="4" borderId="1" xfId="2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top" wrapText="1"/>
    </xf>
    <xf numFmtId="0" fontId="4" fillId="4" borderId="1" xfId="2" applyFont="1" applyFill="1" applyBorder="1" applyAlignment="1">
      <alignment horizontal="left" vertical="justify"/>
    </xf>
    <xf numFmtId="4" fontId="5" fillId="4" borderId="1" xfId="2" applyNumberFormat="1" applyFont="1" applyFill="1" applyBorder="1" applyAlignment="1">
      <alignment horizont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top" wrapText="1"/>
    </xf>
    <xf numFmtId="0" fontId="4" fillId="7" borderId="1" xfId="2" applyFont="1" applyFill="1" applyBorder="1" applyAlignment="1">
      <alignment horizontal="center" vertical="center"/>
    </xf>
    <xf numFmtId="0" fontId="4" fillId="7" borderId="1" xfId="2" applyFont="1" applyFill="1" applyBorder="1" applyAlignment="1">
      <alignment horizontal="center" vertical="center" wrapText="1"/>
    </xf>
    <xf numFmtId="0" fontId="4" fillId="7" borderId="1" xfId="2" quotePrefix="1" applyFont="1" applyFill="1" applyBorder="1" applyAlignment="1">
      <alignment horizontal="center" vertical="center" wrapText="1"/>
    </xf>
    <xf numFmtId="4" fontId="4" fillId="7" borderId="1" xfId="2" applyNumberFormat="1" applyFont="1" applyFill="1" applyBorder="1" applyAlignment="1">
      <alignment horizontal="justify" vertical="justify"/>
    </xf>
    <xf numFmtId="4" fontId="5" fillId="7" borderId="1" xfId="2" applyNumberFormat="1" applyFont="1" applyFill="1" applyBorder="1" applyAlignment="1">
      <alignment horizontal="center"/>
    </xf>
    <xf numFmtId="10" fontId="11" fillId="4" borderId="0" xfId="1" applyNumberFormat="1" applyFont="1" applyFill="1"/>
    <xf numFmtId="0" fontId="2" fillId="0" borderId="0" xfId="0" applyFont="1"/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wrapText="1"/>
    </xf>
    <xf numFmtId="0" fontId="10" fillId="0" borderId="1" xfId="0" applyFont="1" applyBorder="1"/>
    <xf numFmtId="0" fontId="4" fillId="0" borderId="0" xfId="2" applyFont="1" applyAlignment="1">
      <alignment horizontal="center" vertical="top"/>
    </xf>
    <xf numFmtId="0" fontId="5" fillId="0" borderId="0" xfId="2" applyFont="1" applyAlignment="1">
      <alignment horizontal="center"/>
    </xf>
    <xf numFmtId="4" fontId="5" fillId="0" borderId="24" xfId="2" applyNumberFormat="1" applyFont="1" applyBorder="1" applyAlignment="1">
      <alignment horizontal="center"/>
    </xf>
    <xf numFmtId="4" fontId="10" fillId="0" borderId="1" xfId="23" applyNumberFormat="1" applyFont="1" applyBorder="1" applyAlignment="1">
      <alignment horizontal="center"/>
    </xf>
    <xf numFmtId="10" fontId="8" fillId="9" borderId="4" xfId="1" applyNumberFormat="1" applyFont="1" applyFill="1" applyBorder="1" applyAlignment="1">
      <alignment horizontal="center" vertical="center"/>
    </xf>
    <xf numFmtId="4" fontId="18" fillId="0" borderId="0" xfId="0" applyNumberFormat="1" applyFont="1"/>
    <xf numFmtId="4" fontId="18" fillId="0" borderId="1" xfId="0" applyNumberFormat="1" applyFont="1" applyBorder="1"/>
    <xf numFmtId="0" fontId="11" fillId="10" borderId="0" xfId="0" applyFont="1" applyFill="1"/>
    <xf numFmtId="10" fontId="11" fillId="10" borderId="0" xfId="1" applyNumberFormat="1" applyFont="1" applyFill="1"/>
    <xf numFmtId="0" fontId="4" fillId="0" borderId="1" xfId="2" applyFont="1" applyBorder="1" applyAlignment="1">
      <alignment horizontal="right" vertical="justify"/>
    </xf>
    <xf numFmtId="10" fontId="11" fillId="0" borderId="0" xfId="23" applyNumberFormat="1" applyFont="1" applyFill="1" applyBorder="1"/>
    <xf numFmtId="0" fontId="18" fillId="0" borderId="0" xfId="2" applyFont="1" applyAlignment="1">
      <alignment horizontal="center"/>
    </xf>
    <xf numFmtId="0" fontId="19" fillId="6" borderId="6" xfId="2" applyFont="1" applyFill="1" applyBorder="1" applyAlignment="1">
      <alignment horizontal="center"/>
    </xf>
    <xf numFmtId="0" fontId="4" fillId="4" borderId="1" xfId="2" applyFont="1" applyFill="1" applyBorder="1" applyAlignment="1">
      <alignment horizontal="center"/>
    </xf>
    <xf numFmtId="0" fontId="4" fillId="7" borderId="1" xfId="2" applyFont="1" applyFill="1" applyBorder="1" applyAlignment="1">
      <alignment horizontal="center"/>
    </xf>
    <xf numFmtId="0" fontId="4" fillId="11" borderId="1" xfId="2" applyFont="1" applyFill="1" applyBorder="1" applyAlignment="1">
      <alignment horizontal="center" vertical="center"/>
    </xf>
    <xf numFmtId="0" fontId="4" fillId="11" borderId="1" xfId="2" applyFont="1" applyFill="1" applyBorder="1" applyAlignment="1">
      <alignment horizontal="center" vertical="top" wrapText="1"/>
    </xf>
    <xf numFmtId="0" fontId="4" fillId="11" borderId="1" xfId="2" applyFont="1" applyFill="1" applyBorder="1" applyAlignment="1">
      <alignment horizontal="left" vertical="justify"/>
    </xf>
    <xf numFmtId="4" fontId="4" fillId="11" borderId="1" xfId="2" applyNumberFormat="1" applyFont="1" applyFill="1" applyBorder="1" applyAlignment="1">
      <alignment horizontal="center"/>
    </xf>
    <xf numFmtId="4" fontId="5" fillId="11" borderId="1" xfId="2" applyNumberFormat="1" applyFont="1" applyFill="1" applyBorder="1" applyAlignment="1">
      <alignment horizontal="center"/>
    </xf>
    <xf numFmtId="0" fontId="11" fillId="11" borderId="0" xfId="0" applyFont="1" applyFill="1"/>
    <xf numFmtId="4" fontId="5" fillId="11" borderId="0" xfId="2" applyNumberFormat="1" applyFont="1" applyFill="1" applyAlignment="1">
      <alignment horizontal="center"/>
    </xf>
    <xf numFmtId="0" fontId="3" fillId="0" borderId="0" xfId="2" applyFont="1"/>
    <xf numFmtId="0" fontId="4" fillId="11" borderId="1" xfId="2" applyFont="1" applyFill="1" applyBorder="1" applyAlignment="1">
      <alignment horizontal="center"/>
    </xf>
    <xf numFmtId="4" fontId="26" fillId="0" borderId="1" xfId="0" applyNumberFormat="1" applyFont="1" applyBorder="1" applyAlignment="1">
      <alignment horizontal="center" vertical="center"/>
    </xf>
    <xf numFmtId="4" fontId="26" fillId="0" borderId="1" xfId="23" applyNumberFormat="1" applyFont="1" applyBorder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4" fontId="27" fillId="0" borderId="1" xfId="23" applyNumberFormat="1" applyFont="1" applyBorder="1" applyAlignment="1">
      <alignment horizontal="center" vertical="center"/>
    </xf>
    <xf numFmtId="0" fontId="4" fillId="6" borderId="30" xfId="2" applyFont="1" applyFill="1" applyBorder="1" applyAlignment="1">
      <alignment horizontal="center" vertical="center"/>
    </xf>
    <xf numFmtId="0" fontId="4" fillId="6" borderId="31" xfId="2" applyFont="1" applyFill="1" applyBorder="1" applyAlignment="1">
      <alignment horizontal="center" vertical="center"/>
    </xf>
    <xf numFmtId="0" fontId="4" fillId="6" borderId="31" xfId="2" applyFont="1" applyFill="1" applyBorder="1" applyAlignment="1">
      <alignment horizontal="center" vertical="center" wrapText="1"/>
    </xf>
    <xf numFmtId="4" fontId="4" fillId="6" borderId="31" xfId="2" applyNumberFormat="1" applyFont="1" applyFill="1" applyBorder="1" applyAlignment="1">
      <alignment horizontal="center"/>
    </xf>
    <xf numFmtId="4" fontId="4" fillId="6" borderId="32" xfId="2" applyNumberFormat="1" applyFont="1" applyFill="1" applyBorder="1" applyAlignment="1">
      <alignment horizontal="center"/>
    </xf>
    <xf numFmtId="0" fontId="4" fillId="3" borderId="30" xfId="2" applyFont="1" applyFill="1" applyBorder="1" applyAlignment="1">
      <alignment horizontal="center" vertical="top"/>
    </xf>
    <xf numFmtId="0" fontId="4" fillId="3" borderId="31" xfId="2" applyFont="1" applyFill="1" applyBorder="1" applyAlignment="1">
      <alignment horizontal="left" vertical="top"/>
    </xf>
    <xf numFmtId="4" fontId="4" fillId="3" borderId="31" xfId="2" applyNumberFormat="1" applyFont="1" applyFill="1" applyBorder="1" applyAlignment="1">
      <alignment horizontal="center" vertical="top"/>
    </xf>
    <xf numFmtId="4" fontId="4" fillId="3" borderId="31" xfId="2" applyNumberFormat="1" applyFont="1" applyFill="1" applyBorder="1" applyAlignment="1">
      <alignment horizontal="center"/>
    </xf>
    <xf numFmtId="4" fontId="4" fillId="3" borderId="32" xfId="2" applyNumberFormat="1" applyFont="1" applyFill="1" applyBorder="1" applyAlignment="1">
      <alignment horizontal="center"/>
    </xf>
    <xf numFmtId="0" fontId="4" fillId="0" borderId="30" xfId="2" applyFont="1" applyBorder="1" applyAlignment="1">
      <alignment horizontal="center" vertical="top"/>
    </xf>
    <xf numFmtId="0" fontId="4" fillId="0" borderId="31" xfId="2" applyFont="1" applyBorder="1" applyAlignment="1">
      <alignment horizontal="left" vertical="justify"/>
    </xf>
    <xf numFmtId="4" fontId="4" fillId="0" borderId="31" xfId="2" applyNumberFormat="1" applyFont="1" applyBorder="1" applyAlignment="1">
      <alignment horizontal="center"/>
    </xf>
    <xf numFmtId="10" fontId="14" fillId="3" borderId="31" xfId="1" applyNumberFormat="1" applyFont="1" applyFill="1" applyBorder="1" applyAlignment="1">
      <alignment horizontal="center"/>
    </xf>
    <xf numFmtId="10" fontId="14" fillId="3" borderId="32" xfId="1" applyNumberFormat="1" applyFont="1" applyFill="1" applyBorder="1" applyAlignment="1">
      <alignment horizontal="center"/>
    </xf>
    <xf numFmtId="0" fontId="4" fillId="0" borderId="31" xfId="2" applyFont="1" applyBorder="1" applyAlignment="1">
      <alignment horizontal="center" vertical="justify"/>
    </xf>
    <xf numFmtId="0" fontId="4" fillId="0" borderId="31" xfId="2" applyFont="1" applyBorder="1" applyAlignment="1">
      <alignment horizontal="center"/>
    </xf>
    <xf numFmtId="4" fontId="4" fillId="0" borderId="32" xfId="2" applyNumberFormat="1" applyFont="1" applyBorder="1" applyAlignment="1">
      <alignment horizontal="center"/>
    </xf>
    <xf numFmtId="0" fontId="11" fillId="0" borderId="31" xfId="0" applyFont="1" applyBorder="1"/>
    <xf numFmtId="10" fontId="14" fillId="0" borderId="31" xfId="1" applyNumberFormat="1" applyFont="1" applyFill="1" applyBorder="1" applyAlignment="1">
      <alignment horizontal="center"/>
    </xf>
    <xf numFmtId="10" fontId="14" fillId="0" borderId="32" xfId="1" applyNumberFormat="1" applyFont="1" applyFill="1" applyBorder="1" applyAlignment="1">
      <alignment horizontal="center"/>
    </xf>
    <xf numFmtId="10" fontId="14" fillId="6" borderId="32" xfId="1" applyNumberFormat="1" applyFont="1" applyFill="1" applyBorder="1" applyAlignment="1">
      <alignment horizontal="center"/>
    </xf>
    <xf numFmtId="10" fontId="14" fillId="6" borderId="31" xfId="1" applyNumberFormat="1" applyFont="1" applyFill="1" applyBorder="1" applyAlignment="1">
      <alignment horizontal="center"/>
    </xf>
    <xf numFmtId="0" fontId="11" fillId="3" borderId="30" xfId="0" applyFont="1" applyFill="1" applyBorder="1"/>
    <xf numFmtId="0" fontId="4" fillId="3" borderId="31" xfId="0" applyFont="1" applyFill="1" applyBorder="1" applyAlignment="1">
      <alignment horizontal="right"/>
    </xf>
    <xf numFmtId="4" fontId="4" fillId="3" borderId="31" xfId="0" applyNumberFormat="1" applyFont="1" applyFill="1" applyBorder="1" applyAlignment="1">
      <alignment horizontal="center"/>
    </xf>
    <xf numFmtId="0" fontId="12" fillId="0" borderId="31" xfId="0" applyFont="1" applyBorder="1"/>
    <xf numFmtId="0" fontId="12" fillId="0" borderId="32" xfId="0" applyFont="1" applyBorder="1"/>
    <xf numFmtId="0" fontId="11" fillId="0" borderId="30" xfId="0" applyFont="1" applyBorder="1"/>
    <xf numFmtId="0" fontId="12" fillId="0" borderId="31" xfId="0" applyFont="1" applyBorder="1" applyAlignment="1">
      <alignment horizontal="center"/>
    </xf>
    <xf numFmtId="4" fontId="4" fillId="4" borderId="31" xfId="2" applyNumberFormat="1" applyFont="1" applyFill="1" applyBorder="1" applyAlignment="1">
      <alignment horizontal="center"/>
    </xf>
    <xf numFmtId="4" fontId="4" fillId="4" borderId="32" xfId="2" applyNumberFormat="1" applyFont="1" applyFill="1" applyBorder="1" applyAlignment="1">
      <alignment horizontal="center"/>
    </xf>
    <xf numFmtId="0" fontId="4" fillId="0" borderId="31" xfId="2" applyFont="1" applyBorder="1" applyAlignment="1">
      <alignment horizontal="center" vertical="top"/>
    </xf>
    <xf numFmtId="10" fontId="14" fillId="4" borderId="31" xfId="1" applyNumberFormat="1" applyFont="1" applyFill="1" applyBorder="1" applyAlignment="1">
      <alignment horizontal="center"/>
    </xf>
    <xf numFmtId="10" fontId="14" fillId="4" borderId="32" xfId="1" applyNumberFormat="1" applyFont="1" applyFill="1" applyBorder="1" applyAlignment="1">
      <alignment horizontal="center"/>
    </xf>
    <xf numFmtId="0" fontId="8" fillId="0" borderId="10" xfId="2" applyFont="1" applyBorder="1" applyAlignment="1">
      <alignment horizontal="left"/>
    </xf>
    <xf numFmtId="0" fontId="2" fillId="0" borderId="11" xfId="0" applyFont="1" applyBorder="1"/>
    <xf numFmtId="0" fontId="8" fillId="0" borderId="11" xfId="2" applyFont="1" applyBorder="1" applyAlignment="1">
      <alignment horizontal="center"/>
    </xf>
    <xf numFmtId="0" fontId="8" fillId="0" borderId="13" xfId="2" applyFont="1" applyBorder="1" applyAlignment="1">
      <alignment horizontal="left"/>
    </xf>
    <xf numFmtId="0" fontId="2" fillId="0" borderId="14" xfId="0" applyFont="1" applyBorder="1"/>
    <xf numFmtId="0" fontId="8" fillId="0" borderId="14" xfId="2" applyFont="1" applyBorder="1" applyAlignment="1">
      <alignment horizontal="center"/>
    </xf>
    <xf numFmtId="0" fontId="25" fillId="0" borderId="11" xfId="2" applyFont="1" applyBorder="1" applyAlignment="1">
      <alignment horizontal="center"/>
    </xf>
    <xf numFmtId="4" fontId="25" fillId="0" borderId="12" xfId="2" applyNumberFormat="1" applyFont="1" applyBorder="1" applyAlignment="1">
      <alignment horizontal="center"/>
    </xf>
    <xf numFmtId="4" fontId="25" fillId="0" borderId="24" xfId="2" applyNumberFormat="1" applyFont="1" applyBorder="1" applyAlignment="1">
      <alignment horizontal="center"/>
    </xf>
    <xf numFmtId="4" fontId="8" fillId="0" borderId="24" xfId="2" applyNumberFormat="1" applyFont="1" applyBorder="1" applyAlignment="1">
      <alignment horizontal="center"/>
    </xf>
    <xf numFmtId="0" fontId="25" fillId="0" borderId="14" xfId="2" applyFont="1" applyBorder="1" applyAlignment="1">
      <alignment horizontal="center"/>
    </xf>
    <xf numFmtId="4" fontId="25" fillId="0" borderId="15" xfId="2" applyNumberFormat="1" applyFont="1" applyBorder="1" applyAlignment="1">
      <alignment horizontal="center"/>
    </xf>
    <xf numFmtId="0" fontId="18" fillId="8" borderId="1" xfId="0" applyFont="1" applyFill="1" applyBorder="1" applyAlignment="1">
      <alignment vertical="center"/>
    </xf>
    <xf numFmtId="0" fontId="18" fillId="8" borderId="1" xfId="0" applyFont="1" applyFill="1" applyBorder="1" applyAlignment="1">
      <alignment wrapText="1"/>
    </xf>
    <xf numFmtId="0" fontId="4" fillId="8" borderId="1" xfId="2" applyFont="1" applyFill="1" applyBorder="1" applyAlignment="1">
      <alignment horizontal="right" vertical="justify"/>
    </xf>
    <xf numFmtId="0" fontId="18" fillId="8" borderId="1" xfId="0" applyFont="1" applyFill="1" applyBorder="1"/>
    <xf numFmtId="0" fontId="10" fillId="8" borderId="1" xfId="0" applyFont="1" applyFill="1" applyBorder="1"/>
    <xf numFmtId="0" fontId="7" fillId="8" borderId="0" xfId="0" applyFont="1" applyFill="1"/>
    <xf numFmtId="0" fontId="3" fillId="8" borderId="1" xfId="0" applyFont="1" applyFill="1" applyBorder="1" applyAlignment="1">
      <alignment horizontal="center" vertical="center"/>
    </xf>
    <xf numFmtId="44" fontId="3" fillId="8" borderId="1" xfId="32" applyFont="1" applyFill="1" applyBorder="1" applyAlignment="1">
      <alignment horizontal="center"/>
    </xf>
    <xf numFmtId="44" fontId="10" fillId="0" borderId="1" xfId="32" applyFont="1" applyBorder="1" applyAlignment="1">
      <alignment horizontal="center"/>
    </xf>
    <xf numFmtId="10" fontId="10" fillId="8" borderId="1" xfId="1" applyNumberFormat="1" applyFont="1" applyFill="1" applyBorder="1" applyAlignment="1">
      <alignment horizontal="center"/>
    </xf>
    <xf numFmtId="0" fontId="11" fillId="8" borderId="0" xfId="0" applyFont="1" applyFill="1"/>
    <xf numFmtId="4" fontId="5" fillId="8" borderId="0" xfId="2" applyNumberFormat="1" applyFont="1" applyFill="1" applyAlignment="1">
      <alignment horizontal="center"/>
    </xf>
    <xf numFmtId="10" fontId="11" fillId="8" borderId="0" xfId="1" applyNumberFormat="1" applyFont="1" applyFill="1"/>
    <xf numFmtId="0" fontId="18" fillId="0" borderId="17" xfId="0" applyFont="1" applyBorder="1" applyAlignment="1">
      <alignment vertical="center"/>
    </xf>
    <xf numFmtId="0" fontId="18" fillId="0" borderId="17" xfId="0" applyFont="1" applyBorder="1" applyAlignment="1">
      <alignment wrapText="1"/>
    </xf>
    <xf numFmtId="0" fontId="18" fillId="0" borderId="17" xfId="0" applyFont="1" applyBorder="1"/>
    <xf numFmtId="0" fontId="10" fillId="0" borderId="17" xfId="0" applyFont="1" applyBorder="1"/>
    <xf numFmtId="0" fontId="18" fillId="0" borderId="6" xfId="0" applyFont="1" applyBorder="1" applyAlignment="1">
      <alignment vertical="center"/>
    </xf>
    <xf numFmtId="0" fontId="18" fillId="0" borderId="6" xfId="0" applyFont="1" applyBorder="1" applyAlignment="1">
      <alignment wrapText="1"/>
    </xf>
    <xf numFmtId="0" fontId="18" fillId="0" borderId="6" xfId="0" applyFont="1" applyBorder="1"/>
    <xf numFmtId="0" fontId="10" fillId="0" borderId="6" xfId="0" applyFont="1" applyBorder="1"/>
    <xf numFmtId="44" fontId="10" fillId="0" borderId="17" xfId="32" applyFont="1" applyBorder="1" applyAlignment="1">
      <alignment horizontal="center"/>
    </xf>
    <xf numFmtId="4" fontId="10" fillId="0" borderId="6" xfId="23" applyNumberFormat="1" applyFont="1" applyBorder="1" applyAlignment="1">
      <alignment horizontal="center"/>
    </xf>
    <xf numFmtId="4" fontId="3" fillId="8" borderId="26" xfId="23" applyNumberFormat="1" applyFont="1" applyFill="1" applyBorder="1" applyAlignment="1">
      <alignment horizontal="center" vertical="center"/>
    </xf>
    <xf numFmtId="0" fontId="3" fillId="8" borderId="26" xfId="0" applyFont="1" applyFill="1" applyBorder="1" applyAlignment="1">
      <alignment horizontal="center" vertical="center"/>
    </xf>
    <xf numFmtId="4" fontId="3" fillId="8" borderId="25" xfId="2" applyNumberFormat="1" applyFont="1" applyFill="1" applyBorder="1" applyAlignment="1">
      <alignment horizontal="center"/>
    </xf>
    <xf numFmtId="4" fontId="3" fillId="8" borderId="3" xfId="2" applyNumberFormat="1" applyFont="1" applyFill="1" applyBorder="1" applyAlignment="1">
      <alignment horizontal="center"/>
    </xf>
    <xf numFmtId="4" fontId="3" fillId="8" borderId="36" xfId="2" applyNumberFormat="1" applyFont="1" applyFill="1" applyBorder="1" applyAlignment="1">
      <alignment horizontal="center"/>
    </xf>
    <xf numFmtId="4" fontId="3" fillId="8" borderId="7" xfId="2" applyNumberFormat="1" applyFont="1" applyFill="1" applyBorder="1" applyAlignment="1">
      <alignment horizontal="center" vertical="center"/>
    </xf>
    <xf numFmtId="4" fontId="3" fillId="8" borderId="8" xfId="2" applyNumberFormat="1" applyFont="1" applyFill="1" applyBorder="1" applyAlignment="1">
      <alignment horizontal="center" vertical="center"/>
    </xf>
    <xf numFmtId="4" fontId="3" fillId="8" borderId="9" xfId="2" applyNumberFormat="1" applyFont="1" applyFill="1" applyBorder="1" applyAlignment="1">
      <alignment horizontal="center" vertical="center"/>
    </xf>
    <xf numFmtId="0" fontId="22" fillId="0" borderId="7" xfId="2" applyFont="1" applyBorder="1" applyAlignment="1">
      <alignment horizontal="center"/>
    </xf>
    <xf numFmtId="0" fontId="22" fillId="0" borderId="8" xfId="2" applyFont="1" applyBorder="1" applyAlignment="1">
      <alignment horizontal="center"/>
    </xf>
    <xf numFmtId="0" fontId="22" fillId="0" borderId="9" xfId="2" applyFont="1" applyBorder="1" applyAlignment="1">
      <alignment horizontal="center"/>
    </xf>
    <xf numFmtId="0" fontId="15" fillId="9" borderId="4" xfId="2" applyFont="1" applyFill="1" applyBorder="1" applyAlignment="1">
      <alignment horizontal="right" vertical="center"/>
    </xf>
    <xf numFmtId="4" fontId="4" fillId="9" borderId="4" xfId="2" applyNumberFormat="1" applyFont="1" applyFill="1" applyBorder="1" applyAlignment="1">
      <alignment horizontal="center"/>
    </xf>
    <xf numFmtId="0" fontId="22" fillId="0" borderId="18" xfId="2" applyFont="1" applyBorder="1" applyAlignment="1">
      <alignment horizontal="center"/>
    </xf>
    <xf numFmtId="0" fontId="22" fillId="0" borderId="19" xfId="2" applyFont="1" applyBorder="1" applyAlignment="1">
      <alignment horizontal="center"/>
    </xf>
    <xf numFmtId="0" fontId="22" fillId="0" borderId="20" xfId="2" applyFont="1" applyBorder="1" applyAlignment="1">
      <alignment horizontal="center"/>
    </xf>
    <xf numFmtId="0" fontId="15" fillId="5" borderId="33" xfId="2" applyFont="1" applyFill="1" applyBorder="1" applyAlignment="1">
      <alignment horizontal="center" vertical="top"/>
    </xf>
    <xf numFmtId="0" fontId="15" fillId="5" borderId="34" xfId="2" applyFont="1" applyFill="1" applyBorder="1" applyAlignment="1">
      <alignment horizontal="center" vertical="top"/>
    </xf>
    <xf numFmtId="0" fontId="4" fillId="4" borderId="30" xfId="2" applyFont="1" applyFill="1" applyBorder="1" applyAlignment="1">
      <alignment horizontal="center" vertical="top"/>
    </xf>
    <xf numFmtId="0" fontId="4" fillId="4" borderId="31" xfId="2" applyFont="1" applyFill="1" applyBorder="1" applyAlignment="1">
      <alignment horizontal="center" vertical="top"/>
    </xf>
    <xf numFmtId="4" fontId="15" fillId="5" borderId="34" xfId="2" applyNumberFormat="1" applyFont="1" applyFill="1" applyBorder="1" applyAlignment="1">
      <alignment horizontal="center"/>
    </xf>
    <xf numFmtId="4" fontId="15" fillId="5" borderId="35" xfId="2" applyNumberFormat="1" applyFont="1" applyFill="1" applyBorder="1" applyAlignment="1">
      <alignment horizontal="center"/>
    </xf>
    <xf numFmtId="0" fontId="4" fillId="6" borderId="27" xfId="2" applyFont="1" applyFill="1" applyBorder="1" applyAlignment="1">
      <alignment horizontal="center" vertical="center"/>
    </xf>
    <xf numFmtId="0" fontId="4" fillId="6" borderId="30" xfId="2" applyFont="1" applyFill="1" applyBorder="1" applyAlignment="1">
      <alignment horizontal="center" vertical="center"/>
    </xf>
    <xf numFmtId="0" fontId="4" fillId="6" borderId="28" xfId="2" applyFont="1" applyFill="1" applyBorder="1" applyAlignment="1">
      <alignment horizontal="center" vertical="center"/>
    </xf>
    <xf numFmtId="0" fontId="4" fillId="6" borderId="31" xfId="2" applyFont="1" applyFill="1" applyBorder="1" applyAlignment="1">
      <alignment horizontal="center" vertical="center"/>
    </xf>
    <xf numFmtId="0" fontId="4" fillId="6" borderId="28" xfId="2" applyFont="1" applyFill="1" applyBorder="1" applyAlignment="1">
      <alignment horizontal="center" vertical="center" wrapText="1"/>
    </xf>
    <xf numFmtId="0" fontId="4" fillId="6" borderId="31" xfId="2" applyFont="1" applyFill="1" applyBorder="1" applyAlignment="1">
      <alignment horizontal="center" vertical="center" wrapText="1"/>
    </xf>
    <xf numFmtId="4" fontId="4" fillId="6" borderId="28" xfId="2" applyNumberFormat="1" applyFont="1" applyFill="1" applyBorder="1" applyAlignment="1">
      <alignment horizontal="center"/>
    </xf>
    <xf numFmtId="4" fontId="4" fillId="6" borderId="29" xfId="2" applyNumberFormat="1" applyFont="1" applyFill="1" applyBorder="1" applyAlignment="1">
      <alignment horizontal="center"/>
    </xf>
    <xf numFmtId="0" fontId="8" fillId="0" borderId="23" xfId="2" applyFont="1" applyBorder="1" applyAlignment="1">
      <alignment horizontal="justify" vertical="justify" wrapText="1"/>
    </xf>
    <xf numFmtId="0" fontId="8" fillId="0" borderId="0" xfId="2" applyFont="1" applyAlignment="1">
      <alignment horizontal="justify" vertical="justify" wrapText="1"/>
    </xf>
    <xf numFmtId="0" fontId="8" fillId="0" borderId="24" xfId="2" applyFont="1" applyBorder="1" applyAlignment="1">
      <alignment horizontal="justify" vertical="justify" wrapText="1"/>
    </xf>
    <xf numFmtId="0" fontId="4" fillId="12" borderId="30" xfId="2" applyFont="1" applyFill="1" applyBorder="1" applyAlignment="1">
      <alignment horizontal="center" vertical="center"/>
    </xf>
    <xf numFmtId="0" fontId="4" fillId="12" borderId="31" xfId="2" applyFont="1" applyFill="1" applyBorder="1" applyAlignment="1">
      <alignment horizontal="center" vertical="center"/>
    </xf>
    <xf numFmtId="0" fontId="4" fillId="12" borderId="32" xfId="2" applyFont="1" applyFill="1" applyBorder="1" applyAlignment="1">
      <alignment horizontal="center" vertical="center"/>
    </xf>
  </cellXfs>
  <cellStyles count="33">
    <cellStyle name="Moeda" xfId="32" builtinId="4"/>
    <cellStyle name="Moeda 2" xfId="10"/>
    <cellStyle name="Moeda 3" xfId="16"/>
    <cellStyle name="Moeda 3 2" xfId="21"/>
    <cellStyle name="Moeda 3 2 2" xfId="29"/>
    <cellStyle name="Moeda 4" xfId="31"/>
    <cellStyle name="Normal" xfId="0" builtinId="0"/>
    <cellStyle name="Normal 11" xfId="14"/>
    <cellStyle name="Normal 2" xfId="3"/>
    <cellStyle name="Normal 2 2" xfId="5"/>
    <cellStyle name="Normal 2 5" xfId="20"/>
    <cellStyle name="Normal 3" xfId="6"/>
    <cellStyle name="Normal 3 2" xfId="17"/>
    <cellStyle name="Normal 3 2 2" xfId="19"/>
    <cellStyle name="Normal 3 3" xfId="25"/>
    <cellStyle name="Normal 4" xfId="11"/>
    <cellStyle name="Normal 4 2" xfId="26"/>
    <cellStyle name="Normal 9" xfId="12"/>
    <cellStyle name="Normal_cronograma 6 meses 2" xfId="2"/>
    <cellStyle name="Porcentagem" xfId="1" builtinId="5"/>
    <cellStyle name="Porcentagem 2" xfId="7"/>
    <cellStyle name="Porcentagem 3" xfId="18"/>
    <cellStyle name="Porcentagem 4" xfId="22"/>
    <cellStyle name="Porcentagem 7" xfId="13"/>
    <cellStyle name="Porcentagem 8" xfId="15"/>
    <cellStyle name="Separador de milhares 2" xfId="8"/>
    <cellStyle name="Separador de milhares 3" xfId="4"/>
    <cellStyle name="Separador de milhares 3 2" xfId="27"/>
    <cellStyle name="Vírgula" xfId="23" builtinId="3"/>
    <cellStyle name="Vírgula 2" xfId="9"/>
    <cellStyle name="Vírgula 2 2" xfId="24"/>
    <cellStyle name="Vírgula 2 3" xfId="28"/>
    <cellStyle name="Vírgula 3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\Downloads\Sec.%20Direitos%20Humanos\Ger&#234;ncia%20de%20Projetos\UFRPE\44.003%20-%20Pr&#233;dio%20de%206%20pavimentos\CD%20-%20VERS&#195;O%20FINAL25-09-07\PR&#201;DIO%20DE%206%20PAVIMENTOS\OR&#199;AMENTOS\orca-elet-refinaria%20por%20blo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teat-mus"/>
      <sheetName val="arte"/>
      <sheetName val="Lanchonete"/>
      <sheetName val="Loja 1"/>
      <sheetName val="Loja 2"/>
      <sheetName val="terraço de ativ."/>
      <sheetName val="se-ilum ext"/>
      <sheetName val="BM 01"/>
      <sheetName val="MEMORIA BM 01"/>
      <sheetName val="GERAL - COM DESONERAÇÃO"/>
      <sheetName val="GERAL - SEM DESONERAÇÃO"/>
      <sheetName val="ORCAMENTO COM DES"/>
      <sheetName val="MEM CÁLC COM DES"/>
      <sheetName val="_RESUMO COMPARATIVO_"/>
      <sheetName val="CRONOGRAMA "/>
      <sheetName val="BDI_PAV_26,01_NOVA_CPRB"/>
      <sheetName val="BDI_PAV_20,00_NOVA_CPRB"/>
      <sheetName val="BM 1"/>
      <sheetName val="MEMÓRIA DO BM1"/>
      <sheetName val="MEMÓRIA DO BM2"/>
      <sheetName val="BM 2"/>
      <sheetName val="MEMÓRIA DO BM3"/>
      <sheetName val="BM 3"/>
      <sheetName val="CRONOGRAMA"/>
      <sheetName val="Planilha1"/>
      <sheetName val="Plan1"/>
    </sheetNames>
    <sheetDataSet>
      <sheetData sheetId="0" refreshError="1">
        <row r="1">
          <cell r="B1" t="str">
            <v>18.01</v>
          </cell>
        </row>
        <row r="2">
          <cell r="B2" t="str">
            <v>18.01.005</v>
          </cell>
          <cell r="C2" t="str">
            <v>Fio de cobre nu, tempera meio-duro, classe 1A S.M. - 10 mm², inclusive assentamento.</v>
          </cell>
          <cell r="D2" t="str">
            <v>m</v>
          </cell>
          <cell r="F2">
            <v>1.84</v>
          </cell>
          <cell r="G2">
            <v>0</v>
          </cell>
        </row>
        <row r="3">
          <cell r="B3" t="str">
            <v>18.01.010</v>
          </cell>
          <cell r="C3" t="str">
            <v>Fio de cobre, tempera meio-duro, classe 1, com cobertura de PVC, tipo WPP, S.M. - 4 mm², inclusive assentamento.</v>
          </cell>
          <cell r="D3" t="str">
            <v>m</v>
          </cell>
          <cell r="F3">
            <v>0.97</v>
          </cell>
          <cell r="G3">
            <v>0</v>
          </cell>
        </row>
        <row r="4">
          <cell r="B4" t="str">
            <v>18.01.015</v>
          </cell>
          <cell r="C4" t="str">
            <v>Desativação da rede elétrica existente.</v>
          </cell>
          <cell r="D4" t="str">
            <v>vb</v>
          </cell>
          <cell r="F4">
            <v>283.14</v>
          </cell>
        </row>
        <row r="5">
          <cell r="B5" t="str">
            <v>18.01.016</v>
          </cell>
          <cell r="C5" t="str">
            <v>Revisão do circuito elétrico que alimenta as luminárias para lâmpadas vapor mercúrio (aproveitamento de 90 % da fiação existente).</v>
          </cell>
          <cell r="D5" t="str">
            <v>vb</v>
          </cell>
          <cell r="F5">
            <v>613.08000000000004</v>
          </cell>
        </row>
        <row r="6">
          <cell r="B6" t="str">
            <v>18.01.020</v>
          </cell>
          <cell r="C6" t="str">
            <v>Fio de cobre, tempera meio-duro, classe 1, com cobertura de PVC, tipo WPP, S.M. - 6 mm², inclusive assentamento.</v>
          </cell>
          <cell r="D6" t="str">
            <v>m</v>
          </cell>
          <cell r="F6">
            <v>1.1599999999999999</v>
          </cell>
          <cell r="G6">
            <v>0</v>
          </cell>
        </row>
        <row r="7">
          <cell r="B7" t="str">
            <v>18.01.025</v>
          </cell>
          <cell r="C7" t="str">
            <v>Fio de cobre, tempera meio-duro, classe 1, com cobertura de PVC, tipo WPP, S.M. - 10 mm², inclusive assentamento.</v>
          </cell>
          <cell r="D7" t="str">
            <v>m</v>
          </cell>
          <cell r="F7">
            <v>1.62</v>
          </cell>
          <cell r="G7">
            <v>0</v>
          </cell>
        </row>
        <row r="8">
          <cell r="B8" t="str">
            <v>18.01.030</v>
          </cell>
          <cell r="C8" t="str">
            <v>Cabo de cobre, tempera meio-duro, encordoamento classe 2, com cobertura de PVC, tipo WPP, S.M. - 10 mm², inclusive assentamento.</v>
          </cell>
          <cell r="D8" t="str">
            <v>m</v>
          </cell>
          <cell r="F8">
            <v>1.64</v>
          </cell>
          <cell r="G8">
            <v>0</v>
          </cell>
        </row>
        <row r="9">
          <cell r="B9" t="str">
            <v>18.01.040</v>
          </cell>
          <cell r="C9" t="str">
            <v>Cabo de cobre, tempera meio-duro, encordoamento classe 2, com cobertura de PVC, tipo WPP, S.M. - 16 mm², inclusive assentamento.</v>
          </cell>
          <cell r="D9" t="str">
            <v>m</v>
          </cell>
          <cell r="F9">
            <v>2.44</v>
          </cell>
          <cell r="G9">
            <v>0</v>
          </cell>
        </row>
        <row r="10">
          <cell r="B10" t="str">
            <v>18.01.050</v>
          </cell>
          <cell r="C10" t="str">
            <v>Cabo de cobre, tempera meio-duro, encordoamento classe 2, com cobertura de PVC, tipo WPP, S.M. - 25 mm², inclusive assentamento.</v>
          </cell>
          <cell r="D10" t="str">
            <v>m</v>
          </cell>
          <cell r="F10">
            <v>3.24</v>
          </cell>
          <cell r="G10">
            <v>0</v>
          </cell>
        </row>
        <row r="11">
          <cell r="B11" t="str">
            <v>18.01.060</v>
          </cell>
          <cell r="C11" t="str">
            <v xml:space="preserve">Fornecimento e instalação de cabo de cobre nutrancado e asete fios, de tempera mole, bitola de 16 mm2. </v>
          </cell>
          <cell r="D11" t="str">
            <v>m</v>
          </cell>
          <cell r="F11">
            <v>3.4</v>
          </cell>
          <cell r="G11">
            <v>0</v>
          </cell>
        </row>
        <row r="13">
          <cell r="B13" t="str">
            <v>18.02</v>
          </cell>
        </row>
        <row r="14">
          <cell r="B14" t="str">
            <v>18.02.005</v>
          </cell>
          <cell r="C14" t="str">
            <v>Colocação de poste de ferro</v>
          </cell>
          <cell r="D14" t="str">
            <v>m</v>
          </cell>
          <cell r="F14">
            <v>6.51</v>
          </cell>
          <cell r="G14">
            <v>0</v>
          </cell>
        </row>
        <row r="15">
          <cell r="B15" t="str">
            <v>18.02.010</v>
          </cell>
          <cell r="C15" t="str">
            <v>Retirada de postes de concreto secção duplo T200 / 8 com engastamento direto no solo de 1,40 m (Poste 184-570, 18570 e mais dois sem identificação)</v>
          </cell>
          <cell r="D15" t="str">
            <v>un</v>
          </cell>
          <cell r="F15">
            <v>51.97</v>
          </cell>
          <cell r="G15">
            <v>0</v>
          </cell>
        </row>
        <row r="16">
          <cell r="B16" t="str">
            <v>18.02.020</v>
          </cell>
          <cell r="C16" t="str">
            <v>Poste de concreto secção duplo T, 100/8, com engastamento direto no solo de 1,40 m, inclusive colocação.</v>
          </cell>
          <cell r="D16" t="str">
            <v>un</v>
          </cell>
          <cell r="F16">
            <v>141.27000000000001</v>
          </cell>
          <cell r="G16">
            <v>0</v>
          </cell>
        </row>
        <row r="17">
          <cell r="B17" t="str">
            <v>18.02.025</v>
          </cell>
          <cell r="C17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7" t="str">
            <v>un</v>
          </cell>
          <cell r="F17">
            <v>239.88</v>
          </cell>
          <cell r="G17">
            <v>0</v>
          </cell>
        </row>
        <row r="18">
          <cell r="B18" t="str">
            <v>18.02.026</v>
          </cell>
          <cell r="C18" t="str">
            <v>Deslocamento de poste.</v>
          </cell>
          <cell r="D18" t="str">
            <v>un</v>
          </cell>
          <cell r="F18">
            <v>67.33</v>
          </cell>
          <cell r="G18">
            <v>0</v>
          </cell>
        </row>
        <row r="19">
          <cell r="B19" t="str">
            <v>18.02.030</v>
          </cell>
          <cell r="C19" t="str">
            <v>Poste de concreto secção duplo T, 200/8, com engastamento direto no solo de 1,40 m, inclusive colocação.</v>
          </cell>
          <cell r="D19" t="str">
            <v>un</v>
          </cell>
          <cell r="F19">
            <v>160.6</v>
          </cell>
          <cell r="G19">
            <v>0</v>
          </cell>
        </row>
        <row r="20">
          <cell r="B20" t="str">
            <v>18.02.040</v>
          </cell>
          <cell r="C20" t="str">
            <v>Poste de concreto secção duplo T, 200/12, com engastamento direto no solo de 1,80 m, inclusive colocação.</v>
          </cell>
          <cell r="D20" t="str">
            <v>un</v>
          </cell>
          <cell r="F20">
            <v>264.32</v>
          </cell>
          <cell r="G20">
            <v>0</v>
          </cell>
        </row>
        <row r="21">
          <cell r="B21" t="str">
            <v>18.02.045</v>
          </cell>
          <cell r="C21" t="str">
            <v>Poste de concreto secção duplo T, 300/8, com engastamento direto no solo de 1,40 m, inclusive colocação.</v>
          </cell>
          <cell r="D21" t="str">
            <v>un</v>
          </cell>
          <cell r="F21">
            <v>193.4</v>
          </cell>
          <cell r="G21">
            <v>0</v>
          </cell>
        </row>
        <row r="22">
          <cell r="B22" t="str">
            <v>18.02.050</v>
          </cell>
          <cell r="C22" t="str">
            <v>Poste de concreto secção duplo T, 300/12, com engastamento direto no solo de 1,80 m, inclusive colocação.</v>
          </cell>
          <cell r="D22" t="str">
            <v>un</v>
          </cell>
          <cell r="F22">
            <v>55.74</v>
          </cell>
          <cell r="G22">
            <v>0</v>
          </cell>
        </row>
        <row r="23">
          <cell r="B23" t="str">
            <v>18.02.051</v>
          </cell>
          <cell r="C23" t="str">
            <v xml:space="preserve">Super poste de concreto armado circular com altura de 20 m. </v>
          </cell>
          <cell r="D23" t="str">
            <v>un</v>
          </cell>
          <cell r="F23">
            <v>2209.3200000000002</v>
          </cell>
          <cell r="G23">
            <v>0</v>
          </cell>
        </row>
        <row r="24">
          <cell r="B24" t="str">
            <v>18.02.060</v>
          </cell>
          <cell r="C24" t="str">
            <v>Poste de concreto c/ seção circular c/ iluminação de 3 pétalas c/ altura de 8 m inclusive colocação, fixação e base de concreto p/ fixação</v>
          </cell>
          <cell r="D24" t="str">
            <v>un</v>
          </cell>
          <cell r="F24">
            <v>888.06</v>
          </cell>
        </row>
        <row r="25">
          <cell r="B25" t="str">
            <v>18.02.070</v>
          </cell>
          <cell r="C25" t="str">
            <v>Poste ornamental.</v>
          </cell>
          <cell r="D25" t="str">
            <v>un</v>
          </cell>
          <cell r="F25">
            <v>210.72</v>
          </cell>
        </row>
        <row r="26">
          <cell r="B26" t="str">
            <v>18.02.071</v>
          </cell>
          <cell r="C26" t="str">
            <v>Poste em concreto vibrado seção circular 9 m - 200 kg</v>
          </cell>
          <cell r="D26" t="str">
            <v>un</v>
          </cell>
          <cell r="F26">
            <v>216</v>
          </cell>
        </row>
        <row r="27">
          <cell r="B27" t="str">
            <v>18.02.080</v>
          </cell>
          <cell r="C27" t="str">
            <v>Fornecimento e instalação de rele fotoelétrico, 1000 w - 220 v.</v>
          </cell>
          <cell r="D27" t="str">
            <v>un</v>
          </cell>
          <cell r="F27">
            <v>18</v>
          </cell>
        </row>
        <row r="29">
          <cell r="B29" t="str">
            <v>18.03</v>
          </cell>
        </row>
        <row r="30">
          <cell r="B30" t="str">
            <v>18.03.010</v>
          </cell>
          <cell r="C30" t="str">
            <v>Estrutura secundária B1 completa, inclusive fixação.</v>
          </cell>
          <cell r="D30" t="str">
            <v>un</v>
          </cell>
          <cell r="F30">
            <v>29.1</v>
          </cell>
          <cell r="G30">
            <v>0</v>
          </cell>
        </row>
        <row r="31">
          <cell r="B31" t="str">
            <v>18.03.015</v>
          </cell>
          <cell r="C31" t="str">
            <v>Estrutura secundária B2 completa, inclusive fixação.</v>
          </cell>
          <cell r="D31" t="str">
            <v>un</v>
          </cell>
          <cell r="F31">
            <v>35.21</v>
          </cell>
          <cell r="G31">
            <v>0</v>
          </cell>
        </row>
        <row r="32">
          <cell r="B32" t="str">
            <v>18.03.020</v>
          </cell>
          <cell r="C32" t="str">
            <v>Estrutura secundária B3 completa, inclusive fixação.</v>
          </cell>
          <cell r="D32" t="str">
            <v>un</v>
          </cell>
          <cell r="F32">
            <v>59.23</v>
          </cell>
          <cell r="G32">
            <v>0</v>
          </cell>
        </row>
        <row r="33">
          <cell r="B33" t="str">
            <v>18.03.030</v>
          </cell>
          <cell r="C33" t="str">
            <v>Estrutura secundária B4 completa, inclusive fixação.</v>
          </cell>
          <cell r="D33" t="str">
            <v>un</v>
          </cell>
          <cell r="F33">
            <v>65.989999999999995</v>
          </cell>
          <cell r="G33">
            <v>0</v>
          </cell>
        </row>
        <row r="34">
          <cell r="B34" t="str">
            <v>18.03.031</v>
          </cell>
          <cell r="C34" t="str">
            <v>Cabo de iluminação 1/0 AWG - NU</v>
          </cell>
          <cell r="D34" t="str">
            <v>m</v>
          </cell>
          <cell r="F34">
            <v>19.54</v>
          </cell>
          <cell r="G34">
            <v>0</v>
          </cell>
        </row>
        <row r="35">
          <cell r="B35" t="str">
            <v>18.03.032</v>
          </cell>
          <cell r="C35" t="str">
            <v>Isoladores tipo castanha</v>
          </cell>
          <cell r="D35" t="str">
            <v>un</v>
          </cell>
          <cell r="F35">
            <v>17.399999999999999</v>
          </cell>
          <cell r="G35">
            <v>0</v>
          </cell>
        </row>
        <row r="36">
          <cell r="B36" t="str">
            <v>18.03.033</v>
          </cell>
          <cell r="C36" t="str">
            <v>Foto célula tipo NA.</v>
          </cell>
          <cell r="D36" t="str">
            <v>un</v>
          </cell>
          <cell r="F36">
            <v>12.77</v>
          </cell>
          <cell r="G36">
            <v>0</v>
          </cell>
        </row>
        <row r="38">
          <cell r="B38" t="str">
            <v>18.04</v>
          </cell>
        </row>
        <row r="39">
          <cell r="B39" t="str">
            <v>18.04.010</v>
          </cell>
          <cell r="C39" t="str">
            <v>Eletroduto de ferro galvanizado de 3/4 pol., inclusive assentamento.</v>
          </cell>
          <cell r="D39" t="str">
            <v>m</v>
          </cell>
          <cell r="F39">
            <v>4.9000000000000004</v>
          </cell>
          <cell r="G39">
            <v>0</v>
          </cell>
        </row>
        <row r="40">
          <cell r="B40" t="str">
            <v>18.04.020</v>
          </cell>
          <cell r="C40" t="str">
            <v>Eletroduto de ferro galvanizado de 1 pol., inclusive assentamento.</v>
          </cell>
          <cell r="D40" t="str">
            <v>m</v>
          </cell>
          <cell r="F40">
            <v>7.43</v>
          </cell>
          <cell r="G40">
            <v>0</v>
          </cell>
        </row>
        <row r="41">
          <cell r="B41" t="str">
            <v>18.04.030</v>
          </cell>
          <cell r="C41" t="str">
            <v>Eletroduto de ferro galvanizado de 1 1/2 pol., inclusive assentamento.</v>
          </cell>
          <cell r="D41" t="str">
            <v>m</v>
          </cell>
          <cell r="F41">
            <v>11.76</v>
          </cell>
          <cell r="G41">
            <v>0</v>
          </cell>
        </row>
        <row r="42">
          <cell r="B42" t="str">
            <v>18.04.040</v>
          </cell>
          <cell r="C42" t="str">
            <v>Eletroduto de ferro galvanizado de 2 pol., inclusive assentamento.</v>
          </cell>
          <cell r="D42" t="str">
            <v>m</v>
          </cell>
          <cell r="F42">
            <v>15.46</v>
          </cell>
          <cell r="G42">
            <v>0</v>
          </cell>
        </row>
        <row r="43">
          <cell r="B43" t="str">
            <v>18.04.050</v>
          </cell>
          <cell r="C43" t="str">
            <v>Eletroduto de ferro galvanizado de 2 1/2 pol., inclusive assentamento.</v>
          </cell>
          <cell r="D43" t="str">
            <v>m</v>
          </cell>
          <cell r="F43">
            <v>23.01</v>
          </cell>
          <cell r="G43">
            <v>0</v>
          </cell>
        </row>
        <row r="44">
          <cell r="B44" t="str">
            <v>18.04.060</v>
          </cell>
          <cell r="C44" t="str">
            <v>Eletroduto de ferro galvanizado de 4 pol., inclusive assentamento.</v>
          </cell>
          <cell r="D44" t="str">
            <v>m</v>
          </cell>
          <cell r="F44">
            <v>37.299999999999997</v>
          </cell>
          <cell r="G44">
            <v>0</v>
          </cell>
        </row>
        <row r="45">
          <cell r="B45" t="str">
            <v>18.04.061</v>
          </cell>
          <cell r="C45" t="str">
            <v>Eletroduto de PVC rígido de 11/2" com luva de rosca interna, inclusive assentamento</v>
          </cell>
          <cell r="D45" t="str">
            <v>un</v>
          </cell>
          <cell r="F45">
            <v>6.33</v>
          </cell>
        </row>
        <row r="47">
          <cell r="B47" t="str">
            <v>18.05</v>
          </cell>
        </row>
        <row r="48">
          <cell r="B48" t="str">
            <v>18.05.010</v>
          </cell>
          <cell r="C48" t="str">
            <v>Curva de ferro galvanizado de 3/4 pol., inclusive assentamento.</v>
          </cell>
          <cell r="D48" t="str">
            <v>un</v>
          </cell>
          <cell r="F48">
            <v>3.1</v>
          </cell>
          <cell r="G48">
            <v>0</v>
          </cell>
        </row>
        <row r="49">
          <cell r="B49" t="str">
            <v>18.05.020</v>
          </cell>
          <cell r="C49" t="str">
            <v>Curva de ferro galvanizado de 1 pol., inclusive assentamento.</v>
          </cell>
          <cell r="D49" t="str">
            <v>un</v>
          </cell>
          <cell r="F49">
            <v>4.53</v>
          </cell>
          <cell r="G49">
            <v>0</v>
          </cell>
        </row>
        <row r="50">
          <cell r="B50" t="str">
            <v>18.05.030</v>
          </cell>
          <cell r="C50" t="str">
            <v>Curva de ferro galvanizado de 1 1/2 pol., inclusive assentamento.</v>
          </cell>
          <cell r="D50" t="str">
            <v>un</v>
          </cell>
          <cell r="F50">
            <v>10.41</v>
          </cell>
          <cell r="G50">
            <v>0</v>
          </cell>
        </row>
        <row r="51">
          <cell r="B51" t="str">
            <v>18.05.040</v>
          </cell>
          <cell r="C51" t="str">
            <v>Curva de ferro galvanizado de 2 pol., inclusive assentamento.</v>
          </cell>
          <cell r="D51" t="str">
            <v>un</v>
          </cell>
          <cell r="F51">
            <v>16.78</v>
          </cell>
          <cell r="G51">
            <v>0</v>
          </cell>
        </row>
        <row r="52">
          <cell r="B52" t="str">
            <v>18.05.050</v>
          </cell>
          <cell r="C52" t="str">
            <v>Curva de ferro galvanizado de 2 1/2 pol., inclusive assentamento.</v>
          </cell>
          <cell r="D52" t="str">
            <v>un</v>
          </cell>
          <cell r="F52">
            <v>36.65</v>
          </cell>
          <cell r="G52">
            <v>0</v>
          </cell>
        </row>
        <row r="53">
          <cell r="B53" t="str">
            <v>18.05.060</v>
          </cell>
          <cell r="C53" t="str">
            <v>Curva de ferro galvanizado de 4 pol., inclusive assentamento.</v>
          </cell>
          <cell r="D53" t="str">
            <v>un</v>
          </cell>
          <cell r="F53">
            <v>76.64</v>
          </cell>
          <cell r="G53">
            <v>0</v>
          </cell>
        </row>
        <row r="54">
          <cell r="B54" t="str">
            <v>18.05.065</v>
          </cell>
          <cell r="C54" t="str">
            <v>Fornecimento e assentamento de haste de aterramento 5/8" x 2,40 m coppereweld</v>
          </cell>
          <cell r="D54" t="str">
            <v>un</v>
          </cell>
          <cell r="F54">
            <v>22.22</v>
          </cell>
        </row>
        <row r="56">
          <cell r="B56" t="str">
            <v>18.06</v>
          </cell>
        </row>
        <row r="57">
          <cell r="B57" t="str">
            <v>18.06.010</v>
          </cell>
          <cell r="C57" t="str">
            <v>Luva de ferro galvanizado de 3/4 pol., inclusive assentamento.</v>
          </cell>
          <cell r="D57" t="str">
            <v>un</v>
          </cell>
          <cell r="F57">
            <v>1.1299999999999999</v>
          </cell>
          <cell r="G57">
            <v>0</v>
          </cell>
        </row>
        <row r="58">
          <cell r="B58" t="str">
            <v>18.06.020</v>
          </cell>
          <cell r="C58" t="str">
            <v>Luva de ferro galvanizado de 1 pol., inclusive assentamento.</v>
          </cell>
          <cell r="D58" t="str">
            <v>un</v>
          </cell>
          <cell r="F58">
            <v>1.68</v>
          </cell>
          <cell r="G58">
            <v>0</v>
          </cell>
        </row>
        <row r="59">
          <cell r="B59" t="str">
            <v>18.06.030</v>
          </cell>
          <cell r="C59" t="str">
            <v>Luva de ferro galvanizado de 1 1/2 pol., inclusive assentamento.</v>
          </cell>
          <cell r="D59" t="str">
            <v>un</v>
          </cell>
          <cell r="F59">
            <v>2.91</v>
          </cell>
          <cell r="G59">
            <v>0</v>
          </cell>
        </row>
        <row r="60">
          <cell r="B60" t="str">
            <v>18.06.040</v>
          </cell>
          <cell r="C60" t="str">
            <v>Luva de ferro galvanizado de 2 pol., inclusive assentamento.</v>
          </cell>
          <cell r="D60" t="str">
            <v>un</v>
          </cell>
          <cell r="F60">
            <v>4.05</v>
          </cell>
          <cell r="G60">
            <v>0</v>
          </cell>
        </row>
        <row r="61">
          <cell r="B61" t="str">
            <v>18.06.050</v>
          </cell>
          <cell r="C61" t="str">
            <v>Luva de ferro galvanizado de 2 1/2 pol., inclusive assentamento.</v>
          </cell>
          <cell r="D61" t="str">
            <v>un</v>
          </cell>
          <cell r="F61">
            <v>7.16</v>
          </cell>
          <cell r="G61">
            <v>0</v>
          </cell>
        </row>
        <row r="62">
          <cell r="B62" t="str">
            <v>18.06.060</v>
          </cell>
          <cell r="C62" t="str">
            <v>Luva de ferro galvanizado de 4 pol., inclusive assentamento.</v>
          </cell>
          <cell r="D62" t="str">
            <v>un</v>
          </cell>
          <cell r="F62">
            <v>13.42</v>
          </cell>
          <cell r="G62">
            <v>0</v>
          </cell>
        </row>
        <row r="63">
          <cell r="B63" t="str">
            <v>18.06.061</v>
          </cell>
          <cell r="C63" t="str">
            <v>Luva de PVC rígido diâmetro de 2".</v>
          </cell>
          <cell r="D63" t="str">
            <v>un</v>
          </cell>
          <cell r="F63">
            <v>1.93</v>
          </cell>
          <cell r="G63">
            <v>0</v>
          </cell>
        </row>
        <row r="64">
          <cell r="B64" t="str">
            <v>18.06.062</v>
          </cell>
          <cell r="C64" t="str">
            <v>Luva de emenda para cabo 10 mm</v>
          </cell>
          <cell r="D64" t="str">
            <v>un</v>
          </cell>
          <cell r="F64">
            <v>0.35</v>
          </cell>
        </row>
        <row r="66">
          <cell r="B66" t="str">
            <v>18.07</v>
          </cell>
        </row>
        <row r="67">
          <cell r="B67" t="str">
            <v>18.07.010</v>
          </cell>
          <cell r="C67" t="str">
            <v>Jogo de bucha e arruela de alumínio de 1/2 pol., inclusive fixação.</v>
          </cell>
          <cell r="D67" t="str">
            <v>cj</v>
          </cell>
          <cell r="F67">
            <v>0.27</v>
          </cell>
          <cell r="G67">
            <v>0</v>
          </cell>
        </row>
        <row r="68">
          <cell r="B68" t="str">
            <v>18.07.020</v>
          </cell>
          <cell r="C68" t="str">
            <v>Jogo de bucha e arruela de alumínio de 3/4 pol., inclusive fixação.</v>
          </cell>
          <cell r="D68" t="str">
            <v>cj</v>
          </cell>
          <cell r="F68">
            <v>0.28999999999999998</v>
          </cell>
          <cell r="G68">
            <v>0</v>
          </cell>
        </row>
        <row r="69">
          <cell r="B69" t="str">
            <v>18.07.030</v>
          </cell>
          <cell r="C69" t="str">
            <v>Jogo de bucha e arruela de alumínio de 1 pol., inclusive fixação.</v>
          </cell>
          <cell r="D69" t="str">
            <v>cj</v>
          </cell>
          <cell r="F69">
            <v>0.45</v>
          </cell>
          <cell r="G69">
            <v>0</v>
          </cell>
        </row>
        <row r="70">
          <cell r="B70" t="str">
            <v>18.07.040</v>
          </cell>
          <cell r="C70" t="str">
            <v>Jogo de bucha e arruela de alumínio de 1 1/2 pol., inclusive fixação.</v>
          </cell>
          <cell r="D70" t="str">
            <v>cj</v>
          </cell>
          <cell r="F70">
            <v>0.85</v>
          </cell>
          <cell r="G70">
            <v>0</v>
          </cell>
        </row>
        <row r="71">
          <cell r="B71" t="str">
            <v>18.07.050</v>
          </cell>
          <cell r="C71" t="str">
            <v>Jogo de bucha e arruela de alumínio de 2 pol., inclusive fixação.</v>
          </cell>
          <cell r="D71" t="str">
            <v>cj</v>
          </cell>
          <cell r="F71">
            <v>1.64</v>
          </cell>
          <cell r="G71">
            <v>0</v>
          </cell>
        </row>
        <row r="72">
          <cell r="B72" t="str">
            <v>18.07.060</v>
          </cell>
          <cell r="C72" t="str">
            <v>Jogo de bucha e arruela de alumínio de 2 1/2 pol., inclusive fixação.</v>
          </cell>
          <cell r="D72" t="str">
            <v>cj</v>
          </cell>
          <cell r="F72">
            <v>2.39</v>
          </cell>
          <cell r="G72">
            <v>0</v>
          </cell>
        </row>
        <row r="73">
          <cell r="B73" t="str">
            <v>18.07.070</v>
          </cell>
          <cell r="C73" t="str">
            <v>Jogo de bucha e arruela de alumínio de 3 pol., inclusive fixação.</v>
          </cell>
          <cell r="D73" t="str">
            <v>cj</v>
          </cell>
          <cell r="F73">
            <v>3.79</v>
          </cell>
          <cell r="G73">
            <v>0</v>
          </cell>
        </row>
        <row r="74">
          <cell r="B74" t="str">
            <v>18.07.072</v>
          </cell>
          <cell r="C74" t="str">
            <v>Ganchos de 5/16".</v>
          </cell>
          <cell r="D74" t="str">
            <v>un</v>
          </cell>
          <cell r="F74">
            <v>0.8</v>
          </cell>
          <cell r="G74">
            <v>0</v>
          </cell>
        </row>
        <row r="75">
          <cell r="B75" t="str">
            <v>18.07.080</v>
          </cell>
          <cell r="C75" t="str">
            <v>Jogo de bucha e arruela de alumínio de 4 pol., inclusive fixação.</v>
          </cell>
          <cell r="D75" t="str">
            <v>cj</v>
          </cell>
          <cell r="F75">
            <v>5.31</v>
          </cell>
          <cell r="G75">
            <v>0</v>
          </cell>
        </row>
        <row r="77">
          <cell r="B77" t="str">
            <v>18.08</v>
          </cell>
        </row>
        <row r="78">
          <cell r="B78" t="str">
            <v>18.08.010</v>
          </cell>
          <cell r="C78" t="str">
            <v>Caixa para medição monofásica uso interno, inclusive colocação (padrão CELPE).</v>
          </cell>
          <cell r="D78" t="str">
            <v>un</v>
          </cell>
          <cell r="F78">
            <v>38.5</v>
          </cell>
          <cell r="G78">
            <v>0</v>
          </cell>
        </row>
        <row r="79">
          <cell r="B79" t="str">
            <v>18.08.020</v>
          </cell>
          <cell r="C79" t="str">
            <v>Caixa para medição monofásica uso externo, inclusive colocação (padrão CELPE).</v>
          </cell>
          <cell r="D79" t="str">
            <v>un</v>
          </cell>
          <cell r="F79">
            <v>48.6</v>
          </cell>
          <cell r="G79">
            <v>0</v>
          </cell>
        </row>
        <row r="81">
          <cell r="B81" t="str">
            <v>18.09</v>
          </cell>
        </row>
        <row r="82">
          <cell r="B82" t="str">
            <v>18.09.010</v>
          </cell>
          <cell r="C82" t="str">
            <v>Caixa para medição trifásica uso interno, modelo D, inclusive colocação (padrão CELPE).</v>
          </cell>
          <cell r="D82" t="str">
            <v>un</v>
          </cell>
          <cell r="F82">
            <v>82.93</v>
          </cell>
          <cell r="G82">
            <v>0</v>
          </cell>
        </row>
        <row r="83">
          <cell r="B83" t="str">
            <v>18.09.020</v>
          </cell>
          <cell r="C83" t="str">
            <v>Caixa para medição trifásica uso externo, modelo D, inclusive colocação (padrão CELPE).</v>
          </cell>
          <cell r="D83" t="str">
            <v>un</v>
          </cell>
          <cell r="F83">
            <v>104.26</v>
          </cell>
          <cell r="G83">
            <v>0</v>
          </cell>
        </row>
        <row r="85">
          <cell r="B85" t="str">
            <v>18.10</v>
          </cell>
        </row>
        <row r="86">
          <cell r="B86" t="str">
            <v>18.10.020</v>
          </cell>
          <cell r="C86" t="str">
            <v>Chave de faca de 2 polos, 30 A, 250 V, com base de ardósia, com 02 fusíveis tipo cartucho e parafusos, inclusive instalação em quadro de medição.</v>
          </cell>
          <cell r="D86" t="str">
            <v>un</v>
          </cell>
          <cell r="F86">
            <v>11.1</v>
          </cell>
          <cell r="G86">
            <v>0</v>
          </cell>
        </row>
        <row r="87">
          <cell r="B87" t="str">
            <v>18.10.030</v>
          </cell>
          <cell r="C87" t="str">
            <v>Chave de faca de 2 polos, 60 A, 250 V, com base de ardósia, com 02 fusíveis tipo cartucho e parafusos, inclusive instalação em quadro de medição.</v>
          </cell>
          <cell r="D87" t="str">
            <v>un</v>
          </cell>
          <cell r="F87">
            <v>16.3</v>
          </cell>
          <cell r="G87">
            <v>0</v>
          </cell>
        </row>
        <row r="88">
          <cell r="B88" t="str">
            <v>18.10.040</v>
          </cell>
          <cell r="C88" t="str">
            <v>Chave de faca de 3 polos, 60 A, 600 V, com base de ardósia, com 03 fusíveis tipo cartucho e parafusos, inclusive instalação em quadro de medição.</v>
          </cell>
          <cell r="D88" t="str">
            <v>un</v>
          </cell>
          <cell r="F88">
            <v>31.96</v>
          </cell>
          <cell r="G88">
            <v>0</v>
          </cell>
        </row>
        <row r="89">
          <cell r="B89" t="str">
            <v>18.10.050</v>
          </cell>
          <cell r="C89" t="str">
            <v>Chave de faca de 3 polos, 100 A, 600 V, com base de ardósia, com 03 fusíveis tipo cartucho e parafusos, inclusive instalação em quadro de medição.</v>
          </cell>
          <cell r="D89" t="str">
            <v>un</v>
          </cell>
          <cell r="F89">
            <v>57.62</v>
          </cell>
          <cell r="G89">
            <v>0</v>
          </cell>
        </row>
        <row r="90">
          <cell r="B90" t="str">
            <v>18.10.060</v>
          </cell>
          <cell r="C90" t="str">
            <v>Chave seccionadora com fusível, 125A, tipo 3NP4090 SIEMENS ou similar, tripolar com 03 fusíveis NH tamanho 00 e parafusos, inclusive instalação em quadro de medição.</v>
          </cell>
          <cell r="D90" t="str">
            <v>un</v>
          </cell>
          <cell r="F90">
            <v>85.08</v>
          </cell>
          <cell r="G90">
            <v>0</v>
          </cell>
        </row>
        <row r="91">
          <cell r="B91" t="str">
            <v>18.10.070</v>
          </cell>
          <cell r="C91" t="str">
            <v>Chave seccionadora com fusível, 250A, tipo 3NP2200 SIEMENS ou similar, tripolar com 03 fusíveis NH tamanho 01 e parafusos, inclusive instalação em quadro de medição.</v>
          </cell>
          <cell r="D91" t="str">
            <v>un</v>
          </cell>
          <cell r="F91">
            <v>141.25</v>
          </cell>
          <cell r="G91">
            <v>0</v>
          </cell>
        </row>
        <row r="93">
          <cell r="B93" t="str">
            <v>18.11</v>
          </cell>
        </row>
        <row r="94">
          <cell r="B94" t="str">
            <v>18.11.030</v>
          </cell>
          <cell r="C94" t="str">
            <v>Base para fusível tipo NH de 6 A a 125A, tamanho 00, SIEMENS ou similar, com parafusos, inclusive instalação em quadro.</v>
          </cell>
          <cell r="D94" t="str">
            <v>un</v>
          </cell>
          <cell r="F94">
            <v>9.09</v>
          </cell>
          <cell r="G94">
            <v>0</v>
          </cell>
        </row>
        <row r="95">
          <cell r="B95" t="str">
            <v>18.11.040</v>
          </cell>
          <cell r="C95" t="str">
            <v>Base para fusível tipo NH de 36 A a 250A, tamanho 1, SIEMENS ou similar, com parafusos, inclusive instalação em quadro.</v>
          </cell>
          <cell r="D95" t="str">
            <v>un</v>
          </cell>
          <cell r="F95">
            <v>17.96</v>
          </cell>
          <cell r="G95">
            <v>0</v>
          </cell>
        </row>
        <row r="97">
          <cell r="B97" t="str">
            <v>18.12</v>
          </cell>
        </row>
        <row r="98">
          <cell r="B98" t="str">
            <v>18.12.070</v>
          </cell>
          <cell r="C98" t="str">
            <v>Fusível tipo NH de 20A, tamanho 00, SIEMENS ou similar, inclusive instalação em quadro.</v>
          </cell>
          <cell r="D98" t="str">
            <v>un</v>
          </cell>
          <cell r="F98">
            <v>5.67</v>
          </cell>
          <cell r="G98">
            <v>0</v>
          </cell>
        </row>
        <row r="99">
          <cell r="B99" t="str">
            <v>18.12.080</v>
          </cell>
          <cell r="C99" t="str">
            <v>Fusível tipo NH de 25A,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18.12.090</v>
          </cell>
          <cell r="C100" t="str">
            <v>Fusível tipo NH de 36A,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18.12.100</v>
          </cell>
          <cell r="C101" t="str">
            <v>Fusível tipo NH de 50A,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18.12.110</v>
          </cell>
          <cell r="C102" t="str">
            <v>Fusível tipo NH de 63A,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18.12.120</v>
          </cell>
          <cell r="C103" t="str">
            <v>Fusível tipo NH de 80A,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18.12.130</v>
          </cell>
          <cell r="C104" t="str">
            <v>Fusível tipo NH de 100A,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18.12.140</v>
          </cell>
          <cell r="C105" t="str">
            <v>Fusível tipo NH de 125A,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18.12.150</v>
          </cell>
          <cell r="C106" t="str">
            <v>Fusível tipo NH de 160A, tamanho 01, SIEMENS ou similar, inclusive instalação em quadro.</v>
          </cell>
          <cell r="D106" t="str">
            <v>un</v>
          </cell>
          <cell r="F106">
            <v>12.26</v>
          </cell>
          <cell r="G106">
            <v>0</v>
          </cell>
        </row>
        <row r="107">
          <cell r="B107" t="str">
            <v>18.12.160</v>
          </cell>
          <cell r="C107" t="str">
            <v>Fusível tipo NH de 200A,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18.12.170</v>
          </cell>
          <cell r="C108" t="str">
            <v>Fusível tipo NH de 250A, tamanho 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10">
          <cell r="B110" t="str">
            <v>18.13</v>
          </cell>
        </row>
        <row r="111">
          <cell r="B111" t="str">
            <v>18.13.005</v>
          </cell>
          <cell r="C111" t="str">
            <v>Eletroduto flexível preto de 1", assentado em valas com profundidade de 0,60 m, inclusive escavação e reaterro.</v>
          </cell>
          <cell r="D111" t="str">
            <v>m</v>
          </cell>
          <cell r="F111">
            <v>3.1</v>
          </cell>
          <cell r="G111">
            <v>0</v>
          </cell>
        </row>
        <row r="112">
          <cell r="B112" t="str">
            <v>18.13.010</v>
          </cell>
          <cell r="C112" t="str">
            <v>Eletroduto de PVC rígido rosqueável de 1/2 pol., com luva de rosca interna, inclusive assentamento em lajes.</v>
          </cell>
          <cell r="D112" t="str">
            <v>m</v>
          </cell>
          <cell r="F112">
            <v>1.46</v>
          </cell>
          <cell r="G112">
            <v>0</v>
          </cell>
        </row>
        <row r="113">
          <cell r="B113" t="str">
            <v>18.13.020</v>
          </cell>
          <cell r="C113" t="str">
            <v>Eletroduto de PVC rígido rosqueável de 3/4 pol., com luva de rosca interna, inclusive assentamento em lajes.</v>
          </cell>
          <cell r="D113" t="str">
            <v>m</v>
          </cell>
          <cell r="F113">
            <v>1.51</v>
          </cell>
          <cell r="G113">
            <v>0</v>
          </cell>
        </row>
        <row r="114">
          <cell r="B114" t="str">
            <v>18.13.030</v>
          </cell>
          <cell r="C114" t="str">
            <v>Eletroduto de PVC rígido rosqueável de 1 pol., com luva de rosca interna, inclusive assentamento em lajes.</v>
          </cell>
          <cell r="D114" t="str">
            <v>m</v>
          </cell>
          <cell r="F114">
            <v>2.54</v>
          </cell>
          <cell r="G114">
            <v>0</v>
          </cell>
        </row>
        <row r="115">
          <cell r="B115" t="str">
            <v>18.13.040</v>
          </cell>
          <cell r="C115" t="str">
            <v>Eletroduto de PVC rígido rosqueável de 1/2 pol., com luva de rosca interna, inclusive assentamento com rasgo em alvenaria.</v>
          </cell>
          <cell r="D115" t="str">
            <v>m</v>
          </cell>
          <cell r="F115">
            <v>2.23</v>
          </cell>
          <cell r="G115">
            <v>0</v>
          </cell>
        </row>
        <row r="116">
          <cell r="B116" t="str">
            <v>18.13.050</v>
          </cell>
          <cell r="C116" t="str">
            <v>Eletroduto de PVC rígido rosqueável de 3/4 pol., com luva de rosca interna, inclusive assentamento com rasgo em alvenaria.</v>
          </cell>
          <cell r="D116" t="str">
            <v>m</v>
          </cell>
          <cell r="F116">
            <v>2.71</v>
          </cell>
          <cell r="G116">
            <v>0</v>
          </cell>
        </row>
        <row r="117">
          <cell r="B117" t="str">
            <v>18.13.060</v>
          </cell>
          <cell r="C117" t="str">
            <v>Eletroduto de PVC rígido rosqueável de 1 pol., com luva de rosca interna, inclusive assentamento com rasgo em alvenaria.</v>
          </cell>
          <cell r="D117" t="str">
            <v>m</v>
          </cell>
          <cell r="F117">
            <v>3.3</v>
          </cell>
          <cell r="G117">
            <v>0</v>
          </cell>
        </row>
        <row r="118">
          <cell r="B118" t="str">
            <v>18.12.070</v>
          </cell>
          <cell r="C118" t="str">
            <v>Eletroduto de PVC rígido rosqueável de 1 1/4 pol., com luva de rosca interna, inclusive assentamento com rasgo em alvenaria.</v>
          </cell>
          <cell r="D118" t="str">
            <v>m</v>
          </cell>
          <cell r="F118">
            <v>4.3099999999999996</v>
          </cell>
          <cell r="G118">
            <v>0</v>
          </cell>
        </row>
        <row r="119">
          <cell r="B119" t="str">
            <v>18.13.080</v>
          </cell>
          <cell r="C119" t="str">
            <v>Eletroduto de PVC rígido rosqueável de 1 1/2 pol., com luva de rosca interna, inclusive assentamento com rasgo em alvenaria.</v>
          </cell>
          <cell r="D119" t="str">
            <v>m</v>
          </cell>
          <cell r="F119">
            <v>5.65</v>
          </cell>
          <cell r="G119">
            <v>0</v>
          </cell>
        </row>
        <row r="120">
          <cell r="B120" t="str">
            <v>18.13.085</v>
          </cell>
          <cell r="C120" t="str">
            <v>Fornecimento e colocação de eletroduto de ferro galvanizado de 3 ".</v>
          </cell>
          <cell r="D120" t="str">
            <v>m</v>
          </cell>
          <cell r="F120">
            <v>29.91</v>
          </cell>
        </row>
        <row r="121">
          <cell r="B121" t="str">
            <v>18.13.086</v>
          </cell>
          <cell r="C121" t="str">
            <v>Fornecimento e instalação de quadro de distribuição para telefone.</v>
          </cell>
          <cell r="D121" t="str">
            <v>un</v>
          </cell>
          <cell r="F121">
            <v>96.07</v>
          </cell>
        </row>
        <row r="122">
          <cell r="B122" t="str">
            <v>18.13.090</v>
          </cell>
          <cell r="C122" t="str">
            <v>Eletroduto de PVC rígido rosqueável de 2 pol., com luva de rosca interna, inclusive assentamento com rasgo em alvenaria.</v>
          </cell>
          <cell r="D122" t="str">
            <v>m</v>
          </cell>
          <cell r="F122">
            <v>7.33</v>
          </cell>
          <cell r="G122">
            <v>0</v>
          </cell>
        </row>
        <row r="123">
          <cell r="B123" t="str">
            <v>18.13.100</v>
          </cell>
          <cell r="C123" t="str">
            <v>Eletroduto de PVC rígido rosqueável de 3 pol., com luva de rosca interna, inclusive assentamento com rasgo em alvenaria.</v>
          </cell>
          <cell r="D123" t="str">
            <v>m</v>
          </cell>
          <cell r="F123">
            <v>13.81</v>
          </cell>
          <cell r="G123">
            <v>0</v>
          </cell>
        </row>
        <row r="124">
          <cell r="B124" t="str">
            <v>18.13.110</v>
          </cell>
          <cell r="C124" t="str">
            <v>Eletroduto de PVC rígido rosqueável de 1/2 pol., com luva de rosca interna assentado em valas com profundidade de 0,60 m, inclusive escavação e reaterro.</v>
          </cell>
          <cell r="D124" t="str">
            <v>m</v>
          </cell>
          <cell r="F124">
            <v>3.33</v>
          </cell>
          <cell r="G124">
            <v>0</v>
          </cell>
        </row>
        <row r="125">
          <cell r="B125" t="str">
            <v>18.13.120</v>
          </cell>
          <cell r="C125" t="str">
            <v>Eletroduto de PVC rígido rosqueável de 3/4 pol., com luva de rosca interna assentado em valas com profundidade de 0,60 m, inclusive escavação e reaterro.</v>
          </cell>
          <cell r="D125" t="str">
            <v>m</v>
          </cell>
          <cell r="F125">
            <v>4.01</v>
          </cell>
          <cell r="G125">
            <v>0</v>
          </cell>
        </row>
        <row r="126">
          <cell r="B126" t="str">
            <v>18.13.130</v>
          </cell>
          <cell r="C126" t="str">
            <v>Eletroduto de PVC rígido rosqueável de 1 pol., com luva de rosca interna assentado em valas com profundidade de 0,60 m, inclusive escavação e reaterro.</v>
          </cell>
          <cell r="D126" t="str">
            <v>m</v>
          </cell>
          <cell r="F126">
            <v>5.39</v>
          </cell>
          <cell r="G126">
            <v>0</v>
          </cell>
        </row>
        <row r="127">
          <cell r="B127" t="str">
            <v>18.13.140</v>
          </cell>
          <cell r="C127" t="str">
            <v>Eletroduto de PVC rígido rosqueável de 1 1/2 pol., com luva de rosca interna assentado em valas com profundidade de 0,60 m, inclusive escavação e reaterro.</v>
          </cell>
          <cell r="D127" t="str">
            <v>m</v>
          </cell>
          <cell r="F127">
            <v>6.99</v>
          </cell>
          <cell r="G127">
            <v>0</v>
          </cell>
        </row>
        <row r="128">
          <cell r="B128" t="str">
            <v>18.13.150</v>
          </cell>
          <cell r="C128" t="str">
            <v>Eletroduto de PVC rígido rosqueável de 2 pol., com luva de rosca interna assentado em valas com profundidade de 0,60 m, inclusive escavação e reaterro.</v>
          </cell>
          <cell r="D128" t="str">
            <v>m</v>
          </cell>
          <cell r="F128">
            <v>8.6199999999999992</v>
          </cell>
          <cell r="G128">
            <v>0</v>
          </cell>
        </row>
        <row r="129">
          <cell r="B129" t="str">
            <v>18.13.160</v>
          </cell>
          <cell r="C129" t="str">
            <v>Eletroduto de PVC rígido rosqueável de 3 pol., com luva de rosca interna assentado em valas com profundidade de 0,60 m, inclusive escavação e reaterro.</v>
          </cell>
          <cell r="D129" t="str">
            <v>m</v>
          </cell>
          <cell r="F129">
            <v>15.23</v>
          </cell>
          <cell r="G129">
            <v>0</v>
          </cell>
        </row>
        <row r="130">
          <cell r="B130" t="str">
            <v>18.13.170</v>
          </cell>
          <cell r="C130" t="str">
            <v>Eletroduto de PVC rígido rosqueável de 4 pol., com luva de rosca interna assentado em valas com profundidade de 0,60 m, inclusive escavação e reaterro.</v>
          </cell>
          <cell r="D130" t="str">
            <v>m</v>
          </cell>
          <cell r="F130">
            <v>22.81</v>
          </cell>
          <cell r="G130">
            <v>0</v>
          </cell>
        </row>
        <row r="132">
          <cell r="B132" t="str">
            <v>18.14</v>
          </cell>
        </row>
        <row r="133">
          <cell r="B133" t="str">
            <v>18.14.010</v>
          </cell>
          <cell r="C133" t="str">
            <v xml:space="preserve">Curva de PVC rígido rosqueável de 3/4 pol., com luva de rosca interna, inclusive assentado. </v>
          </cell>
          <cell r="D133" t="str">
            <v>un</v>
          </cell>
          <cell r="F133">
            <v>1.84</v>
          </cell>
          <cell r="G133">
            <v>0</v>
          </cell>
        </row>
        <row r="134">
          <cell r="B134" t="str">
            <v>18.14.020</v>
          </cell>
          <cell r="C134" t="str">
            <v xml:space="preserve">Curva de PVC rígido rosqueável de 1 pol., com luva de rosca interna, inclusive assentado. </v>
          </cell>
          <cell r="D134" t="str">
            <v>un</v>
          </cell>
          <cell r="F134">
            <v>2.6</v>
          </cell>
          <cell r="G134">
            <v>0</v>
          </cell>
        </row>
        <row r="135">
          <cell r="B135" t="str">
            <v>18.14.030</v>
          </cell>
          <cell r="C135" t="str">
            <v xml:space="preserve">Curva de PVC rígido rosqueável de 1 1/4 pol., com luva de rosca interna, inclusive assentado. </v>
          </cell>
          <cell r="D135" t="str">
            <v>un</v>
          </cell>
          <cell r="F135">
            <v>4.0999999999999996</v>
          </cell>
          <cell r="G135">
            <v>0</v>
          </cell>
        </row>
        <row r="136">
          <cell r="B136" t="str">
            <v>18.14.040</v>
          </cell>
          <cell r="C136" t="str">
            <v xml:space="preserve">Curva de PVC rígido rosqueável de 1 1/2 pol., com luva de rosca interna, inclusive assentado. </v>
          </cell>
          <cell r="D136" t="str">
            <v>un</v>
          </cell>
          <cell r="F136">
            <v>5.0999999999999996</v>
          </cell>
          <cell r="G136">
            <v>0</v>
          </cell>
        </row>
        <row r="137">
          <cell r="B137" t="str">
            <v>18.14.050</v>
          </cell>
          <cell r="C137" t="str">
            <v xml:space="preserve">Curva de PVC rígido rosqueável de 2 pol., com luva de rosca interna, inclusive assentado. </v>
          </cell>
          <cell r="D137" t="str">
            <v>un</v>
          </cell>
          <cell r="F137">
            <v>7.96</v>
          </cell>
          <cell r="G137">
            <v>0</v>
          </cell>
        </row>
        <row r="138">
          <cell r="B138" t="str">
            <v>18.14.060</v>
          </cell>
          <cell r="C138" t="str">
            <v xml:space="preserve">Curva de PVC rígido rosqueável de 3 pol., com luva de rosca interna, inclusive assentado. </v>
          </cell>
          <cell r="D138" t="str">
            <v>un</v>
          </cell>
          <cell r="F138">
            <v>23.46</v>
          </cell>
          <cell r="G138">
            <v>0</v>
          </cell>
        </row>
        <row r="139">
          <cell r="B139" t="str">
            <v>18.14.070</v>
          </cell>
          <cell r="C139" t="str">
            <v xml:space="preserve">Curva de PVC rígido rosqueável de 4 pol., com luva de rosca interna, inclusive assentado. </v>
          </cell>
          <cell r="D139" t="str">
            <v>un</v>
          </cell>
          <cell r="F139">
            <v>37.86</v>
          </cell>
          <cell r="G139">
            <v>0</v>
          </cell>
        </row>
        <row r="141">
          <cell r="B141" t="str">
            <v>18.15</v>
          </cell>
        </row>
        <row r="142">
          <cell r="B142" t="str">
            <v>18.15.010</v>
          </cell>
          <cell r="C142" t="str">
            <v>Caixa 4 x 2 pol. Tigreflex ou similar,  inclusive assentamento.</v>
          </cell>
          <cell r="D142" t="str">
            <v>un</v>
          </cell>
          <cell r="F142">
            <v>1.45</v>
          </cell>
          <cell r="G142">
            <v>0</v>
          </cell>
        </row>
        <row r="143">
          <cell r="B143" t="str">
            <v>18.15.020</v>
          </cell>
          <cell r="C143" t="str">
            <v>Caixa 4 x 4 pol. Tigreflex ou similar,  inclusive assentamento.</v>
          </cell>
          <cell r="D143" t="str">
            <v>un</v>
          </cell>
          <cell r="F143">
            <v>1.75</v>
          </cell>
          <cell r="G143">
            <v>0</v>
          </cell>
        </row>
        <row r="144">
          <cell r="B144" t="str">
            <v>18.15.030</v>
          </cell>
          <cell r="C144" t="str">
            <v>Caixa octogonal de 4" Tigreflex ou similar, com fundo móvel, inclusive assentaemnto em laje.</v>
          </cell>
          <cell r="D144" t="str">
            <v>un</v>
          </cell>
          <cell r="F144">
            <v>1.9</v>
          </cell>
          <cell r="G144">
            <v>0</v>
          </cell>
        </row>
        <row r="145">
          <cell r="B145" t="str">
            <v>18.15.035</v>
          </cell>
          <cell r="C145" t="str">
            <v>Fornecimento e colocação de caixa pré-moldada para ar-condicionado de 15.000 BTU's</v>
          </cell>
          <cell r="D145" t="str">
            <v>un</v>
          </cell>
          <cell r="F145">
            <v>73.38</v>
          </cell>
        </row>
        <row r="147">
          <cell r="B147" t="str">
            <v>18.16</v>
          </cell>
        </row>
        <row r="148">
          <cell r="B148" t="str">
            <v>18.16.010</v>
          </cell>
          <cell r="C148" t="str">
            <v>Tomada de embutir (2P+T) com placa para caixa de 4 x 2 pol., 20 A, 250 V, Pial (linha silentoque) ou similar, inclusive instalação.</v>
          </cell>
          <cell r="D148" t="str">
            <v>un</v>
          </cell>
          <cell r="F148">
            <v>7.08</v>
          </cell>
          <cell r="G148">
            <v>0</v>
          </cell>
        </row>
        <row r="149">
          <cell r="B149" t="str">
            <v>18.16.020</v>
          </cell>
          <cell r="C149" t="str">
            <v>Tomada de embutir para telefone quatro polos, Padrão Telebrás, com placa, para caixa de 4 x 2 pol., Pial (linha silentoque) ou similar, inclusive instalação.</v>
          </cell>
          <cell r="D149" t="str">
            <v>un</v>
          </cell>
          <cell r="F149">
            <v>6.55</v>
          </cell>
          <cell r="G149">
            <v>0</v>
          </cell>
        </row>
        <row r="151">
          <cell r="B151" t="str">
            <v>18.17</v>
          </cell>
        </row>
        <row r="152">
          <cell r="B152" t="str">
            <v>18.17.010</v>
          </cell>
          <cell r="C152" t="str">
            <v>Conjunto ARSTOP ou similar de embutir, em caixa 4 x 4 pol., com placa, tomada Tripolar para pino chato e disjuntor termomagnético de 25 A, 250 V, inclusive instalação.</v>
          </cell>
          <cell r="D152" t="str">
            <v>un</v>
          </cell>
          <cell r="F152">
            <v>20.72</v>
          </cell>
          <cell r="G152">
            <v>0</v>
          </cell>
        </row>
        <row r="154">
          <cell r="B154" t="str">
            <v>18.18</v>
          </cell>
        </row>
        <row r="155">
          <cell r="B155" t="str">
            <v>18.18.010</v>
          </cell>
          <cell r="C155" t="str">
            <v>Interruptor de embutir de uma secção para caixa de 4 x 2 pol., com placa, 10 A, 250 V, Pial (linha silentoque) ou similar, inclusive instalação.</v>
          </cell>
          <cell r="D155" t="str">
            <v>un</v>
          </cell>
          <cell r="F155">
            <v>3.9</v>
          </cell>
          <cell r="G155">
            <v>0</v>
          </cell>
        </row>
        <row r="156">
          <cell r="B156" t="str">
            <v>18.18.020</v>
          </cell>
          <cell r="C156" t="str">
            <v>Interruptor de embutir de duas secções para caixa de 4 x 2 pol., com placa, 10 A, 250 V, Pial (linha silentoque) ou similar, inclusive instalação.</v>
          </cell>
          <cell r="D156" t="str">
            <v>un</v>
          </cell>
          <cell r="F156">
            <v>6.76</v>
          </cell>
          <cell r="G156">
            <v>0</v>
          </cell>
        </row>
        <row r="157">
          <cell r="B157" t="str">
            <v>18.18.030</v>
          </cell>
          <cell r="C157" t="str">
            <v>Interruptor de embutir de três secções para caixa de 4 x 2 pol., com placa, 10 A, 250 V, Pial (linha silentoque) ou similar, inclusive instalação.</v>
          </cell>
          <cell r="D157" t="str">
            <v>un</v>
          </cell>
          <cell r="F157">
            <v>8.8800000000000008</v>
          </cell>
          <cell r="G157">
            <v>0</v>
          </cell>
        </row>
        <row r="158">
          <cell r="B158" t="str">
            <v>18.18.040</v>
          </cell>
          <cell r="C158" t="str">
            <v>Interruptor de embutir de uma secção conjugada com tomada, para caixa de 4 x 2 pol., com placa, 10 A, 250 V, Pial (linha silentoque) ou similar, inclusive instalação.</v>
          </cell>
          <cell r="D158" t="str">
            <v>un</v>
          </cell>
          <cell r="F158">
            <v>6.71</v>
          </cell>
          <cell r="G158">
            <v>0</v>
          </cell>
        </row>
        <row r="159">
          <cell r="B159" t="str">
            <v>18.18.050</v>
          </cell>
          <cell r="C159" t="str">
            <v>Interruptor de embutir de duas secções conjugada com tomada, para caixa de 4 x 2 pol., com placa, 10 A, 250 V, Pial (linha silentoque) ou similar, inclusive instalação.</v>
          </cell>
          <cell r="D159" t="str">
            <v>un</v>
          </cell>
          <cell r="F159">
            <v>8.93</v>
          </cell>
          <cell r="G159">
            <v>0</v>
          </cell>
        </row>
        <row r="160">
          <cell r="B160" t="str">
            <v>18.18.060</v>
          </cell>
          <cell r="C160" t="str">
            <v>Interruptor de embutir Three-Way (vai e vem), para caixa de 4 x 2 pol., com placa, 10 A, 250 V, Pial (linha silentoque) ou similar, inclusive instalação.</v>
          </cell>
          <cell r="D160" t="str">
            <v>un</v>
          </cell>
          <cell r="F160">
            <v>5.19</v>
          </cell>
          <cell r="G160">
            <v>0</v>
          </cell>
        </row>
        <row r="162">
          <cell r="B162" t="str">
            <v>18.19</v>
          </cell>
        </row>
        <row r="163">
          <cell r="B163" t="str">
            <v>18.19.010</v>
          </cell>
          <cell r="C163" t="str">
            <v>Fio de cobre, têmpera mole, classe 1, isolamento de PVC - 70 C, tipo BWF, 750 V, Foreplast ou similar, S.M. - 1,5 mm², inclusive instalação em eletroduto.</v>
          </cell>
          <cell r="D163" t="str">
            <v>m</v>
          </cell>
          <cell r="F163">
            <v>0.59</v>
          </cell>
          <cell r="G163">
            <v>0</v>
          </cell>
        </row>
        <row r="164">
          <cell r="B164" t="str">
            <v>18.19.020</v>
          </cell>
          <cell r="C164" t="str">
            <v>Fio de cobre, têmpera mole, classe 1, isolamento de PVC - 70 C, tipo BWF, 750 V, Foreplast ou similar, S.M. - 2,5 mm², inclusive instalação em eletroduto.</v>
          </cell>
          <cell r="D164" t="str">
            <v>m</v>
          </cell>
          <cell r="F164">
            <v>0.85</v>
          </cell>
          <cell r="G164">
            <v>0</v>
          </cell>
        </row>
        <row r="165">
          <cell r="B165" t="str">
            <v>18.19.025</v>
          </cell>
          <cell r="C165" t="str">
            <v>Cabro de cobre, têmpera mole, encordoamento classe 2, isolamento de PVC - 70 C, tipo BWF, 750 V, Foreplast ou similar, S.M. - 2,5 mm², inclusive instalação em eletroduto.</v>
          </cell>
          <cell r="D165" t="str">
            <v>m</v>
          </cell>
          <cell r="F165">
            <v>0.9</v>
          </cell>
          <cell r="G165">
            <v>0</v>
          </cell>
        </row>
        <row r="166">
          <cell r="B166" t="str">
            <v>18.19.030</v>
          </cell>
          <cell r="C166" t="str">
            <v>Cabo de cobre, têmpera mole, encordoamento classe 2, isolamento de PVC - 70 C, tipo BWF, 750 V, Foreplast ou similar, S.M. - 4,0 mm², inclusive instalação em eletroduto.</v>
          </cell>
          <cell r="D166" t="str">
            <v>m</v>
          </cell>
          <cell r="F166">
            <v>0.94</v>
          </cell>
          <cell r="G166">
            <v>0</v>
          </cell>
        </row>
        <row r="167">
          <cell r="B167" t="str">
            <v>18.19.040</v>
          </cell>
          <cell r="C167" t="str">
            <v>Cabo de cobre, têmpera mole, encordoamento classe 2, isolamento de PVC - 70 C, tipo BWF, 750 V, Foreplast ou similar, S.M. - 6,0 mm², inclusive instalação em eletroduto.</v>
          </cell>
          <cell r="D167" t="str">
            <v>m</v>
          </cell>
          <cell r="F167">
            <v>1.1299999999999999</v>
          </cell>
          <cell r="G167">
            <v>0</v>
          </cell>
        </row>
        <row r="168">
          <cell r="B168" t="str">
            <v>18.19.041</v>
          </cell>
          <cell r="C168" t="str">
            <v>Cabo de cobre, têmpera mole, encordoamento classe 2, isolamento de PVC - 70 C, tipo BWF, 750 V, Foreplast ou similar, S.M. - 10,0 mm², inclusive instalação em eletroduto.</v>
          </cell>
          <cell r="D168" t="str">
            <v>m</v>
          </cell>
          <cell r="F168">
            <v>1.6</v>
          </cell>
          <cell r="G168">
            <v>0</v>
          </cell>
        </row>
        <row r="169">
          <cell r="B169" t="str">
            <v>18.19.042</v>
          </cell>
          <cell r="C169" t="str">
            <v>Cabo de cobre, têmpera mole, encordoamento classe 2, isolamento de PVC - 70 C, tipo BWF, 750 V, Foreplast ou similar, S.M. - 16,0 mm², inclusive instalação em eletroduto.</v>
          </cell>
          <cell r="D169" t="str">
            <v>m</v>
          </cell>
          <cell r="F169">
            <v>2.11</v>
          </cell>
          <cell r="G169">
            <v>0</v>
          </cell>
        </row>
        <row r="170">
          <cell r="B170" t="str">
            <v>18.19.043</v>
          </cell>
          <cell r="C170" t="str">
            <v>Cabo de cobre, têmpera mole, encordoamento classe 2, isolamento de PVC - 70 C, tipo BWF, 750 V, Foreplast ou similar, S.M. - 25,0 mm², inclusive instalação em eletroduto.</v>
          </cell>
          <cell r="D170" t="str">
            <v>m</v>
          </cell>
          <cell r="F170">
            <v>2.93</v>
          </cell>
          <cell r="G170">
            <v>0</v>
          </cell>
        </row>
        <row r="171">
          <cell r="B171" t="str">
            <v>18.19.046</v>
          </cell>
          <cell r="C171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1" t="str">
            <v>m</v>
          </cell>
          <cell r="F171">
            <v>0.69</v>
          </cell>
          <cell r="G171">
            <v>0</v>
          </cell>
        </row>
        <row r="172">
          <cell r="B172" t="str">
            <v>18.19.047</v>
          </cell>
          <cell r="C172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2" t="str">
            <v>m</v>
          </cell>
          <cell r="F172">
            <v>0.83</v>
          </cell>
          <cell r="G172">
            <v>0</v>
          </cell>
        </row>
        <row r="173">
          <cell r="B173" t="str">
            <v>18.19.048</v>
          </cell>
          <cell r="C173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3" t="str">
            <v>m</v>
          </cell>
          <cell r="F173">
            <v>1.29</v>
          </cell>
          <cell r="G173">
            <v>0</v>
          </cell>
        </row>
        <row r="174">
          <cell r="B174" t="str">
            <v>18.19.049</v>
          </cell>
          <cell r="C174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4" t="str">
            <v>m</v>
          </cell>
          <cell r="F174">
            <v>1.56</v>
          </cell>
          <cell r="G174">
            <v>0</v>
          </cell>
        </row>
        <row r="175">
          <cell r="B175" t="str">
            <v>18.19.050</v>
          </cell>
          <cell r="C175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5" t="str">
            <v>m</v>
          </cell>
          <cell r="F175">
            <v>2.06</v>
          </cell>
          <cell r="G175">
            <v>0</v>
          </cell>
        </row>
        <row r="176">
          <cell r="B176" t="str">
            <v>18.19.060</v>
          </cell>
          <cell r="C176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6" t="str">
            <v>m</v>
          </cell>
          <cell r="F176">
            <v>2.9</v>
          </cell>
          <cell r="G176">
            <v>0</v>
          </cell>
        </row>
        <row r="177">
          <cell r="B177" t="str">
            <v>18.19.065</v>
          </cell>
          <cell r="C177" t="str">
            <v>Dec., de piso cimentado.</v>
          </cell>
          <cell r="F177">
            <v>9.1</v>
          </cell>
          <cell r="G177">
            <v>0</v>
          </cell>
        </row>
        <row r="178">
          <cell r="B178" t="str">
            <v>18.19.070</v>
          </cell>
          <cell r="C178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8" t="str">
            <v>m</v>
          </cell>
          <cell r="F178">
            <v>3.85</v>
          </cell>
          <cell r="G178">
            <v>0</v>
          </cell>
        </row>
        <row r="179">
          <cell r="B179" t="str">
            <v>18.19.080</v>
          </cell>
          <cell r="C179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79" t="str">
            <v>m</v>
          </cell>
          <cell r="F179">
            <v>4.91</v>
          </cell>
          <cell r="G179">
            <v>0</v>
          </cell>
        </row>
        <row r="180">
          <cell r="B180" t="str">
            <v>18.19.085</v>
          </cell>
          <cell r="C180" t="str">
            <v>Cabo de Cobre  com isolamento termoplástico para ligação dos postes, com 4,0 mm² - 28 A, inclusive instalação em eletroduto.</v>
          </cell>
          <cell r="D180" t="str">
            <v>m</v>
          </cell>
          <cell r="F180">
            <v>0.8</v>
          </cell>
          <cell r="G180">
            <v>0</v>
          </cell>
        </row>
        <row r="182">
          <cell r="B182" t="str">
            <v>18.20</v>
          </cell>
        </row>
        <row r="183">
          <cell r="B183" t="str">
            <v>18.20.010</v>
          </cell>
          <cell r="C183" t="str">
            <v>Disjuntor monopolar termomagnético até 30 A, 220 V, Eletromar ou similar, inclusive instalação em quadro de distribuição.</v>
          </cell>
          <cell r="D183" t="str">
            <v>un</v>
          </cell>
          <cell r="F183">
            <v>6.01</v>
          </cell>
          <cell r="G183">
            <v>0</v>
          </cell>
        </row>
        <row r="184">
          <cell r="B184" t="str">
            <v>18.20.020</v>
          </cell>
          <cell r="C184" t="str">
            <v>Disjuntor monopolar termomagnético até 35 a 50A, 220 V, Eletromar ou similar, inclusive instalação em quadro de distribuição.</v>
          </cell>
          <cell r="D184" t="str">
            <v>un</v>
          </cell>
          <cell r="F184">
            <v>8.06</v>
          </cell>
          <cell r="G184">
            <v>0</v>
          </cell>
        </row>
        <row r="185">
          <cell r="B185" t="str">
            <v>18.20.030</v>
          </cell>
          <cell r="C185" t="str">
            <v>Disjuntor tripolar termomagnético até 50 A 380, 220 V, Eletromar ou similar, inclusive instalação em quadro de distribuição.</v>
          </cell>
          <cell r="D185" t="str">
            <v>un</v>
          </cell>
          <cell r="F185">
            <v>30.85</v>
          </cell>
          <cell r="G185">
            <v>0</v>
          </cell>
        </row>
        <row r="186">
          <cell r="B186" t="str">
            <v>18.20.040</v>
          </cell>
          <cell r="C186" t="str">
            <v>Disjuntor tripolar termomagnético até 60 a 100 A, 380 V, Eletromar ou similar, inclusive instalação em quadro de distribuição.</v>
          </cell>
          <cell r="D186" t="str">
            <v>un</v>
          </cell>
          <cell r="F186">
            <v>45.39</v>
          </cell>
          <cell r="G186">
            <v>0</v>
          </cell>
        </row>
        <row r="187">
          <cell r="B187" t="str">
            <v>18.20.050</v>
          </cell>
          <cell r="C187" t="str">
            <v>Disjuntor tripolar termomagnético até 120 a 150 A, 380 V, Eletromar ou similar, inclusive instalação em quadro de distribuição.</v>
          </cell>
          <cell r="D187" t="str">
            <v>un</v>
          </cell>
          <cell r="F187">
            <v>115.39</v>
          </cell>
          <cell r="G187">
            <v>0</v>
          </cell>
        </row>
        <row r="188">
          <cell r="B188" t="str">
            <v>18.20.055</v>
          </cell>
          <cell r="C188" t="str">
            <v>Fornecimento e colocação de disjuntor 15 A.</v>
          </cell>
          <cell r="D188" t="str">
            <v>un</v>
          </cell>
          <cell r="F188">
            <v>7.67</v>
          </cell>
        </row>
        <row r="189">
          <cell r="B189" t="str">
            <v>18.20.056</v>
          </cell>
          <cell r="C189" t="str">
            <v>Fornecimento e colocação de disjuntor 50 A.</v>
          </cell>
          <cell r="D189" t="str">
            <v>un</v>
          </cell>
          <cell r="F189">
            <v>10.27</v>
          </cell>
        </row>
        <row r="190">
          <cell r="B190" t="str">
            <v>18.20.057</v>
          </cell>
          <cell r="C190" t="str">
            <v>Fornecimento e colocação de disjuntor tripolar 150 A (quadro de medição).</v>
          </cell>
          <cell r="D190" t="str">
            <v>un</v>
          </cell>
          <cell r="F190">
            <v>149.04</v>
          </cell>
        </row>
        <row r="192">
          <cell r="B192" t="str">
            <v>18.21</v>
          </cell>
        </row>
        <row r="193">
          <cell r="B193" t="str">
            <v>18.21.010</v>
          </cell>
          <cell r="C193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3" t="str">
            <v>un</v>
          </cell>
          <cell r="F193">
            <v>49.2</v>
          </cell>
          <cell r="G193">
            <v>0</v>
          </cell>
        </row>
        <row r="194">
          <cell r="B194" t="str">
            <v>18.21.020</v>
          </cell>
          <cell r="C194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4" t="str">
            <v>un</v>
          </cell>
          <cell r="F194">
            <v>52.3</v>
          </cell>
          <cell r="G194">
            <v>0</v>
          </cell>
        </row>
        <row r="196">
          <cell r="B196" t="str">
            <v>18.21.150</v>
          </cell>
          <cell r="C196" t="str">
            <v xml:space="preserve">Quadro de distribuição metálico de embutir, com barramento, chave geral e placa neutro ref. QDETN-12, Cemar ou similar, para até 12 circuitos momopolares, com porta, inclusive instalação. </v>
          </cell>
          <cell r="D196" t="str">
            <v>un</v>
          </cell>
          <cell r="F196">
            <v>50.64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18.21.170</v>
          </cell>
          <cell r="C199" t="str">
            <v xml:space="preserve">Quadro de distribuição metálico de embutir, com barramento, chave geral e placa neutro ref. QDETN-32 Cemar ou similar, para 32 , circuitos momopolares, com porta e trinco, inclusive instalação. </v>
          </cell>
          <cell r="D199" t="str">
            <v>un</v>
          </cell>
          <cell r="F199">
            <v>104.28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16.18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16.78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19.13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24.78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44.17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sinalização instalado no posto de enfermagem.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19.91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32 W, ref. TMS-500 Philips ou similar, inclusive reator alto fator de potência lâmpadas, demais acessórios e instalação.</v>
          </cell>
          <cell r="D240" t="str">
            <v>cj</v>
          </cell>
          <cell r="F240">
            <v>51.13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21.26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11.54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202.97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19.190000000000001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140.63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198.6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>
            <v>0</v>
          </cell>
        </row>
      </sheetData>
      <sheetData sheetId="9"/>
      <sheetData sheetId="10"/>
      <sheetData sheetId="11"/>
      <sheetData sheetId="12"/>
      <sheetData sheetId="13">
        <row r="1">
          <cell r="B1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B1">
            <v>0</v>
          </cell>
        </row>
      </sheetData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97"/>
  <sheetViews>
    <sheetView view="pageBreakPreview" topLeftCell="A11" zoomScale="70" zoomScaleNormal="100" zoomScaleSheetLayoutView="70" workbookViewId="0">
      <pane ySplit="1425" activePane="bottomLeft"/>
      <selection activeCell="A11" sqref="A1:G1048576"/>
      <selection pane="bottomLeft" activeCell="A3" sqref="A3"/>
    </sheetView>
  </sheetViews>
  <sheetFormatPr defaultColWidth="8.85546875" defaultRowHeight="11.25" x14ac:dyDescent="0.2"/>
  <cols>
    <col min="1" max="1" width="5.5703125" style="71" customWidth="1"/>
    <col min="2" max="2" width="16.140625" style="72" customWidth="1"/>
    <col min="3" max="3" width="10.28515625" style="72" customWidth="1"/>
    <col min="4" max="4" width="65.42578125" style="36" customWidth="1"/>
    <col min="5" max="5" width="4.140625" style="36" customWidth="1"/>
    <col min="6" max="7" width="12.5703125" style="36" customWidth="1"/>
    <col min="8" max="8" width="18" style="36" customWidth="1"/>
    <col min="9" max="9" width="19.5703125" style="80" customWidth="1"/>
    <col min="10" max="10" width="17.42578125" style="5" customWidth="1"/>
    <col min="11" max="11" width="12.28515625" style="5" customWidth="1"/>
    <col min="12" max="16384" width="8.85546875" style="5"/>
  </cols>
  <sheetData>
    <row r="1" spans="1:13" s="7" customFormat="1" ht="18.75" thickBot="1" x14ac:dyDescent="0.3">
      <c r="A1" s="180" t="s">
        <v>9</v>
      </c>
      <c r="B1" s="181"/>
      <c r="C1" s="181"/>
      <c r="D1" s="181"/>
      <c r="E1" s="181"/>
      <c r="F1" s="181"/>
      <c r="G1" s="181"/>
      <c r="H1" s="181"/>
      <c r="I1" s="182"/>
    </row>
    <row r="2" spans="1:13" s="7" customFormat="1" ht="16.5" thickBot="1" x14ac:dyDescent="0.3">
      <c r="A2" s="96"/>
      <c r="B2" s="96"/>
      <c r="C2" s="96"/>
      <c r="D2" s="96"/>
      <c r="E2" s="96"/>
      <c r="F2" s="57"/>
      <c r="G2" s="18"/>
      <c r="H2" s="18"/>
      <c r="I2" s="79"/>
    </row>
    <row r="3" spans="1:13" s="33" customFormat="1" ht="12.75" x14ac:dyDescent="0.2">
      <c r="A3" s="137" t="s">
        <v>142</v>
      </c>
      <c r="B3" s="138"/>
      <c r="C3" s="138"/>
      <c r="D3" s="138"/>
      <c r="E3" s="139"/>
      <c r="F3" s="139"/>
      <c r="G3" s="143"/>
      <c r="H3" s="143"/>
      <c r="I3" s="144"/>
      <c r="K3" s="35" t="s">
        <v>17</v>
      </c>
      <c r="L3" s="35" t="s">
        <v>22</v>
      </c>
    </row>
    <row r="4" spans="1:13" s="6" customFormat="1" ht="12.75" x14ac:dyDescent="0.2">
      <c r="A4" s="41" t="s">
        <v>75</v>
      </c>
      <c r="B4" s="70"/>
      <c r="C4" s="70"/>
      <c r="D4" s="70"/>
      <c r="E4" s="24"/>
      <c r="F4" s="24"/>
      <c r="G4" s="34"/>
      <c r="H4" s="34"/>
      <c r="I4" s="145"/>
      <c r="K4" s="30">
        <v>0.24049999999999999</v>
      </c>
      <c r="L4" s="30">
        <v>0.20499999999999999</v>
      </c>
    </row>
    <row r="5" spans="1:13" s="29" customFormat="1" ht="12.75" x14ac:dyDescent="0.2">
      <c r="A5" s="41" t="s">
        <v>78</v>
      </c>
      <c r="B5" s="70"/>
      <c r="C5" s="70"/>
      <c r="D5" s="70"/>
      <c r="E5" s="24"/>
      <c r="F5" s="24"/>
      <c r="G5" s="24"/>
      <c r="H5" s="24"/>
      <c r="I5" s="146"/>
    </row>
    <row r="6" spans="1:13" s="29" customFormat="1" ht="13.5" thickBot="1" x14ac:dyDescent="0.25">
      <c r="A6" s="140" t="s">
        <v>76</v>
      </c>
      <c r="B6" s="141"/>
      <c r="C6" s="141"/>
      <c r="D6" s="141"/>
      <c r="E6" s="142"/>
      <c r="F6" s="142"/>
      <c r="G6" s="147"/>
      <c r="H6" s="147"/>
      <c r="I6" s="148"/>
    </row>
    <row r="7" spans="1:13" s="7" customFormat="1" x14ac:dyDescent="0.2">
      <c r="A7" s="44"/>
      <c r="B7" s="45"/>
      <c r="C7" s="45"/>
      <c r="D7" s="46"/>
      <c r="E7" s="85"/>
      <c r="F7" s="47"/>
      <c r="G7" s="47"/>
      <c r="H7" s="47"/>
      <c r="I7" s="47"/>
    </row>
    <row r="8" spans="1:13" s="7" customFormat="1" ht="12.75" x14ac:dyDescent="0.2">
      <c r="A8" s="44"/>
      <c r="B8" s="45"/>
      <c r="C8" s="45"/>
      <c r="D8" s="46"/>
      <c r="E8" s="85"/>
      <c r="F8" s="47"/>
      <c r="G8" s="183" t="s">
        <v>54</v>
      </c>
      <c r="H8" s="183"/>
      <c r="I8" s="78">
        <f>L4</f>
        <v>0.20499999999999999</v>
      </c>
    </row>
    <row r="9" spans="1:13" s="7" customFormat="1" x14ac:dyDescent="0.2">
      <c r="A9" s="44"/>
      <c r="B9" s="45"/>
      <c r="C9" s="45"/>
      <c r="D9" s="46"/>
      <c r="E9" s="85"/>
      <c r="F9" s="47"/>
      <c r="G9" s="184" t="s">
        <v>30</v>
      </c>
      <c r="H9" s="184"/>
      <c r="I9" s="184"/>
    </row>
    <row r="10" spans="1:13" s="27" customFormat="1" ht="46.35" customHeight="1" x14ac:dyDescent="0.2">
      <c r="A10" s="52" t="s">
        <v>0</v>
      </c>
      <c r="B10" s="53" t="s">
        <v>20</v>
      </c>
      <c r="C10" s="53" t="s">
        <v>8</v>
      </c>
      <c r="D10" s="52" t="s">
        <v>1</v>
      </c>
      <c r="E10" s="52" t="s">
        <v>2</v>
      </c>
      <c r="F10" s="54" t="s">
        <v>10</v>
      </c>
      <c r="G10" s="55" t="s">
        <v>29</v>
      </c>
      <c r="H10" s="55" t="s">
        <v>21</v>
      </c>
      <c r="I10" s="56" t="s">
        <v>18</v>
      </c>
      <c r="J10" s="25"/>
      <c r="K10" s="26"/>
      <c r="M10" s="28"/>
    </row>
    <row r="11" spans="1:13" s="19" customFormat="1" x14ac:dyDescent="0.2">
      <c r="A11" s="48"/>
      <c r="B11" s="49"/>
      <c r="C11" s="49"/>
      <c r="D11" s="50"/>
      <c r="E11" s="86"/>
      <c r="F11" s="51"/>
      <c r="G11" s="51"/>
      <c r="H11" s="51"/>
      <c r="I11" s="51"/>
      <c r="K11" s="21"/>
      <c r="L11" s="20"/>
    </row>
    <row r="12" spans="1:13" s="22" customFormat="1" x14ac:dyDescent="0.2">
      <c r="A12" s="58" t="s">
        <v>4</v>
      </c>
      <c r="B12" s="59"/>
      <c r="C12" s="59"/>
      <c r="D12" s="60" t="s">
        <v>80</v>
      </c>
      <c r="E12" s="87"/>
      <c r="F12" s="61"/>
      <c r="G12" s="61"/>
      <c r="H12" s="61"/>
      <c r="I12" s="11">
        <f>SUM(I14:I15)</f>
        <v>5089.8999999999996</v>
      </c>
      <c r="J12" s="69">
        <f>I12/$I$87</f>
        <v>2.3231792623702226E-2</v>
      </c>
      <c r="K12" s="23"/>
      <c r="L12" s="69"/>
    </row>
    <row r="13" spans="1:13" s="12" customFormat="1" x14ac:dyDescent="0.2">
      <c r="A13" s="62"/>
      <c r="B13" s="63"/>
      <c r="C13" s="63"/>
      <c r="D13" s="4"/>
      <c r="E13" s="2"/>
      <c r="F13" s="1"/>
      <c r="G13" s="1"/>
      <c r="H13" s="1"/>
      <c r="I13" s="1"/>
      <c r="J13" s="69">
        <f t="shared" ref="J13:J76" si="0">I13/$I$87</f>
        <v>0</v>
      </c>
      <c r="K13" s="37"/>
      <c r="L13" s="38"/>
      <c r="M13" s="31"/>
    </row>
    <row r="14" spans="1:13" s="31" customFormat="1" ht="22.5" x14ac:dyDescent="0.2">
      <c r="A14" s="64" t="s">
        <v>5</v>
      </c>
      <c r="B14" s="65" t="s">
        <v>28</v>
      </c>
      <c r="C14" s="66">
        <v>103689</v>
      </c>
      <c r="D14" s="67" t="s">
        <v>38</v>
      </c>
      <c r="E14" s="88" t="s">
        <v>40</v>
      </c>
      <c r="F14" s="68">
        <v>1.5</v>
      </c>
      <c r="G14" s="68">
        <v>504.42</v>
      </c>
      <c r="H14" s="68">
        <f>ROUND(G14*(1+$L$4),2)</f>
        <v>607.83000000000004</v>
      </c>
      <c r="I14" s="68">
        <f>TRUNC(F14*H14,2)</f>
        <v>911.74</v>
      </c>
      <c r="J14" s="69">
        <f t="shared" si="0"/>
        <v>4.1614480847824648E-3</v>
      </c>
      <c r="K14" s="32"/>
      <c r="L14" s="38"/>
    </row>
    <row r="15" spans="1:13" s="31" customFormat="1" x14ac:dyDescent="0.2">
      <c r="A15" s="64" t="s">
        <v>140</v>
      </c>
      <c r="B15" s="65" t="s">
        <v>138</v>
      </c>
      <c r="C15" s="66">
        <v>262</v>
      </c>
      <c r="D15" s="67" t="s">
        <v>139</v>
      </c>
      <c r="E15" s="88" t="s">
        <v>40</v>
      </c>
      <c r="F15" s="68">
        <v>168</v>
      </c>
      <c r="G15" s="68">
        <v>20.64</v>
      </c>
      <c r="H15" s="68">
        <f>ROUND(G15*(1+$L$4),2)</f>
        <v>24.87</v>
      </c>
      <c r="I15" s="68">
        <f>TRUNC(F15*H15,2)</f>
        <v>4178.16</v>
      </c>
      <c r="J15" s="69">
        <f t="shared" si="0"/>
        <v>1.9070344538919762E-2</v>
      </c>
      <c r="K15" s="32"/>
      <c r="L15" s="38"/>
    </row>
    <row r="16" spans="1:13" s="7" customFormat="1" x14ac:dyDescent="0.2">
      <c r="A16" s="62"/>
      <c r="B16" s="63"/>
      <c r="C16" s="63"/>
      <c r="D16" s="4"/>
      <c r="E16" s="2"/>
      <c r="F16" s="1"/>
      <c r="G16" s="1"/>
      <c r="H16" s="1"/>
      <c r="I16" s="1"/>
      <c r="J16" s="69">
        <f t="shared" si="0"/>
        <v>0</v>
      </c>
      <c r="K16" s="32"/>
      <c r="L16" s="38"/>
      <c r="M16" s="31"/>
    </row>
    <row r="17" spans="1:13" s="94" customFormat="1" x14ac:dyDescent="0.2">
      <c r="A17" s="89" t="s">
        <v>6</v>
      </c>
      <c r="B17" s="90"/>
      <c r="C17" s="90"/>
      <c r="D17" s="91" t="s">
        <v>61</v>
      </c>
      <c r="E17" s="97"/>
      <c r="F17" s="93"/>
      <c r="G17" s="93"/>
      <c r="H17" s="93"/>
      <c r="I17" s="92">
        <f>I18+I22+I29+I31+I36+I39</f>
        <v>106235.33</v>
      </c>
      <c r="J17" s="69">
        <f t="shared" si="0"/>
        <v>0.48488912471179629</v>
      </c>
      <c r="K17" s="95"/>
    </row>
    <row r="18" spans="1:13" s="22" customFormat="1" x14ac:dyDescent="0.2">
      <c r="A18" s="58" t="s">
        <v>32</v>
      </c>
      <c r="B18" s="59"/>
      <c r="C18" s="59"/>
      <c r="D18" s="60" t="s">
        <v>31</v>
      </c>
      <c r="E18" s="87"/>
      <c r="F18" s="61"/>
      <c r="G18" s="61"/>
      <c r="H18" s="61"/>
      <c r="I18" s="11">
        <f>SUM(I19:I21)</f>
        <v>10170.83</v>
      </c>
      <c r="J18" s="69">
        <f t="shared" si="0"/>
        <v>4.6422643543277728E-2</v>
      </c>
      <c r="K18" s="23"/>
    </row>
    <row r="19" spans="1:13" s="22" customFormat="1" ht="21.6" customHeight="1" x14ac:dyDescent="0.2">
      <c r="A19" s="64" t="s">
        <v>81</v>
      </c>
      <c r="B19" s="65" t="s">
        <v>28</v>
      </c>
      <c r="C19" s="66">
        <v>99814</v>
      </c>
      <c r="D19" s="67" t="s">
        <v>60</v>
      </c>
      <c r="E19" s="88" t="s">
        <v>40</v>
      </c>
      <c r="F19" s="68">
        <v>37.799999999999997</v>
      </c>
      <c r="G19" s="68">
        <v>1.75</v>
      </c>
      <c r="H19" s="68">
        <f>ROUND(G19*(1+$L$4),2)</f>
        <v>2.11</v>
      </c>
      <c r="I19" s="68">
        <f>TRUNC(F19*H19,2)</f>
        <v>79.75</v>
      </c>
      <c r="J19" s="69">
        <f t="shared" si="0"/>
        <v>3.6400233044662031E-4</v>
      </c>
      <c r="K19" s="32"/>
      <c r="L19" s="69"/>
    </row>
    <row r="20" spans="1:13" s="7" customFormat="1" ht="33.75" x14ac:dyDescent="0.2">
      <c r="A20" s="64" t="s">
        <v>82</v>
      </c>
      <c r="B20" s="65" t="s">
        <v>27</v>
      </c>
      <c r="C20" s="66">
        <v>1</v>
      </c>
      <c r="D20" s="67" t="s">
        <v>55</v>
      </c>
      <c r="E20" s="88" t="s">
        <v>40</v>
      </c>
      <c r="F20" s="68">
        <v>37.799999999999997</v>
      </c>
      <c r="G20" s="68">
        <v>196.58</v>
      </c>
      <c r="H20" s="68">
        <f>ROUND(G20*(1+$L$4),2)</f>
        <v>236.88</v>
      </c>
      <c r="I20" s="68">
        <f>TRUNC(F20*H20,2)</f>
        <v>8954.06</v>
      </c>
      <c r="J20" s="69">
        <f t="shared" si="0"/>
        <v>4.0868949303559429E-2</v>
      </c>
      <c r="K20" s="32"/>
      <c r="L20" s="38"/>
      <c r="M20" s="31"/>
    </row>
    <row r="21" spans="1:13" s="7" customFormat="1" ht="22.5" x14ac:dyDescent="0.2">
      <c r="A21" s="64" t="s">
        <v>83</v>
      </c>
      <c r="B21" s="65" t="s">
        <v>28</v>
      </c>
      <c r="C21" s="66">
        <v>96527</v>
      </c>
      <c r="D21" s="67" t="s">
        <v>48</v>
      </c>
      <c r="E21" s="88" t="s">
        <v>41</v>
      </c>
      <c r="F21" s="68">
        <v>4.8</v>
      </c>
      <c r="G21" s="68">
        <v>196.58</v>
      </c>
      <c r="H21" s="68">
        <f>ROUND(G21*(1+$L$4),2)</f>
        <v>236.88</v>
      </c>
      <c r="I21" s="68">
        <f>TRUNC(F21*H21,2)</f>
        <v>1137.02</v>
      </c>
      <c r="J21" s="69">
        <f t="shared" si="0"/>
        <v>5.1896919092716768E-3</v>
      </c>
      <c r="K21" s="32"/>
      <c r="L21" s="38"/>
      <c r="M21" s="31"/>
    </row>
    <row r="22" spans="1:13" s="7" customFormat="1" x14ac:dyDescent="0.2">
      <c r="A22" s="58" t="s">
        <v>84</v>
      </c>
      <c r="B22" s="59"/>
      <c r="C22" s="59"/>
      <c r="D22" s="60" t="s">
        <v>57</v>
      </c>
      <c r="E22" s="87"/>
      <c r="F22" s="61"/>
      <c r="G22" s="61"/>
      <c r="H22" s="61"/>
      <c r="I22" s="11">
        <f>SUM(I23:I28)</f>
        <v>31422.76</v>
      </c>
      <c r="J22" s="69">
        <f t="shared" si="0"/>
        <v>0.1434226692045748</v>
      </c>
      <c r="K22" s="32"/>
      <c r="L22" s="38"/>
      <c r="M22" s="31"/>
    </row>
    <row r="23" spans="1:13" s="31" customFormat="1" ht="33.75" x14ac:dyDescent="0.2">
      <c r="A23" s="64" t="s">
        <v>85</v>
      </c>
      <c r="B23" s="65" t="s">
        <v>28</v>
      </c>
      <c r="C23" s="66">
        <v>92921</v>
      </c>
      <c r="D23" s="67" t="s">
        <v>46</v>
      </c>
      <c r="E23" s="88" t="s">
        <v>35</v>
      </c>
      <c r="F23" s="68">
        <v>554.70000000000005</v>
      </c>
      <c r="G23" s="68">
        <v>9.7799999999999994</v>
      </c>
      <c r="H23" s="68">
        <f t="shared" ref="H23:H28" si="1">ROUND(G23*(1+$L$4),2)</f>
        <v>11.78</v>
      </c>
      <c r="I23" s="68">
        <f t="shared" ref="I23:I28" si="2">TRUNC(F23*H23,2)</f>
        <v>6534.36</v>
      </c>
      <c r="J23" s="69">
        <f t="shared" si="0"/>
        <v>2.9824730632942668E-2</v>
      </c>
      <c r="K23" s="32"/>
      <c r="L23" s="38"/>
    </row>
    <row r="24" spans="1:13" s="81" customFormat="1" ht="33.75" x14ac:dyDescent="0.2">
      <c r="A24" s="64" t="s">
        <v>86</v>
      </c>
      <c r="B24" s="65" t="s">
        <v>28</v>
      </c>
      <c r="C24" s="66">
        <v>92915</v>
      </c>
      <c r="D24" s="67" t="s">
        <v>45</v>
      </c>
      <c r="E24" s="88" t="s">
        <v>35</v>
      </c>
      <c r="F24" s="68">
        <v>269.86</v>
      </c>
      <c r="G24" s="68">
        <v>17.350000000000001</v>
      </c>
      <c r="H24" s="68">
        <f t="shared" si="1"/>
        <v>20.91</v>
      </c>
      <c r="I24" s="68">
        <f t="shared" si="2"/>
        <v>5642.77</v>
      </c>
      <c r="J24" s="69">
        <f t="shared" si="0"/>
        <v>2.5755253042937628E-2</v>
      </c>
      <c r="K24" s="32"/>
      <c r="L24" s="82"/>
    </row>
    <row r="25" spans="1:13" s="7" customFormat="1" ht="22.5" x14ac:dyDescent="0.2">
      <c r="A25" s="64" t="s">
        <v>87</v>
      </c>
      <c r="B25" s="65" t="s">
        <v>28</v>
      </c>
      <c r="C25" s="66">
        <v>92263</v>
      </c>
      <c r="D25" s="67" t="s">
        <v>43</v>
      </c>
      <c r="E25" s="88" t="s">
        <v>40</v>
      </c>
      <c r="F25" s="68">
        <v>41.46</v>
      </c>
      <c r="G25" s="68">
        <v>178.04</v>
      </c>
      <c r="H25" s="68">
        <f t="shared" si="1"/>
        <v>214.54</v>
      </c>
      <c r="I25" s="68">
        <f t="shared" si="2"/>
        <v>8894.82</v>
      </c>
      <c r="J25" s="69">
        <f t="shared" si="0"/>
        <v>4.059856061320636E-2</v>
      </c>
      <c r="K25" s="32"/>
      <c r="L25" s="38"/>
      <c r="M25" s="31"/>
    </row>
    <row r="26" spans="1:13" s="12" customFormat="1" ht="22.5" x14ac:dyDescent="0.2">
      <c r="A26" s="64" t="s">
        <v>88</v>
      </c>
      <c r="B26" s="65" t="s">
        <v>28</v>
      </c>
      <c r="C26" s="66">
        <v>100751</v>
      </c>
      <c r="D26" s="67" t="s">
        <v>51</v>
      </c>
      <c r="E26" s="88" t="s">
        <v>40</v>
      </c>
      <c r="F26" s="68">
        <v>41.46</v>
      </c>
      <c r="G26" s="68">
        <v>52.59</v>
      </c>
      <c r="H26" s="68">
        <f t="shared" si="1"/>
        <v>63.37</v>
      </c>
      <c r="I26" s="68">
        <f t="shared" si="2"/>
        <v>2627.32</v>
      </c>
      <c r="J26" s="69">
        <f t="shared" si="0"/>
        <v>1.1991857088765072E-2</v>
      </c>
      <c r="K26" s="32"/>
    </row>
    <row r="27" spans="1:13" s="12" customFormat="1" ht="22.5" x14ac:dyDescent="0.2">
      <c r="A27" s="64" t="s">
        <v>89</v>
      </c>
      <c r="B27" s="65" t="s">
        <v>27</v>
      </c>
      <c r="C27" s="66">
        <v>3</v>
      </c>
      <c r="D27" s="67" t="s">
        <v>69</v>
      </c>
      <c r="E27" s="88" t="s">
        <v>36</v>
      </c>
      <c r="F27" s="68">
        <v>36.299999999999997</v>
      </c>
      <c r="G27" s="68">
        <v>63.63</v>
      </c>
      <c r="H27" s="68">
        <f t="shared" si="1"/>
        <v>76.67</v>
      </c>
      <c r="I27" s="68">
        <f t="shared" si="2"/>
        <v>2783.12</v>
      </c>
      <c r="J27" s="69">
        <f t="shared" si="0"/>
        <v>1.2702973867242605E-2</v>
      </c>
      <c r="K27" s="32"/>
    </row>
    <row r="28" spans="1:13" s="12" customFormat="1" ht="31.9" customHeight="1" x14ac:dyDescent="0.2">
      <c r="A28" s="64" t="s">
        <v>90</v>
      </c>
      <c r="B28" s="65" t="s">
        <v>28</v>
      </c>
      <c r="C28" s="66">
        <v>90285</v>
      </c>
      <c r="D28" s="67" t="s">
        <v>77</v>
      </c>
      <c r="E28" s="88" t="s">
        <v>41</v>
      </c>
      <c r="F28" s="68">
        <v>4.53</v>
      </c>
      <c r="G28" s="68">
        <v>905.05</v>
      </c>
      <c r="H28" s="68">
        <f t="shared" si="1"/>
        <v>1090.5899999999999</v>
      </c>
      <c r="I28" s="68">
        <f t="shared" si="2"/>
        <v>4940.37</v>
      </c>
      <c r="J28" s="69">
        <f t="shared" si="0"/>
        <v>2.2549293959480493E-2</v>
      </c>
      <c r="K28" s="32"/>
    </row>
    <row r="29" spans="1:13" s="12" customFormat="1" ht="12" customHeight="1" x14ac:dyDescent="0.2">
      <c r="A29" s="58" t="s">
        <v>64</v>
      </c>
      <c r="B29" s="59"/>
      <c r="C29" s="59"/>
      <c r="D29" s="60" t="s">
        <v>58</v>
      </c>
      <c r="E29" s="87"/>
      <c r="F29" s="61"/>
      <c r="G29" s="61"/>
      <c r="H29" s="61"/>
      <c r="I29" s="11">
        <f>SUM(I30:I30)</f>
        <v>9193.4</v>
      </c>
      <c r="J29" s="69">
        <f t="shared" si="0"/>
        <v>4.1961367081228322E-2</v>
      </c>
    </row>
    <row r="30" spans="1:13" s="12" customFormat="1" x14ac:dyDescent="0.2">
      <c r="A30" s="64" t="s">
        <v>91</v>
      </c>
      <c r="B30" s="65" t="s">
        <v>27</v>
      </c>
      <c r="C30" s="66">
        <v>2</v>
      </c>
      <c r="D30" s="67" t="s">
        <v>59</v>
      </c>
      <c r="E30" s="88" t="s">
        <v>36</v>
      </c>
      <c r="F30" s="68">
        <v>20</v>
      </c>
      <c r="G30" s="68">
        <v>381.47</v>
      </c>
      <c r="H30" s="68">
        <f>ROUND(G30*(1+$L$4),2)</f>
        <v>459.67</v>
      </c>
      <c r="I30" s="68">
        <f>TRUNC(F30*H30,2)</f>
        <v>9193.4</v>
      </c>
      <c r="J30" s="69">
        <f t="shared" si="0"/>
        <v>4.1961367081228322E-2</v>
      </c>
      <c r="K30" s="32"/>
    </row>
    <row r="31" spans="1:13" s="12" customFormat="1" x14ac:dyDescent="0.2">
      <c r="A31" s="58" t="s">
        <v>65</v>
      </c>
      <c r="B31" s="59"/>
      <c r="C31" s="59"/>
      <c r="D31" s="60" t="s">
        <v>63</v>
      </c>
      <c r="E31" s="87"/>
      <c r="F31" s="61"/>
      <c r="G31" s="61"/>
      <c r="H31" s="61"/>
      <c r="I31" s="11">
        <f>SUM(I32:I35)</f>
        <v>7835.65</v>
      </c>
      <c r="J31" s="69">
        <f t="shared" si="0"/>
        <v>3.5764198878546212E-2</v>
      </c>
    </row>
    <row r="32" spans="1:13" s="12" customFormat="1" ht="22.5" x14ac:dyDescent="0.2">
      <c r="A32" s="64" t="s">
        <v>92</v>
      </c>
      <c r="B32" s="65" t="s">
        <v>28</v>
      </c>
      <c r="C32" s="66">
        <v>88489</v>
      </c>
      <c r="D32" s="67" t="s">
        <v>39</v>
      </c>
      <c r="E32" s="88" t="s">
        <v>40</v>
      </c>
      <c r="F32" s="68">
        <v>264.64</v>
      </c>
      <c r="G32" s="68">
        <v>14.17</v>
      </c>
      <c r="H32" s="68">
        <f>ROUND(G32*(1+$L$4),2)</f>
        <v>17.07</v>
      </c>
      <c r="I32" s="68">
        <f>TRUNC(F32*H32,2)</f>
        <v>4517.3999999999996</v>
      </c>
      <c r="J32" s="69">
        <f t="shared" si="0"/>
        <v>2.0618735141812693E-2</v>
      </c>
      <c r="K32" s="32"/>
    </row>
    <row r="33" spans="1:13" s="12" customFormat="1" ht="22.5" x14ac:dyDescent="0.2">
      <c r="A33" s="64" t="s">
        <v>93</v>
      </c>
      <c r="B33" s="65" t="s">
        <v>28</v>
      </c>
      <c r="C33" s="66">
        <v>88485</v>
      </c>
      <c r="D33" s="67" t="s">
        <v>49</v>
      </c>
      <c r="E33" s="88" t="s">
        <v>40</v>
      </c>
      <c r="F33" s="68">
        <v>264.64</v>
      </c>
      <c r="G33" s="68">
        <v>4.96</v>
      </c>
      <c r="H33" s="68">
        <f>ROUND(G33*(1+$L$4),2)</f>
        <v>5.98</v>
      </c>
      <c r="I33" s="68">
        <f>TRUNC(F33*H33,2)</f>
        <v>1582.54</v>
      </c>
      <c r="J33" s="69">
        <f t="shared" si="0"/>
        <v>7.2231755238243824E-3</v>
      </c>
      <c r="K33" s="32"/>
    </row>
    <row r="34" spans="1:13" s="12" customFormat="1" ht="33.75" x14ac:dyDescent="0.2">
      <c r="A34" s="64" t="s">
        <v>94</v>
      </c>
      <c r="B34" s="65" t="s">
        <v>28</v>
      </c>
      <c r="C34" s="66">
        <v>100760</v>
      </c>
      <c r="D34" s="67" t="s">
        <v>52</v>
      </c>
      <c r="E34" s="88" t="s">
        <v>40</v>
      </c>
      <c r="F34" s="68">
        <v>10.5</v>
      </c>
      <c r="G34" s="68">
        <v>57.28</v>
      </c>
      <c r="H34" s="68">
        <f>ROUND(G34*(1+$L$4),2)</f>
        <v>69.02</v>
      </c>
      <c r="I34" s="68">
        <f>TRUNC(F34*H34,2)</f>
        <v>724.71</v>
      </c>
      <c r="J34" s="69">
        <f t="shared" si="0"/>
        <v>3.307788450131288E-3</v>
      </c>
      <c r="K34" s="32"/>
    </row>
    <row r="35" spans="1:13" s="12" customFormat="1" ht="22.5" x14ac:dyDescent="0.2">
      <c r="A35" s="64" t="s">
        <v>95</v>
      </c>
      <c r="B35" s="65" t="s">
        <v>28</v>
      </c>
      <c r="C35" s="66">
        <v>88488</v>
      </c>
      <c r="D35" s="67" t="s">
        <v>50</v>
      </c>
      <c r="E35" s="88" t="s">
        <v>40</v>
      </c>
      <c r="F35" s="68">
        <v>50</v>
      </c>
      <c r="G35" s="68">
        <v>16.78</v>
      </c>
      <c r="H35" s="68">
        <f>ROUND(G35*(1+$L$4),2)</f>
        <v>20.22</v>
      </c>
      <c r="I35" s="68">
        <f>TRUNC(F35*H35,2)</f>
        <v>1011</v>
      </c>
      <c r="J35" s="69">
        <f t="shared" si="0"/>
        <v>4.6144997627778446E-3</v>
      </c>
      <c r="K35" s="32"/>
    </row>
    <row r="36" spans="1:13" s="12" customFormat="1" x14ac:dyDescent="0.2">
      <c r="A36" s="58" t="s">
        <v>66</v>
      </c>
      <c r="B36" s="59"/>
      <c r="C36" s="59"/>
      <c r="D36" s="60" t="s">
        <v>68</v>
      </c>
      <c r="E36" s="87"/>
      <c r="F36" s="61"/>
      <c r="G36" s="61"/>
      <c r="H36" s="61"/>
      <c r="I36" s="11">
        <f>SUM(I37:I38)</f>
        <v>2745.5299999999997</v>
      </c>
      <c r="J36" s="69">
        <f t="shared" si="0"/>
        <v>1.2531402110484129E-2</v>
      </c>
    </row>
    <row r="37" spans="1:13" s="12" customFormat="1" ht="22.5" x14ac:dyDescent="0.2">
      <c r="A37" s="64" t="s">
        <v>96</v>
      </c>
      <c r="B37" s="65" t="s">
        <v>28</v>
      </c>
      <c r="C37" s="66">
        <v>99814</v>
      </c>
      <c r="D37" s="67" t="s">
        <v>60</v>
      </c>
      <c r="E37" s="88" t="s">
        <v>40</v>
      </c>
      <c r="F37" s="68">
        <v>39.25</v>
      </c>
      <c r="G37" s="68">
        <v>1.75</v>
      </c>
      <c r="H37" s="68">
        <f>ROUND(G37*(1+$L$4),2)</f>
        <v>2.11</v>
      </c>
      <c r="I37" s="68">
        <f>TRUNC(F37*H37,2)</f>
        <v>82.81</v>
      </c>
      <c r="J37" s="69">
        <f t="shared" si="0"/>
        <v>3.7796906563366303E-4</v>
      </c>
      <c r="K37" s="32"/>
    </row>
    <row r="38" spans="1:13" s="12" customFormat="1" ht="22.5" x14ac:dyDescent="0.2">
      <c r="A38" s="64" t="s">
        <v>97</v>
      </c>
      <c r="B38" s="65" t="s">
        <v>28</v>
      </c>
      <c r="C38" s="66">
        <v>98562</v>
      </c>
      <c r="D38" s="67" t="s">
        <v>47</v>
      </c>
      <c r="E38" s="88" t="s">
        <v>40</v>
      </c>
      <c r="F38" s="68">
        <v>39.25</v>
      </c>
      <c r="G38" s="68">
        <v>56.3</v>
      </c>
      <c r="H38" s="68">
        <f>ROUND(G38*(1+$L$4),2)</f>
        <v>67.84</v>
      </c>
      <c r="I38" s="68">
        <f>TRUNC(F38*H38,2)</f>
        <v>2662.72</v>
      </c>
      <c r="J38" s="69">
        <f t="shared" si="0"/>
        <v>1.2153433044850467E-2</v>
      </c>
      <c r="K38" s="32"/>
    </row>
    <row r="39" spans="1:13" s="7" customFormat="1" x14ac:dyDescent="0.2">
      <c r="A39" s="58" t="s">
        <v>67</v>
      </c>
      <c r="B39" s="59"/>
      <c r="C39" s="59"/>
      <c r="D39" s="60" t="s">
        <v>70</v>
      </c>
      <c r="E39" s="87"/>
      <c r="F39" s="61"/>
      <c r="G39" s="61"/>
      <c r="H39" s="61"/>
      <c r="I39" s="11">
        <f>SUM(I40:I48)</f>
        <v>44867.16</v>
      </c>
      <c r="J39" s="69">
        <f t="shared" si="0"/>
        <v>0.20478684389368509</v>
      </c>
      <c r="K39" s="32"/>
      <c r="L39" s="38"/>
      <c r="M39" s="31"/>
    </row>
    <row r="40" spans="1:13" s="31" customFormat="1" ht="22.5" x14ac:dyDescent="0.2">
      <c r="A40" s="64" t="s">
        <v>98</v>
      </c>
      <c r="B40" s="65" t="s">
        <v>28</v>
      </c>
      <c r="C40" s="66">
        <v>96523</v>
      </c>
      <c r="D40" s="67" t="s">
        <v>37</v>
      </c>
      <c r="E40" s="88" t="s">
        <v>41</v>
      </c>
      <c r="F40" s="68">
        <v>18</v>
      </c>
      <c r="G40" s="68">
        <v>107.97</v>
      </c>
      <c r="H40" s="68">
        <f t="shared" ref="H40:H48" si="3">ROUND(G40*(1+$L$4),2)</f>
        <v>130.1</v>
      </c>
      <c r="I40" s="68">
        <f t="shared" ref="I40:I48" si="4">TRUNC(F40*H40,2)</f>
        <v>2341.8000000000002</v>
      </c>
      <c r="J40" s="69">
        <f t="shared" si="0"/>
        <v>1.0688660281378E-2</v>
      </c>
      <c r="K40" s="32"/>
      <c r="L40" s="38"/>
    </row>
    <row r="41" spans="1:13" s="31" customFormat="1" ht="33.75" x14ac:dyDescent="0.2">
      <c r="A41" s="64" t="s">
        <v>99</v>
      </c>
      <c r="B41" s="65" t="s">
        <v>28</v>
      </c>
      <c r="C41" s="66">
        <v>92921</v>
      </c>
      <c r="D41" s="67" t="s">
        <v>46</v>
      </c>
      <c r="E41" s="88" t="s">
        <v>35</v>
      </c>
      <c r="F41" s="68">
        <v>161.28</v>
      </c>
      <c r="G41" s="68">
        <v>9.7799999999999994</v>
      </c>
      <c r="H41" s="68">
        <f t="shared" si="3"/>
        <v>11.78</v>
      </c>
      <c r="I41" s="68">
        <f t="shared" si="4"/>
        <v>1899.87</v>
      </c>
      <c r="J41" s="69">
        <f t="shared" si="0"/>
        <v>8.6715624770610719E-3</v>
      </c>
      <c r="K41" s="32"/>
      <c r="L41" s="38"/>
    </row>
    <row r="42" spans="1:13" s="7" customFormat="1" ht="22.5" x14ac:dyDescent="0.2">
      <c r="A42" s="64" t="s">
        <v>100</v>
      </c>
      <c r="B42" s="65" t="s">
        <v>28</v>
      </c>
      <c r="C42" s="66">
        <v>96535</v>
      </c>
      <c r="D42" s="67" t="s">
        <v>44</v>
      </c>
      <c r="E42" s="88" t="s">
        <v>40</v>
      </c>
      <c r="F42" s="68">
        <v>22.5</v>
      </c>
      <c r="G42" s="68">
        <v>150.07</v>
      </c>
      <c r="H42" s="68">
        <f t="shared" si="3"/>
        <v>180.83</v>
      </c>
      <c r="I42" s="68">
        <f t="shared" si="4"/>
        <v>4068.67</v>
      </c>
      <c r="J42" s="69">
        <f t="shared" si="0"/>
        <v>1.857060014819123E-2</v>
      </c>
      <c r="K42" s="32"/>
      <c r="L42" s="38"/>
      <c r="M42" s="31"/>
    </row>
    <row r="43" spans="1:13" s="12" customFormat="1" ht="33.75" x14ac:dyDescent="0.2">
      <c r="A43" s="64" t="s">
        <v>101</v>
      </c>
      <c r="B43" s="65" t="s">
        <v>28</v>
      </c>
      <c r="C43" s="66">
        <v>90285</v>
      </c>
      <c r="D43" s="67" t="s">
        <v>77</v>
      </c>
      <c r="E43" s="88" t="s">
        <v>41</v>
      </c>
      <c r="F43" s="68">
        <v>6</v>
      </c>
      <c r="G43" s="68">
        <v>905.05</v>
      </c>
      <c r="H43" s="68">
        <f t="shared" si="3"/>
        <v>1090.5899999999999</v>
      </c>
      <c r="I43" s="68">
        <f t="shared" si="4"/>
        <v>6543.54</v>
      </c>
      <c r="J43" s="69">
        <f t="shared" si="0"/>
        <v>2.9866630838503796E-2</v>
      </c>
      <c r="K43" s="32"/>
    </row>
    <row r="44" spans="1:13" s="12" customFormat="1" ht="22.5" x14ac:dyDescent="0.2">
      <c r="A44" s="64" t="s">
        <v>102</v>
      </c>
      <c r="B44" s="65" t="s">
        <v>28</v>
      </c>
      <c r="C44" s="66">
        <v>96616</v>
      </c>
      <c r="D44" s="67" t="s">
        <v>42</v>
      </c>
      <c r="E44" s="88" t="s">
        <v>41</v>
      </c>
      <c r="F44" s="68">
        <v>1.1299999999999999</v>
      </c>
      <c r="G44" s="68">
        <v>912.52</v>
      </c>
      <c r="H44" s="68">
        <f t="shared" si="3"/>
        <v>1099.5899999999999</v>
      </c>
      <c r="I44" s="68">
        <f t="shared" si="4"/>
        <v>1242.53</v>
      </c>
      <c r="J44" s="69">
        <f t="shared" si="0"/>
        <v>5.6712704156719638E-3</v>
      </c>
      <c r="K44" s="32"/>
    </row>
    <row r="45" spans="1:13" s="12" customFormat="1" ht="33.75" x14ac:dyDescent="0.2">
      <c r="A45" s="64" t="s">
        <v>105</v>
      </c>
      <c r="B45" s="65" t="s">
        <v>71</v>
      </c>
      <c r="C45" s="66">
        <v>1</v>
      </c>
      <c r="D45" s="67" t="s">
        <v>55</v>
      </c>
      <c r="E45" s="88" t="s">
        <v>56</v>
      </c>
      <c r="F45" s="68">
        <v>40.799999999999997</v>
      </c>
      <c r="G45" s="68">
        <v>203.88</v>
      </c>
      <c r="H45" s="68">
        <f t="shared" si="3"/>
        <v>245.68</v>
      </c>
      <c r="I45" s="68">
        <f t="shared" si="4"/>
        <v>10023.74</v>
      </c>
      <c r="J45" s="69">
        <f t="shared" si="0"/>
        <v>4.5751281752865275E-2</v>
      </c>
      <c r="K45" s="32"/>
    </row>
    <row r="46" spans="1:13" s="12" customFormat="1" x14ac:dyDescent="0.2">
      <c r="A46" s="64" t="s">
        <v>103</v>
      </c>
      <c r="B46" s="65" t="s">
        <v>27</v>
      </c>
      <c r="C46" s="66">
        <v>4</v>
      </c>
      <c r="D46" s="67" t="s">
        <v>73</v>
      </c>
      <c r="E46" s="88" t="s">
        <v>36</v>
      </c>
      <c r="F46" s="68">
        <v>115.2</v>
      </c>
      <c r="G46" s="68">
        <v>58.019999999999996</v>
      </c>
      <c r="H46" s="68">
        <f t="shared" si="3"/>
        <v>69.91</v>
      </c>
      <c r="I46" s="68">
        <f t="shared" si="4"/>
        <v>8053.63</v>
      </c>
      <c r="J46" s="69">
        <f t="shared" si="0"/>
        <v>3.6759123367458492E-2</v>
      </c>
      <c r="K46" s="32"/>
    </row>
    <row r="47" spans="1:13" s="12" customFormat="1" ht="33.75" x14ac:dyDescent="0.2">
      <c r="A47" s="64" t="s">
        <v>104</v>
      </c>
      <c r="B47" s="65" t="s">
        <v>27</v>
      </c>
      <c r="C47" s="66">
        <v>5</v>
      </c>
      <c r="D47" s="67" t="s">
        <v>72</v>
      </c>
      <c r="E47" s="88" t="s">
        <v>35</v>
      </c>
      <c r="F47" s="68">
        <v>34</v>
      </c>
      <c r="G47" s="68">
        <v>95.28</v>
      </c>
      <c r="H47" s="68">
        <f t="shared" si="3"/>
        <v>114.81</v>
      </c>
      <c r="I47" s="68">
        <f t="shared" si="4"/>
        <v>3903.54</v>
      </c>
      <c r="J47" s="69">
        <f t="shared" si="0"/>
        <v>1.7816898520270848E-2</v>
      </c>
      <c r="K47" s="32"/>
    </row>
    <row r="48" spans="1:13" s="12" customFormat="1" ht="22.5" x14ac:dyDescent="0.2">
      <c r="A48" s="64" t="s">
        <v>103</v>
      </c>
      <c r="B48" s="65" t="s">
        <v>27</v>
      </c>
      <c r="C48" s="66">
        <v>6</v>
      </c>
      <c r="D48" s="67" t="s">
        <v>74</v>
      </c>
      <c r="E48" s="88" t="s">
        <v>40</v>
      </c>
      <c r="F48" s="68">
        <v>114</v>
      </c>
      <c r="G48" s="68">
        <v>49.43</v>
      </c>
      <c r="H48" s="68">
        <f t="shared" si="3"/>
        <v>59.56</v>
      </c>
      <c r="I48" s="68">
        <f t="shared" si="4"/>
        <v>6789.84</v>
      </c>
      <c r="J48" s="69">
        <f t="shared" si="0"/>
        <v>3.0990816092284393E-2</v>
      </c>
      <c r="K48" s="32"/>
    </row>
    <row r="49" spans="1:13" s="12" customFormat="1" x14ac:dyDescent="0.2">
      <c r="A49" s="64"/>
      <c r="B49" s="65"/>
      <c r="C49" s="66"/>
      <c r="D49" s="67"/>
      <c r="E49" s="88"/>
      <c r="F49" s="68"/>
      <c r="G49" s="68"/>
      <c r="H49" s="68"/>
      <c r="I49" s="68"/>
      <c r="J49" s="69">
        <f t="shared" si="0"/>
        <v>0</v>
      </c>
      <c r="K49" s="32"/>
    </row>
    <row r="50" spans="1:13" s="94" customFormat="1" x14ac:dyDescent="0.2">
      <c r="A50" s="89" t="s">
        <v>7</v>
      </c>
      <c r="B50" s="90"/>
      <c r="C50" s="90"/>
      <c r="D50" s="91" t="s">
        <v>62</v>
      </c>
      <c r="E50" s="97"/>
      <c r="F50" s="93"/>
      <c r="G50" s="93"/>
      <c r="H50" s="93"/>
      <c r="I50" s="92">
        <f>I51+I55+I62+I64+I69+I72</f>
        <v>100378.32</v>
      </c>
      <c r="J50" s="69">
        <f t="shared" si="0"/>
        <v>0.45815601763406394</v>
      </c>
      <c r="K50" s="95"/>
    </row>
    <row r="51" spans="1:13" s="22" customFormat="1" x14ac:dyDescent="0.2">
      <c r="A51" s="58" t="s">
        <v>34</v>
      </c>
      <c r="B51" s="59"/>
      <c r="C51" s="59"/>
      <c r="D51" s="60" t="s">
        <v>31</v>
      </c>
      <c r="E51" s="87"/>
      <c r="F51" s="61"/>
      <c r="G51" s="61"/>
      <c r="H51" s="61"/>
      <c r="I51" s="11">
        <f>SUM(I52:I54)</f>
        <v>10170.83</v>
      </c>
      <c r="J51" s="69">
        <f t="shared" si="0"/>
        <v>4.6422643543277728E-2</v>
      </c>
      <c r="K51" s="23"/>
    </row>
    <row r="52" spans="1:13" s="22" customFormat="1" ht="25.15" customHeight="1" x14ac:dyDescent="0.2">
      <c r="A52" s="64" t="s">
        <v>106</v>
      </c>
      <c r="B52" s="65" t="s">
        <v>28</v>
      </c>
      <c r="C52" s="66">
        <v>99814</v>
      </c>
      <c r="D52" s="67" t="s">
        <v>60</v>
      </c>
      <c r="E52" s="88" t="s">
        <v>40</v>
      </c>
      <c r="F52" s="68">
        <v>37.799999999999997</v>
      </c>
      <c r="G52" s="68">
        <v>1.75</v>
      </c>
      <c r="H52" s="68">
        <f>ROUND(G52*(1+$L$4),2)</f>
        <v>2.11</v>
      </c>
      <c r="I52" s="68">
        <f>TRUNC(F52*H52,2)</f>
        <v>79.75</v>
      </c>
      <c r="J52" s="69">
        <f t="shared" si="0"/>
        <v>3.6400233044662031E-4</v>
      </c>
      <c r="K52" s="32"/>
      <c r="L52" s="69"/>
    </row>
    <row r="53" spans="1:13" s="7" customFormat="1" ht="33.75" x14ac:dyDescent="0.2">
      <c r="A53" s="64" t="s">
        <v>107</v>
      </c>
      <c r="B53" s="65" t="s">
        <v>27</v>
      </c>
      <c r="C53" s="66">
        <v>1</v>
      </c>
      <c r="D53" s="67" t="s">
        <v>55</v>
      </c>
      <c r="E53" s="88" t="s">
        <v>40</v>
      </c>
      <c r="F53" s="68">
        <v>37.799999999999997</v>
      </c>
      <c r="G53" s="68">
        <v>196.58</v>
      </c>
      <c r="H53" s="68">
        <f>ROUND(G53*(1+$L$4),2)</f>
        <v>236.88</v>
      </c>
      <c r="I53" s="68">
        <f>TRUNC(F53*H53,2)</f>
        <v>8954.06</v>
      </c>
      <c r="J53" s="69">
        <f t="shared" si="0"/>
        <v>4.0868949303559429E-2</v>
      </c>
      <c r="K53" s="32"/>
      <c r="L53" s="38"/>
      <c r="M53" s="31"/>
    </row>
    <row r="54" spans="1:13" s="7" customFormat="1" ht="22.5" x14ac:dyDescent="0.2">
      <c r="A54" s="64" t="s">
        <v>108</v>
      </c>
      <c r="B54" s="65" t="s">
        <v>28</v>
      </c>
      <c r="C54" s="66">
        <v>96527</v>
      </c>
      <c r="D54" s="67" t="s">
        <v>48</v>
      </c>
      <c r="E54" s="88" t="s">
        <v>41</v>
      </c>
      <c r="F54" s="68">
        <v>4.8</v>
      </c>
      <c r="G54" s="68">
        <v>196.58</v>
      </c>
      <c r="H54" s="68">
        <f>ROUND(G54*(1+$L$4),2)</f>
        <v>236.88</v>
      </c>
      <c r="I54" s="68">
        <f>TRUNC(F54*H54,2)</f>
        <v>1137.02</v>
      </c>
      <c r="J54" s="69">
        <f t="shared" si="0"/>
        <v>5.1896919092716768E-3</v>
      </c>
      <c r="K54" s="32"/>
      <c r="L54" s="38"/>
      <c r="M54" s="31"/>
    </row>
    <row r="55" spans="1:13" s="7" customFormat="1" x14ac:dyDescent="0.2">
      <c r="A55" s="58" t="s">
        <v>109</v>
      </c>
      <c r="B55" s="59"/>
      <c r="C55" s="59"/>
      <c r="D55" s="60" t="s">
        <v>57</v>
      </c>
      <c r="E55" s="87"/>
      <c r="F55" s="61"/>
      <c r="G55" s="61"/>
      <c r="H55" s="61"/>
      <c r="I55" s="11">
        <f>SUM(I56:I61)</f>
        <v>30402.239999999998</v>
      </c>
      <c r="J55" s="69">
        <f t="shared" si="0"/>
        <v>0.13876471737677062</v>
      </c>
      <c r="K55" s="32"/>
      <c r="L55" s="38"/>
      <c r="M55" s="31"/>
    </row>
    <row r="56" spans="1:13" s="31" customFormat="1" ht="33.75" x14ac:dyDescent="0.2">
      <c r="A56" s="64" t="s">
        <v>110</v>
      </c>
      <c r="B56" s="65" t="s">
        <v>28</v>
      </c>
      <c r="C56" s="66">
        <v>92921</v>
      </c>
      <c r="D56" s="67" t="s">
        <v>46</v>
      </c>
      <c r="E56" s="88" t="s">
        <v>35</v>
      </c>
      <c r="F56" s="68">
        <v>554.70000000000005</v>
      </c>
      <c r="G56" s="68">
        <v>9.7799999999999994</v>
      </c>
      <c r="H56" s="68">
        <f t="shared" ref="H56:H61" si="5">ROUND(G56*(1+$L$4),2)</f>
        <v>11.78</v>
      </c>
      <c r="I56" s="68">
        <f t="shared" ref="I56:I61" si="6">TRUNC(F56*H56,2)</f>
        <v>6534.36</v>
      </c>
      <c r="J56" s="69">
        <f t="shared" si="0"/>
        <v>2.9824730632942668E-2</v>
      </c>
      <c r="K56" s="32"/>
      <c r="L56" s="38"/>
    </row>
    <row r="57" spans="1:13" s="81" customFormat="1" ht="33.75" x14ac:dyDescent="0.2">
      <c r="A57" s="64" t="s">
        <v>111</v>
      </c>
      <c r="B57" s="65" t="s">
        <v>28</v>
      </c>
      <c r="C57" s="66">
        <v>92915</v>
      </c>
      <c r="D57" s="67" t="s">
        <v>45</v>
      </c>
      <c r="E57" s="88" t="s">
        <v>35</v>
      </c>
      <c r="F57" s="68">
        <v>269.86</v>
      </c>
      <c r="G57" s="68">
        <v>17.350000000000001</v>
      </c>
      <c r="H57" s="68">
        <f t="shared" si="5"/>
        <v>20.91</v>
      </c>
      <c r="I57" s="68">
        <f t="shared" si="6"/>
        <v>5642.77</v>
      </c>
      <c r="J57" s="69">
        <f t="shared" si="0"/>
        <v>2.5755253042937628E-2</v>
      </c>
      <c r="K57" s="32"/>
      <c r="L57" s="82"/>
    </row>
    <row r="58" spans="1:13" s="7" customFormat="1" ht="22.5" x14ac:dyDescent="0.2">
      <c r="A58" s="64" t="s">
        <v>112</v>
      </c>
      <c r="B58" s="65" t="s">
        <v>28</v>
      </c>
      <c r="C58" s="66">
        <v>92263</v>
      </c>
      <c r="D58" s="67" t="s">
        <v>43</v>
      </c>
      <c r="E58" s="88" t="s">
        <v>40</v>
      </c>
      <c r="F58" s="68">
        <v>41.46</v>
      </c>
      <c r="G58" s="68">
        <v>178.04</v>
      </c>
      <c r="H58" s="68">
        <f t="shared" si="5"/>
        <v>214.54</v>
      </c>
      <c r="I58" s="68">
        <f t="shared" si="6"/>
        <v>8894.82</v>
      </c>
      <c r="J58" s="69">
        <f t="shared" si="0"/>
        <v>4.059856061320636E-2</v>
      </c>
      <c r="K58" s="32"/>
      <c r="L58" s="38"/>
      <c r="M58" s="31"/>
    </row>
    <row r="59" spans="1:13" s="12" customFormat="1" ht="22.5" x14ac:dyDescent="0.2">
      <c r="A59" s="64" t="s">
        <v>113</v>
      </c>
      <c r="B59" s="65" t="s">
        <v>28</v>
      </c>
      <c r="C59" s="66">
        <v>100751</v>
      </c>
      <c r="D59" s="67" t="s">
        <v>51</v>
      </c>
      <c r="E59" s="88" t="s">
        <v>40</v>
      </c>
      <c r="F59" s="68">
        <v>41.46</v>
      </c>
      <c r="G59" s="68">
        <v>52.59</v>
      </c>
      <c r="H59" s="68">
        <f t="shared" si="5"/>
        <v>63.37</v>
      </c>
      <c r="I59" s="68">
        <f t="shared" si="6"/>
        <v>2627.32</v>
      </c>
      <c r="J59" s="69">
        <f t="shared" si="0"/>
        <v>1.1991857088765072E-2</v>
      </c>
      <c r="K59" s="32"/>
    </row>
    <row r="60" spans="1:13" s="12" customFormat="1" ht="22.5" x14ac:dyDescent="0.2">
      <c r="A60" s="64" t="s">
        <v>114</v>
      </c>
      <c r="B60" s="65" t="s">
        <v>28</v>
      </c>
      <c r="C60" s="66">
        <v>97064</v>
      </c>
      <c r="D60" s="67" t="s">
        <v>53</v>
      </c>
      <c r="E60" s="88" t="s">
        <v>36</v>
      </c>
      <c r="F60" s="68">
        <v>21.3</v>
      </c>
      <c r="G60" s="68">
        <v>26.18</v>
      </c>
      <c r="H60" s="68">
        <f t="shared" si="5"/>
        <v>31.55</v>
      </c>
      <c r="I60" s="68">
        <f t="shared" si="6"/>
        <v>672.01</v>
      </c>
      <c r="J60" s="69">
        <f t="shared" si="0"/>
        <v>3.0672502330211073E-3</v>
      </c>
      <c r="K60" s="32"/>
    </row>
    <row r="61" spans="1:13" s="12" customFormat="1" ht="33.75" x14ac:dyDescent="0.2">
      <c r="A61" s="64" t="s">
        <v>115</v>
      </c>
      <c r="B61" s="65" t="s">
        <v>28</v>
      </c>
      <c r="C61" s="66">
        <v>90285</v>
      </c>
      <c r="D61" s="67" t="s">
        <v>77</v>
      </c>
      <c r="E61" s="88" t="s">
        <v>41</v>
      </c>
      <c r="F61" s="68">
        <v>5.53</v>
      </c>
      <c r="G61" s="68">
        <v>905.05</v>
      </c>
      <c r="H61" s="68">
        <f t="shared" si="5"/>
        <v>1090.5899999999999</v>
      </c>
      <c r="I61" s="68">
        <f t="shared" si="6"/>
        <v>6030.96</v>
      </c>
      <c r="J61" s="69">
        <f t="shared" si="0"/>
        <v>2.7527065765897793E-2</v>
      </c>
      <c r="K61" s="32"/>
    </row>
    <row r="62" spans="1:13" s="12" customFormat="1" x14ac:dyDescent="0.2">
      <c r="A62" s="58" t="s">
        <v>116</v>
      </c>
      <c r="B62" s="59"/>
      <c r="C62" s="59"/>
      <c r="D62" s="60" t="s">
        <v>58</v>
      </c>
      <c r="E62" s="87"/>
      <c r="F62" s="61"/>
      <c r="G62" s="61"/>
      <c r="H62" s="61"/>
      <c r="I62" s="11">
        <f>SUM(I63:I63)</f>
        <v>9193.4</v>
      </c>
      <c r="J62" s="69">
        <f t="shared" si="0"/>
        <v>4.1961367081228322E-2</v>
      </c>
    </row>
    <row r="63" spans="1:13" s="12" customFormat="1" x14ac:dyDescent="0.2">
      <c r="A63" s="64" t="s">
        <v>117</v>
      </c>
      <c r="B63" s="65" t="s">
        <v>27</v>
      </c>
      <c r="C63" s="66">
        <v>2</v>
      </c>
      <c r="D63" s="67" t="s">
        <v>59</v>
      </c>
      <c r="E63" s="88" t="s">
        <v>36</v>
      </c>
      <c r="F63" s="68">
        <v>20</v>
      </c>
      <c r="G63" s="68">
        <v>381.47</v>
      </c>
      <c r="H63" s="68">
        <f>ROUND(G63*(1+$L$4),2)</f>
        <v>459.67</v>
      </c>
      <c r="I63" s="68">
        <f>TRUNC(F63*H63,2)</f>
        <v>9193.4</v>
      </c>
      <c r="J63" s="69">
        <f t="shared" si="0"/>
        <v>4.1961367081228322E-2</v>
      </c>
      <c r="K63" s="32"/>
    </row>
    <row r="64" spans="1:13" s="12" customFormat="1" x14ac:dyDescent="0.2">
      <c r="A64" s="58" t="s">
        <v>118</v>
      </c>
      <c r="B64" s="59"/>
      <c r="C64" s="59"/>
      <c r="D64" s="60" t="s">
        <v>63</v>
      </c>
      <c r="E64" s="87"/>
      <c r="F64" s="61"/>
      <c r="G64" s="61"/>
      <c r="H64" s="61"/>
      <c r="I64" s="11">
        <f>SUM(I65:I68)</f>
        <v>7154.46</v>
      </c>
      <c r="J64" s="69">
        <f t="shared" si="0"/>
        <v>3.2655048439963974E-2</v>
      </c>
    </row>
    <row r="65" spans="1:13" s="12" customFormat="1" ht="22.5" x14ac:dyDescent="0.2">
      <c r="A65" s="64" t="s">
        <v>119</v>
      </c>
      <c r="B65" s="65" t="s">
        <v>28</v>
      </c>
      <c r="C65" s="66">
        <v>88489</v>
      </c>
      <c r="D65" s="67" t="s">
        <v>39</v>
      </c>
      <c r="E65" s="88" t="s">
        <v>40</v>
      </c>
      <c r="F65" s="68">
        <v>264.64</v>
      </c>
      <c r="G65" s="68">
        <v>14.17</v>
      </c>
      <c r="H65" s="68">
        <f>ROUND(G65*(1+$L$4),2)</f>
        <v>17.07</v>
      </c>
      <c r="I65" s="68">
        <f>TRUNC(F65*H65,2)</f>
        <v>4517.3999999999996</v>
      </c>
      <c r="J65" s="69">
        <f t="shared" si="0"/>
        <v>2.0618735141812693E-2</v>
      </c>
      <c r="K65" s="32"/>
    </row>
    <row r="66" spans="1:13" ht="26.45" customHeight="1" x14ac:dyDescent="0.2">
      <c r="A66" s="64" t="s">
        <v>120</v>
      </c>
      <c r="B66" s="65" t="s">
        <v>28</v>
      </c>
      <c r="C66" s="66">
        <v>88485</v>
      </c>
      <c r="D66" s="67" t="s">
        <v>49</v>
      </c>
      <c r="E66" s="88" t="s">
        <v>40</v>
      </c>
      <c r="F66" s="68">
        <v>264.64</v>
      </c>
      <c r="G66" s="68">
        <v>4.96</v>
      </c>
      <c r="H66" s="68">
        <f>ROUND(G66*(1+$L$4),2)</f>
        <v>5.98</v>
      </c>
      <c r="I66" s="68">
        <f>TRUNC(F66*H66,2)</f>
        <v>1582.54</v>
      </c>
      <c r="J66" s="69">
        <f t="shared" si="0"/>
        <v>7.2231755238243824E-3</v>
      </c>
      <c r="K66" s="32"/>
    </row>
    <row r="67" spans="1:13" ht="33.75" x14ac:dyDescent="0.2">
      <c r="A67" s="64" t="s">
        <v>121</v>
      </c>
      <c r="B67" s="65" t="s">
        <v>28</v>
      </c>
      <c r="C67" s="66">
        <v>100760</v>
      </c>
      <c r="D67" s="67" t="s">
        <v>52</v>
      </c>
      <c r="E67" s="88" t="s">
        <v>40</v>
      </c>
      <c r="F67" s="68">
        <v>3.78</v>
      </c>
      <c r="G67" s="68">
        <v>57.28</v>
      </c>
      <c r="H67" s="68">
        <f>ROUND(G67*(1+$L$4),2)</f>
        <v>69.02</v>
      </c>
      <c r="I67" s="68">
        <f>TRUNC(F67*H67,2)</f>
        <v>260.89</v>
      </c>
      <c r="J67" s="69">
        <f t="shared" si="0"/>
        <v>1.1907782820090127E-3</v>
      </c>
      <c r="K67" s="32"/>
    </row>
    <row r="68" spans="1:13" ht="22.5" x14ac:dyDescent="0.2">
      <c r="A68" s="64" t="s">
        <v>122</v>
      </c>
      <c r="B68" s="65" t="s">
        <v>28</v>
      </c>
      <c r="C68" s="66">
        <v>88488</v>
      </c>
      <c r="D68" s="67" t="s">
        <v>50</v>
      </c>
      <c r="E68" s="88" t="s">
        <v>40</v>
      </c>
      <c r="F68" s="68">
        <v>39.25</v>
      </c>
      <c r="G68" s="68">
        <v>16.78</v>
      </c>
      <c r="H68" s="68">
        <f>ROUND(G68*(1+$L$4),2)</f>
        <v>20.22</v>
      </c>
      <c r="I68" s="68">
        <f>TRUNC(F68*H68,2)</f>
        <v>793.63</v>
      </c>
      <c r="J68" s="69">
        <f t="shared" si="0"/>
        <v>3.6223594923178843E-3</v>
      </c>
      <c r="K68" s="32"/>
    </row>
    <row r="69" spans="1:13" x14ac:dyDescent="0.2">
      <c r="A69" s="58" t="s">
        <v>123</v>
      </c>
      <c r="B69" s="59"/>
      <c r="C69" s="59"/>
      <c r="D69" s="60" t="s">
        <v>68</v>
      </c>
      <c r="E69" s="87"/>
      <c r="F69" s="61"/>
      <c r="G69" s="61"/>
      <c r="H69" s="61"/>
      <c r="I69" s="11">
        <f>SUM(I70:I71)</f>
        <v>2745.5299999999997</v>
      </c>
      <c r="J69" s="69">
        <f t="shared" si="0"/>
        <v>1.2531402110484129E-2</v>
      </c>
    </row>
    <row r="70" spans="1:13" ht="22.5" x14ac:dyDescent="0.2">
      <c r="A70" s="64" t="s">
        <v>124</v>
      </c>
      <c r="B70" s="65" t="s">
        <v>28</v>
      </c>
      <c r="C70" s="66">
        <v>99814</v>
      </c>
      <c r="D70" s="67" t="s">
        <v>60</v>
      </c>
      <c r="E70" s="88" t="s">
        <v>40</v>
      </c>
      <c r="F70" s="68">
        <v>39.25</v>
      </c>
      <c r="G70" s="68">
        <v>1.75</v>
      </c>
      <c r="H70" s="68">
        <f>ROUND(G70*(1+$L$4),2)</f>
        <v>2.11</v>
      </c>
      <c r="I70" s="68">
        <f>TRUNC(F70*H70,2)</f>
        <v>82.81</v>
      </c>
      <c r="J70" s="69">
        <f t="shared" si="0"/>
        <v>3.7796906563366303E-4</v>
      </c>
      <c r="K70" s="32"/>
    </row>
    <row r="71" spans="1:13" ht="22.5" x14ac:dyDescent="0.2">
      <c r="A71" s="64" t="s">
        <v>125</v>
      </c>
      <c r="B71" s="65" t="s">
        <v>28</v>
      </c>
      <c r="C71" s="66">
        <v>98562</v>
      </c>
      <c r="D71" s="67" t="s">
        <v>47</v>
      </c>
      <c r="E71" s="88" t="s">
        <v>40</v>
      </c>
      <c r="F71" s="68">
        <v>39.25</v>
      </c>
      <c r="G71" s="68">
        <v>56.3</v>
      </c>
      <c r="H71" s="68">
        <f>ROUND(G71*(1+$L$4),2)</f>
        <v>67.84</v>
      </c>
      <c r="I71" s="68">
        <f>TRUNC(F71*H71,2)</f>
        <v>2662.72</v>
      </c>
      <c r="J71" s="69">
        <f t="shared" si="0"/>
        <v>1.2153433044850467E-2</v>
      </c>
      <c r="K71" s="32"/>
    </row>
    <row r="72" spans="1:13" s="7" customFormat="1" x14ac:dyDescent="0.2">
      <c r="A72" s="58" t="s">
        <v>126</v>
      </c>
      <c r="B72" s="59"/>
      <c r="C72" s="59"/>
      <c r="D72" s="60" t="s">
        <v>70</v>
      </c>
      <c r="E72" s="87"/>
      <c r="F72" s="61"/>
      <c r="G72" s="61"/>
      <c r="H72" s="61"/>
      <c r="I72" s="11">
        <f>SUM(I73:I81)</f>
        <v>40711.86</v>
      </c>
      <c r="J72" s="69">
        <f t="shared" si="0"/>
        <v>0.1858208390823391</v>
      </c>
      <c r="K72" s="32"/>
      <c r="L72" s="38"/>
      <c r="M72" s="31"/>
    </row>
    <row r="73" spans="1:13" s="31" customFormat="1" ht="22.5" x14ac:dyDescent="0.2">
      <c r="A73" s="64" t="s">
        <v>127</v>
      </c>
      <c r="B73" s="65" t="s">
        <v>28</v>
      </c>
      <c r="C73" s="66">
        <v>96523</v>
      </c>
      <c r="D73" s="67" t="s">
        <v>37</v>
      </c>
      <c r="E73" s="88" t="s">
        <v>41</v>
      </c>
      <c r="F73" s="68">
        <v>14.4</v>
      </c>
      <c r="G73" s="68">
        <v>107.97</v>
      </c>
      <c r="H73" s="68">
        <f t="shared" ref="H73:H81" si="7">ROUND(G73*(1+$L$4),2)</f>
        <v>130.1</v>
      </c>
      <c r="I73" s="68">
        <f t="shared" ref="I73:I81" si="8">TRUNC(F73*H73,2)</f>
        <v>1873.44</v>
      </c>
      <c r="J73" s="69">
        <f t="shared" si="0"/>
        <v>8.5509282251023996E-3</v>
      </c>
      <c r="K73" s="32"/>
      <c r="L73" s="38"/>
    </row>
    <row r="74" spans="1:13" s="31" customFormat="1" ht="33.75" x14ac:dyDescent="0.2">
      <c r="A74" s="64" t="s">
        <v>128</v>
      </c>
      <c r="B74" s="65" t="s">
        <v>28</v>
      </c>
      <c r="C74" s="66">
        <v>92921</v>
      </c>
      <c r="D74" s="67" t="s">
        <v>46</v>
      </c>
      <c r="E74" s="88" t="s">
        <v>35</v>
      </c>
      <c r="F74" s="68">
        <v>129.02000000000001</v>
      </c>
      <c r="G74" s="68">
        <v>9.7799999999999994</v>
      </c>
      <c r="H74" s="68">
        <f t="shared" si="7"/>
        <v>11.78</v>
      </c>
      <c r="I74" s="68">
        <f t="shared" si="8"/>
        <v>1519.85</v>
      </c>
      <c r="J74" s="69">
        <f t="shared" si="0"/>
        <v>6.9370400241917972E-3</v>
      </c>
      <c r="K74" s="32"/>
      <c r="L74" s="38"/>
    </row>
    <row r="75" spans="1:13" s="7" customFormat="1" ht="22.5" x14ac:dyDescent="0.2">
      <c r="A75" s="64" t="s">
        <v>129</v>
      </c>
      <c r="B75" s="65" t="s">
        <v>28</v>
      </c>
      <c r="C75" s="66">
        <v>96535</v>
      </c>
      <c r="D75" s="67" t="s">
        <v>44</v>
      </c>
      <c r="E75" s="88" t="s">
        <v>40</v>
      </c>
      <c r="F75" s="68">
        <v>18</v>
      </c>
      <c r="G75" s="68">
        <v>150.07</v>
      </c>
      <c r="H75" s="68">
        <f t="shared" si="7"/>
        <v>180.83</v>
      </c>
      <c r="I75" s="68">
        <f t="shared" si="8"/>
        <v>3254.94</v>
      </c>
      <c r="J75" s="69">
        <f t="shared" si="0"/>
        <v>1.4856498375723164E-2</v>
      </c>
      <c r="K75" s="32"/>
      <c r="L75" s="38"/>
      <c r="M75" s="31"/>
    </row>
    <row r="76" spans="1:13" s="12" customFormat="1" ht="33.75" x14ac:dyDescent="0.2">
      <c r="A76" s="64" t="s">
        <v>130</v>
      </c>
      <c r="B76" s="65" t="s">
        <v>28</v>
      </c>
      <c r="C76" s="66">
        <v>90285</v>
      </c>
      <c r="D76" s="67" t="s">
        <v>77</v>
      </c>
      <c r="E76" s="88" t="s">
        <v>41</v>
      </c>
      <c r="F76" s="68">
        <v>8</v>
      </c>
      <c r="G76" s="68">
        <v>905.05</v>
      </c>
      <c r="H76" s="68">
        <f t="shared" si="7"/>
        <v>1090.5899999999999</v>
      </c>
      <c r="I76" s="68">
        <f t="shared" si="8"/>
        <v>8724.7199999999993</v>
      </c>
      <c r="J76" s="69">
        <f t="shared" si="0"/>
        <v>3.9822174451338392E-2</v>
      </c>
      <c r="K76" s="32"/>
    </row>
    <row r="77" spans="1:13" s="12" customFormat="1" ht="22.5" x14ac:dyDescent="0.2">
      <c r="A77" s="64" t="s">
        <v>131</v>
      </c>
      <c r="B77" s="65" t="s">
        <v>28</v>
      </c>
      <c r="C77" s="66">
        <v>96616</v>
      </c>
      <c r="D77" s="67" t="s">
        <v>42</v>
      </c>
      <c r="E77" s="88" t="s">
        <v>41</v>
      </c>
      <c r="F77" s="68">
        <v>0.11</v>
      </c>
      <c r="G77" s="68">
        <v>912.52</v>
      </c>
      <c r="H77" s="68">
        <f t="shared" si="7"/>
        <v>1099.5899999999999</v>
      </c>
      <c r="I77" s="68">
        <f t="shared" si="8"/>
        <v>120.95</v>
      </c>
      <c r="J77" s="69">
        <f t="shared" ref="J77:J87" si="9">I77/$I$87</f>
        <v>5.5205118329177088E-4</v>
      </c>
      <c r="K77" s="32"/>
    </row>
    <row r="78" spans="1:13" s="12" customFormat="1" ht="33.75" x14ac:dyDescent="0.2">
      <c r="A78" s="64" t="s">
        <v>132</v>
      </c>
      <c r="B78" s="65" t="s">
        <v>71</v>
      </c>
      <c r="C78" s="66">
        <v>1</v>
      </c>
      <c r="D78" s="67" t="s">
        <v>55</v>
      </c>
      <c r="E78" s="88" t="s">
        <v>56</v>
      </c>
      <c r="F78" s="68">
        <v>36</v>
      </c>
      <c r="G78" s="68">
        <v>203.88</v>
      </c>
      <c r="H78" s="68">
        <f t="shared" si="7"/>
        <v>245.68</v>
      </c>
      <c r="I78" s="68">
        <f t="shared" si="8"/>
        <v>8844.48</v>
      </c>
      <c r="J78" s="69">
        <f t="shared" si="9"/>
        <v>4.0368794126501871E-2</v>
      </c>
      <c r="K78" s="32"/>
    </row>
    <row r="79" spans="1:13" s="12" customFormat="1" x14ac:dyDescent="0.2">
      <c r="A79" s="64" t="s">
        <v>133</v>
      </c>
      <c r="B79" s="65" t="s">
        <v>27</v>
      </c>
      <c r="C79" s="66">
        <v>4</v>
      </c>
      <c r="D79" s="67" t="s">
        <v>73</v>
      </c>
      <c r="E79" s="88" t="s">
        <v>36</v>
      </c>
      <c r="F79" s="68">
        <v>153.6</v>
      </c>
      <c r="G79" s="68">
        <v>58.019999999999996</v>
      </c>
      <c r="H79" s="68">
        <f t="shared" si="7"/>
        <v>69.91</v>
      </c>
      <c r="I79" s="68">
        <f t="shared" si="8"/>
        <v>10738.17</v>
      </c>
      <c r="J79" s="69">
        <f t="shared" si="9"/>
        <v>4.9012149275636172E-2</v>
      </c>
      <c r="K79" s="32"/>
    </row>
    <row r="80" spans="1:13" s="12" customFormat="1" ht="33.75" x14ac:dyDescent="0.2">
      <c r="A80" s="64" t="s">
        <v>134</v>
      </c>
      <c r="B80" s="65" t="s">
        <v>27</v>
      </c>
      <c r="C80" s="66">
        <v>5</v>
      </c>
      <c r="D80" s="67" t="s">
        <v>72</v>
      </c>
      <c r="E80" s="88" t="s">
        <v>35</v>
      </c>
      <c r="F80" s="68">
        <v>13.6</v>
      </c>
      <c r="G80" s="68">
        <v>95.28</v>
      </c>
      <c r="H80" s="68">
        <f t="shared" si="7"/>
        <v>114.81</v>
      </c>
      <c r="I80" s="68">
        <f t="shared" si="8"/>
        <v>1561.41</v>
      </c>
      <c r="J80" s="69">
        <f t="shared" si="9"/>
        <v>7.126732022353071E-3</v>
      </c>
      <c r="K80" s="32"/>
    </row>
    <row r="81" spans="1:12" s="12" customFormat="1" ht="22.5" x14ac:dyDescent="0.2">
      <c r="A81" s="64" t="s">
        <v>135</v>
      </c>
      <c r="B81" s="65" t="s">
        <v>27</v>
      </c>
      <c r="C81" s="66">
        <v>6</v>
      </c>
      <c r="D81" s="67" t="s">
        <v>74</v>
      </c>
      <c r="E81" s="88" t="s">
        <v>40</v>
      </c>
      <c r="F81" s="68">
        <v>68.400000000000006</v>
      </c>
      <c r="G81" s="68">
        <v>49.43</v>
      </c>
      <c r="H81" s="68">
        <f t="shared" si="7"/>
        <v>59.56</v>
      </c>
      <c r="I81" s="68">
        <f t="shared" si="8"/>
        <v>4073.9</v>
      </c>
      <c r="J81" s="69">
        <f t="shared" si="9"/>
        <v>1.8594471398200457E-2</v>
      </c>
      <c r="K81" s="32"/>
    </row>
    <row r="82" spans="1:12" x14ac:dyDescent="0.2">
      <c r="D82" s="83"/>
      <c r="J82" s="69">
        <f t="shared" si="9"/>
        <v>0</v>
      </c>
    </row>
    <row r="83" spans="1:12" s="154" customFormat="1" ht="15.75" x14ac:dyDescent="0.25">
      <c r="A83" s="149"/>
      <c r="B83" s="150"/>
      <c r="C83" s="150"/>
      <c r="D83" s="151"/>
      <c r="E83" s="152"/>
      <c r="F83" s="152"/>
      <c r="G83" s="153"/>
      <c r="H83" s="155" t="s">
        <v>3</v>
      </c>
      <c r="I83" s="156">
        <f>SUM(+I18+I22+I29+I31+I36+I51+I55+I62+I64+I69+I39+I72+I12)</f>
        <v>211703.54999999996</v>
      </c>
      <c r="J83" s="69">
        <f t="shared" si="9"/>
        <v>0.96627693496956224</v>
      </c>
    </row>
    <row r="84" spans="1:12" ht="15" x14ac:dyDescent="0.2">
      <c r="G84" s="73"/>
      <c r="H84" s="73"/>
      <c r="I84" s="157"/>
      <c r="J84" s="69">
        <f t="shared" si="9"/>
        <v>0</v>
      </c>
    </row>
    <row r="85" spans="1:12" s="159" customFormat="1" ht="15.75" x14ac:dyDescent="0.25">
      <c r="A85" s="174" t="s">
        <v>79</v>
      </c>
      <c r="B85" s="175"/>
      <c r="C85" s="175"/>
      <c r="D85" s="175"/>
      <c r="E85" s="175"/>
      <c r="F85" s="175"/>
      <c r="G85" s="176"/>
      <c r="H85" s="158">
        <v>3.49E-2</v>
      </c>
      <c r="I85" s="156">
        <f>H85*I83</f>
        <v>7388.4538949999987</v>
      </c>
      <c r="J85" s="69">
        <f t="shared" si="9"/>
        <v>3.3723065030437725E-2</v>
      </c>
      <c r="K85" s="160"/>
      <c r="L85" s="161"/>
    </row>
    <row r="86" spans="1:12" ht="15.75" thickBot="1" x14ac:dyDescent="0.25">
      <c r="A86" s="162"/>
      <c r="B86" s="163"/>
      <c r="C86" s="163"/>
      <c r="D86" s="164"/>
      <c r="E86" s="164"/>
      <c r="F86" s="164"/>
      <c r="G86" s="165"/>
      <c r="H86" s="165"/>
      <c r="I86" s="170"/>
      <c r="J86" s="69">
        <f t="shared" si="9"/>
        <v>0</v>
      </c>
    </row>
    <row r="87" spans="1:12" s="154" customFormat="1" ht="22.9" customHeight="1" thickBot="1" x14ac:dyDescent="0.25">
      <c r="A87" s="177" t="s">
        <v>141</v>
      </c>
      <c r="B87" s="178"/>
      <c r="C87" s="178"/>
      <c r="D87" s="178"/>
      <c r="E87" s="178"/>
      <c r="F87" s="178"/>
      <c r="G87" s="179"/>
      <c r="H87" s="173" t="s">
        <v>137</v>
      </c>
      <c r="I87" s="172">
        <f>I83+I85</f>
        <v>219092.00389499997</v>
      </c>
      <c r="J87" s="69">
        <f t="shared" si="9"/>
        <v>1</v>
      </c>
    </row>
    <row r="88" spans="1:12" ht="15" x14ac:dyDescent="0.2">
      <c r="A88" s="166"/>
      <c r="B88" s="167"/>
      <c r="C88" s="167"/>
      <c r="D88" s="168"/>
      <c r="E88" s="168"/>
      <c r="F88" s="168"/>
      <c r="G88" s="169"/>
      <c r="H88" s="169"/>
      <c r="I88" s="171"/>
    </row>
    <row r="89" spans="1:12" ht="15" x14ac:dyDescent="0.2">
      <c r="G89" s="73"/>
      <c r="H89" s="73"/>
      <c r="I89" s="77"/>
    </row>
    <row r="90" spans="1:12" ht="15" x14ac:dyDescent="0.2">
      <c r="G90" s="73"/>
      <c r="H90" s="73"/>
      <c r="I90" s="77"/>
    </row>
    <row r="92" spans="1:12" ht="18" x14ac:dyDescent="0.2">
      <c r="I92" s="98">
        <f>I19+I20+I21+L34503+I24+I25+I26+I27+I28+I30+I32+I33+I34+I35+I37+I38+I52+I53+I54+I56+I57+I58+I59+I60+I61+I63+I65+I66+I67+I68+I70+I71+I23+I14+I40+I41+I42+I43+I44+I45+I46+I47+I73+I74+I75+I76+I77+I78+I79+I80+I48+I81+I15</f>
        <v>211703.55000000005</v>
      </c>
    </row>
    <row r="93" spans="1:12" ht="18" x14ac:dyDescent="0.2">
      <c r="I93" s="99">
        <f>I85</f>
        <v>7388.4538949999987</v>
      </c>
    </row>
    <row r="94" spans="1:12" ht="18.75" x14ac:dyDescent="0.2">
      <c r="I94" s="100">
        <f>I92+I93</f>
        <v>219092.00389500003</v>
      </c>
    </row>
    <row r="95" spans="1:12" ht="18" x14ac:dyDescent="0.2">
      <c r="I95" s="99"/>
    </row>
    <row r="96" spans="1:12" ht="18" x14ac:dyDescent="0.2">
      <c r="I96" s="101" t="str">
        <f>IF(I92=I83,"OK","Erro")</f>
        <v>OK</v>
      </c>
    </row>
    <row r="97" spans="9:9" ht="18" x14ac:dyDescent="0.2">
      <c r="I97" s="101" t="str">
        <f>IF(I94=I87,"OK","Erro")</f>
        <v>OK</v>
      </c>
    </row>
  </sheetData>
  <autoFilter ref="A10:I81"/>
  <mergeCells count="5">
    <mergeCell ref="A85:G85"/>
    <mergeCell ref="A87:G87"/>
    <mergeCell ref="A1:I1"/>
    <mergeCell ref="G8:H8"/>
    <mergeCell ref="G9:I9"/>
  </mergeCells>
  <phoneticPr fontId="11" type="noConversion"/>
  <printOptions horizontalCentered="1"/>
  <pageMargins left="0.59055118110236227" right="0.39370078740157483" top="0.98425196850393704" bottom="0.98425196850393704" header="0.39370078740157483" footer="0.19685039370078741"/>
  <pageSetup paperSize="9" scale="56" orientation="portrait" r:id="rId1"/>
  <headerFooter>
    <oddHeader xml:space="preserve">&amp;CPREFEITURA MUNICIPAL DE ALIANÇA
SECRETARIA DE OBRAS, INFRAESTRUTURA E SERVIÇOS PÚBLICOS
DEPARTAMENTO DE ENGENHARIA
</oddHeader>
    <oddFooter>&amp;R&amp;"Arial,Normal"&amp;8Pág.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>
    <tabColor theme="9" tint="-0.249977111117893"/>
  </sheetPr>
  <dimension ref="B1:K64"/>
  <sheetViews>
    <sheetView tabSelected="1" view="pageBreakPreview" zoomScaleSheetLayoutView="100" workbookViewId="0">
      <pane ySplit="900" topLeftCell="A29" activePane="bottomLeft"/>
      <selection activeCell="B2" sqref="B1:D1048576"/>
      <selection pane="bottomLeft" activeCell="O23" sqref="O23"/>
    </sheetView>
  </sheetViews>
  <sheetFormatPr defaultColWidth="9.140625" defaultRowHeight="11.25" x14ac:dyDescent="0.2"/>
  <cols>
    <col min="1" max="1" width="0.85546875" style="5" customWidth="1"/>
    <col min="2" max="2" width="6.5703125" style="5" customWidth="1"/>
    <col min="3" max="3" width="35.140625" style="5" customWidth="1"/>
    <col min="4" max="4" width="13.140625" style="5" customWidth="1"/>
    <col min="5" max="8" width="11.5703125" style="5" customWidth="1"/>
    <col min="9" max="9" width="9.140625" style="5"/>
    <col min="10" max="10" width="10" style="5" bestFit="1" customWidth="1"/>
    <col min="11" max="16384" width="9.140625" style="5"/>
  </cols>
  <sheetData>
    <row r="1" spans="2:9" ht="18.75" thickBot="1" x14ac:dyDescent="0.3">
      <c r="B1" s="185" t="s">
        <v>19</v>
      </c>
      <c r="C1" s="186"/>
      <c r="D1" s="186"/>
      <c r="E1" s="186"/>
      <c r="F1" s="186"/>
      <c r="G1" s="186"/>
      <c r="H1" s="187"/>
    </row>
    <row r="2" spans="2:9" ht="12" thickTop="1" x14ac:dyDescent="0.2">
      <c r="B2" s="39"/>
      <c r="C2" s="17"/>
      <c r="D2" s="17"/>
      <c r="E2" s="17"/>
      <c r="F2" s="17"/>
      <c r="G2" s="17"/>
      <c r="H2" s="40"/>
    </row>
    <row r="3" spans="2:9" s="6" customFormat="1" ht="12.75" x14ac:dyDescent="0.2">
      <c r="B3" s="202" t="s">
        <v>142</v>
      </c>
      <c r="C3" s="203"/>
      <c r="D3" s="203"/>
      <c r="E3" s="203"/>
      <c r="F3" s="203"/>
      <c r="G3" s="203"/>
      <c r="H3" s="204"/>
    </row>
    <row r="4" spans="2:9" s="6" customFormat="1" ht="12.75" x14ac:dyDescent="0.2">
      <c r="B4" s="202"/>
      <c r="C4" s="203"/>
      <c r="D4" s="203"/>
      <c r="E4" s="203"/>
      <c r="F4" s="203"/>
      <c r="G4" s="203"/>
      <c r="H4" s="204"/>
    </row>
    <row r="5" spans="2:9" s="6" customFormat="1" ht="12.75" x14ac:dyDescent="0.2">
      <c r="B5" s="41" t="s">
        <v>75</v>
      </c>
      <c r="D5" s="24"/>
      <c r="E5" s="24"/>
      <c r="F5" s="24"/>
      <c r="G5" s="24"/>
      <c r="H5" s="42"/>
    </row>
    <row r="6" spans="2:9" ht="12" thickBot="1" x14ac:dyDescent="0.25">
      <c r="B6" s="43"/>
      <c r="C6" s="74"/>
      <c r="D6" s="75"/>
      <c r="E6" s="3"/>
      <c r="F6" s="3"/>
      <c r="G6" s="3"/>
      <c r="H6" s="76"/>
    </row>
    <row r="7" spans="2:9" s="14" customFormat="1" ht="16.5" customHeight="1" x14ac:dyDescent="0.2">
      <c r="B7" s="194" t="s">
        <v>11</v>
      </c>
      <c r="C7" s="196" t="s">
        <v>12</v>
      </c>
      <c r="D7" s="198" t="s">
        <v>13</v>
      </c>
      <c r="E7" s="200" t="s">
        <v>23</v>
      </c>
      <c r="F7" s="200"/>
      <c r="G7" s="200"/>
      <c r="H7" s="201"/>
    </row>
    <row r="8" spans="2:9" s="14" customFormat="1" x14ac:dyDescent="0.2">
      <c r="B8" s="195"/>
      <c r="C8" s="197"/>
      <c r="D8" s="199"/>
      <c r="E8" s="105" t="s">
        <v>24</v>
      </c>
      <c r="F8" s="105" t="s">
        <v>25</v>
      </c>
      <c r="G8" s="105" t="s">
        <v>26</v>
      </c>
      <c r="H8" s="106" t="s">
        <v>33</v>
      </c>
    </row>
    <row r="9" spans="2:9" s="14" customFormat="1" x14ac:dyDescent="0.2">
      <c r="B9" s="102"/>
      <c r="C9" s="103"/>
      <c r="D9" s="104"/>
      <c r="E9" s="105"/>
      <c r="F9" s="105"/>
      <c r="G9" s="105"/>
      <c r="H9" s="106"/>
    </row>
    <row r="10" spans="2:9" s="14" customFormat="1" x14ac:dyDescent="0.2">
      <c r="B10" s="107" t="s">
        <v>4</v>
      </c>
      <c r="C10" s="108" t="s">
        <v>80</v>
      </c>
      <c r="D10" s="109">
        <v>5089.8999999999996</v>
      </c>
      <c r="E10" s="110">
        <f>ROUND($D10*E11,2)</f>
        <v>1272.48</v>
      </c>
      <c r="F10" s="110">
        <f>ROUND($D10*F11,2)</f>
        <v>1272.48</v>
      </c>
      <c r="G10" s="110">
        <f>ROUND($D10*G11,2)</f>
        <v>1272.48</v>
      </c>
      <c r="H10" s="111">
        <f>ROUND($D10*H11,2)</f>
        <v>1272.48</v>
      </c>
    </row>
    <row r="11" spans="2:9" s="14" customFormat="1" x14ac:dyDescent="0.2">
      <c r="B11" s="112"/>
      <c r="C11" s="113"/>
      <c r="D11" s="114"/>
      <c r="E11" s="115">
        <v>0.25</v>
      </c>
      <c r="F11" s="115">
        <v>0.25</v>
      </c>
      <c r="G11" s="115">
        <v>0.25</v>
      </c>
      <c r="H11" s="116">
        <v>0.25</v>
      </c>
    </row>
    <row r="12" spans="2:9" s="14" customFormat="1" x14ac:dyDescent="0.2">
      <c r="B12" s="112"/>
      <c r="C12" s="117"/>
      <c r="D12" s="118"/>
      <c r="E12" s="114"/>
      <c r="F12" s="114"/>
      <c r="G12" s="114"/>
      <c r="H12" s="119"/>
    </row>
    <row r="13" spans="2:9" s="14" customFormat="1" ht="14.45" customHeight="1" x14ac:dyDescent="0.2">
      <c r="B13" s="205" t="s">
        <v>61</v>
      </c>
      <c r="C13" s="206"/>
      <c r="D13" s="206"/>
      <c r="E13" s="206"/>
      <c r="F13" s="206"/>
      <c r="G13" s="206"/>
      <c r="H13" s="207"/>
    </row>
    <row r="14" spans="2:9" s="10" customFormat="1" x14ac:dyDescent="0.2">
      <c r="B14" s="112"/>
      <c r="C14" s="117"/>
      <c r="D14" s="118"/>
      <c r="E14" s="114"/>
      <c r="F14" s="114"/>
      <c r="G14" s="114"/>
      <c r="H14" s="119"/>
    </row>
    <row r="15" spans="2:9" s="7" customFormat="1" x14ac:dyDescent="0.2">
      <c r="B15" s="107" t="s">
        <v>32</v>
      </c>
      <c r="C15" s="108" t="s">
        <v>31</v>
      </c>
      <c r="D15" s="109">
        <v>10170.83</v>
      </c>
      <c r="E15" s="110">
        <f>ROUND($D15*E16,2)</f>
        <v>2542.71</v>
      </c>
      <c r="F15" s="110">
        <f>ROUND($D15*F16,2)</f>
        <v>2542.71</v>
      </c>
      <c r="G15" s="110">
        <f>ROUND($D15*G16,2)</f>
        <v>2542.71</v>
      </c>
      <c r="H15" s="111">
        <f>ROUND($D15*H16,2)</f>
        <v>2542.71</v>
      </c>
      <c r="I15" s="15">
        <f>SUM(E15:H15)</f>
        <v>10170.84</v>
      </c>
    </row>
    <row r="16" spans="2:9" s="7" customFormat="1" x14ac:dyDescent="0.2">
      <c r="B16" s="112"/>
      <c r="C16" s="113"/>
      <c r="D16" s="114"/>
      <c r="E16" s="115">
        <v>0.25</v>
      </c>
      <c r="F16" s="115">
        <v>0.25</v>
      </c>
      <c r="G16" s="115">
        <v>0.25</v>
      </c>
      <c r="H16" s="116">
        <v>0.25</v>
      </c>
      <c r="I16" s="84">
        <f>SUM(E16:H16)-1</f>
        <v>0</v>
      </c>
    </row>
    <row r="17" spans="2:9" s="10" customFormat="1" x14ac:dyDescent="0.2">
      <c r="B17" s="112"/>
      <c r="C17" s="117"/>
      <c r="D17" s="118"/>
      <c r="E17" s="114"/>
      <c r="F17" s="114"/>
      <c r="G17" s="114"/>
      <c r="H17" s="119"/>
      <c r="I17" s="15"/>
    </row>
    <row r="18" spans="2:9" s="7" customFormat="1" x14ac:dyDescent="0.2">
      <c r="B18" s="107" t="s">
        <v>84</v>
      </c>
      <c r="C18" s="108" t="s">
        <v>57</v>
      </c>
      <c r="D18" s="109">
        <v>31422.76</v>
      </c>
      <c r="E18" s="110">
        <f>ROUND($D18*E19,2)</f>
        <v>7855.69</v>
      </c>
      <c r="F18" s="110">
        <f>ROUND($D18*F19,2)</f>
        <v>7855.69</v>
      </c>
      <c r="G18" s="110">
        <f>ROUND($D18*G19,2)</f>
        <v>7855.69</v>
      </c>
      <c r="H18" s="111">
        <f>ROUND($D18*H19,2)</f>
        <v>7855.69</v>
      </c>
      <c r="I18" s="15">
        <f>SUM(E18:H18)</f>
        <v>31422.76</v>
      </c>
    </row>
    <row r="19" spans="2:9" s="7" customFormat="1" x14ac:dyDescent="0.2">
      <c r="B19" s="112"/>
      <c r="C19" s="113"/>
      <c r="D19" s="114"/>
      <c r="E19" s="115">
        <v>0.25</v>
      </c>
      <c r="F19" s="115">
        <v>0.25</v>
      </c>
      <c r="G19" s="115">
        <v>0.25</v>
      </c>
      <c r="H19" s="116">
        <v>0.25</v>
      </c>
      <c r="I19" s="84">
        <f>SUM(E19:H19)-1</f>
        <v>0</v>
      </c>
    </row>
    <row r="20" spans="2:9" s="7" customFormat="1" x14ac:dyDescent="0.2">
      <c r="B20" s="112"/>
      <c r="C20" s="113"/>
      <c r="D20" s="118"/>
      <c r="E20" s="114"/>
      <c r="F20" s="114"/>
      <c r="G20" s="114"/>
      <c r="H20" s="119"/>
      <c r="I20" s="15"/>
    </row>
    <row r="21" spans="2:9" s="7" customFormat="1" x14ac:dyDescent="0.2">
      <c r="B21" s="107" t="s">
        <v>64</v>
      </c>
      <c r="C21" s="108" t="s">
        <v>58</v>
      </c>
      <c r="D21" s="109">
        <v>9193.4</v>
      </c>
      <c r="E21" s="114"/>
      <c r="F21" s="110">
        <f>ROUND($D21*F22,2)</f>
        <v>4596.7</v>
      </c>
      <c r="G21" s="110">
        <f>ROUND($D21*G22,2)</f>
        <v>4596.7</v>
      </c>
      <c r="H21" s="119"/>
      <c r="I21" s="15">
        <f>SUM(F21:H21)</f>
        <v>9193.4</v>
      </c>
    </row>
    <row r="22" spans="2:9" s="7" customFormat="1" x14ac:dyDescent="0.2">
      <c r="B22" s="112"/>
      <c r="C22" s="113"/>
      <c r="D22" s="114"/>
      <c r="E22" s="114"/>
      <c r="F22" s="115">
        <v>0.5</v>
      </c>
      <c r="G22" s="115">
        <v>0.5</v>
      </c>
      <c r="H22" s="119"/>
      <c r="I22" s="84">
        <f>SUM(F22:H22)-1</f>
        <v>0</v>
      </c>
    </row>
    <row r="23" spans="2:9" s="7" customFormat="1" x14ac:dyDescent="0.2">
      <c r="B23" s="112"/>
      <c r="C23" s="113"/>
      <c r="D23" s="118"/>
      <c r="E23" s="114"/>
      <c r="F23" s="114"/>
      <c r="G23" s="114"/>
      <c r="H23" s="119"/>
      <c r="I23" s="15"/>
    </row>
    <row r="24" spans="2:9" s="7" customFormat="1" x14ac:dyDescent="0.2">
      <c r="B24" s="107" t="s">
        <v>65</v>
      </c>
      <c r="C24" s="108" t="s">
        <v>63</v>
      </c>
      <c r="D24" s="109">
        <v>7835.65</v>
      </c>
      <c r="E24" s="114"/>
      <c r="F24" s="120"/>
      <c r="G24" s="110">
        <f>ROUND($D24*G25,2)</f>
        <v>3917.83</v>
      </c>
      <c r="H24" s="111">
        <f>ROUND($D24*H25,2)</f>
        <v>3917.83</v>
      </c>
      <c r="I24" s="15">
        <f>SUM(G24:H24)</f>
        <v>7835.66</v>
      </c>
    </row>
    <row r="25" spans="2:9" s="7" customFormat="1" x14ac:dyDescent="0.2">
      <c r="B25" s="112"/>
      <c r="C25" s="113"/>
      <c r="D25" s="114"/>
      <c r="E25" s="114"/>
      <c r="F25" s="120"/>
      <c r="G25" s="115">
        <v>0.5</v>
      </c>
      <c r="H25" s="116">
        <v>0.5</v>
      </c>
      <c r="I25" s="84">
        <f>SUM(G25:H25)-1</f>
        <v>0</v>
      </c>
    </row>
    <row r="26" spans="2:9" s="7" customFormat="1" x14ac:dyDescent="0.2">
      <c r="B26" s="112"/>
      <c r="C26" s="113"/>
      <c r="D26" s="118"/>
      <c r="E26" s="114"/>
      <c r="F26" s="114"/>
      <c r="G26" s="114"/>
      <c r="H26" s="119"/>
      <c r="I26" s="15"/>
    </row>
    <row r="27" spans="2:9" s="7" customFormat="1" x14ac:dyDescent="0.2">
      <c r="B27" s="107" t="s">
        <v>66</v>
      </c>
      <c r="C27" s="108" t="s">
        <v>68</v>
      </c>
      <c r="D27" s="109">
        <v>2745.5299999999997</v>
      </c>
      <c r="E27" s="114"/>
      <c r="F27" s="120"/>
      <c r="G27" s="114"/>
      <c r="H27" s="111">
        <f>ROUND($D27*H28,2)</f>
        <v>2745.53</v>
      </c>
      <c r="I27" s="15">
        <f>SUM(G27:H27)</f>
        <v>2745.53</v>
      </c>
    </row>
    <row r="28" spans="2:9" s="7" customFormat="1" x14ac:dyDescent="0.2">
      <c r="B28" s="112"/>
      <c r="C28" s="113"/>
      <c r="D28" s="114"/>
      <c r="E28" s="114"/>
      <c r="F28" s="120"/>
      <c r="G28" s="121"/>
      <c r="H28" s="116">
        <v>1</v>
      </c>
      <c r="I28" s="84">
        <f>SUM(G28:H28)-1</f>
        <v>0</v>
      </c>
    </row>
    <row r="29" spans="2:9" s="7" customFormat="1" x14ac:dyDescent="0.2">
      <c r="B29" s="112"/>
      <c r="C29" s="113"/>
      <c r="D29" s="118"/>
      <c r="E29" s="114"/>
      <c r="F29" s="114"/>
      <c r="G29" s="114"/>
      <c r="H29" s="119"/>
      <c r="I29" s="84"/>
    </row>
    <row r="30" spans="2:9" s="7" customFormat="1" x14ac:dyDescent="0.2">
      <c r="B30" s="107" t="s">
        <v>67</v>
      </c>
      <c r="C30" s="108" t="s">
        <v>70</v>
      </c>
      <c r="D30" s="109">
        <v>44867.16</v>
      </c>
      <c r="E30" s="114"/>
      <c r="F30" s="110">
        <f t="shared" ref="F30:G30" si="0">ROUND($D30*F31,2)</f>
        <v>22433.58</v>
      </c>
      <c r="G30" s="110">
        <f t="shared" si="0"/>
        <v>22433.58</v>
      </c>
      <c r="H30" s="119"/>
      <c r="I30" s="84"/>
    </row>
    <row r="31" spans="2:9" s="13" customFormat="1" x14ac:dyDescent="0.2">
      <c r="B31" s="112"/>
      <c r="C31" s="113"/>
      <c r="D31" s="114"/>
      <c r="E31" s="114"/>
      <c r="F31" s="115">
        <v>0.5</v>
      </c>
      <c r="G31" s="115">
        <v>0.5</v>
      </c>
      <c r="H31" s="122"/>
    </row>
    <row r="32" spans="2:9" s="8" customFormat="1" x14ac:dyDescent="0.2">
      <c r="B32" s="112"/>
      <c r="C32" s="113"/>
      <c r="D32" s="114"/>
      <c r="E32" s="114"/>
      <c r="F32" s="120"/>
      <c r="G32" s="121"/>
      <c r="H32" s="123"/>
      <c r="I32" s="15">
        <f>SUM(E35:F35)</f>
        <v>10170.83</v>
      </c>
    </row>
    <row r="33" spans="2:11" s="8" customFormat="1" x14ac:dyDescent="0.2">
      <c r="B33" s="205" t="s">
        <v>62</v>
      </c>
      <c r="C33" s="206"/>
      <c r="D33" s="206"/>
      <c r="E33" s="206"/>
      <c r="F33" s="206"/>
      <c r="G33" s="206"/>
      <c r="H33" s="207"/>
      <c r="I33" s="84">
        <f>SUM(E36:F36)-1</f>
        <v>0</v>
      </c>
    </row>
    <row r="34" spans="2:11" s="13" customFormat="1" x14ac:dyDescent="0.2">
      <c r="B34" s="112"/>
      <c r="C34" s="117"/>
      <c r="D34" s="118"/>
      <c r="E34" s="114"/>
      <c r="F34" s="114"/>
      <c r="G34" s="114"/>
      <c r="H34" s="119"/>
    </row>
    <row r="35" spans="2:11" s="8" customFormat="1" x14ac:dyDescent="0.2">
      <c r="B35" s="107" t="s">
        <v>34</v>
      </c>
      <c r="C35" s="108" t="s">
        <v>31</v>
      </c>
      <c r="D35" s="109">
        <v>10170.83</v>
      </c>
      <c r="E35" s="110">
        <f>ROUND($D35*E36,2)</f>
        <v>10170.83</v>
      </c>
      <c r="F35" s="105"/>
      <c r="G35" s="114"/>
      <c r="H35" s="119"/>
      <c r="I35" s="15">
        <f>SUM(F38:G38)</f>
        <v>30402.240000000002</v>
      </c>
    </row>
    <row r="36" spans="2:11" s="8" customFormat="1" x14ac:dyDescent="0.2">
      <c r="B36" s="112"/>
      <c r="C36" s="113"/>
      <c r="D36" s="114"/>
      <c r="E36" s="115">
        <v>1</v>
      </c>
      <c r="F36" s="124"/>
      <c r="G36" s="114"/>
      <c r="H36" s="119"/>
      <c r="I36" s="84">
        <f>SUM(F39:G39)-1</f>
        <v>0</v>
      </c>
    </row>
    <row r="37" spans="2:11" s="9" customFormat="1" ht="12" x14ac:dyDescent="0.2">
      <c r="B37" s="112"/>
      <c r="C37" s="117"/>
      <c r="D37" s="118"/>
      <c r="E37" s="114"/>
      <c r="F37" s="114"/>
      <c r="G37" s="114"/>
      <c r="H37" s="119"/>
      <c r="J37" s="11" t="e">
        <f>#REF!</f>
        <v>#REF!</v>
      </c>
      <c r="K37" s="16" t="e">
        <f>E64-J37</f>
        <v>#REF!</v>
      </c>
    </row>
    <row r="38" spans="2:11" x14ac:dyDescent="0.2">
      <c r="B38" s="107" t="s">
        <v>109</v>
      </c>
      <c r="C38" s="108" t="s">
        <v>57</v>
      </c>
      <c r="D38" s="109">
        <v>30402.239999999998</v>
      </c>
      <c r="E38" s="114"/>
      <c r="F38" s="110">
        <f>ROUND($D38*F39,2)</f>
        <v>15201.12</v>
      </c>
      <c r="G38" s="110">
        <f>ROUND($D38*G39,2)</f>
        <v>15201.12</v>
      </c>
      <c r="H38" s="119"/>
      <c r="I38" s="15">
        <f>SUM(G41:H41)</f>
        <v>9193.4</v>
      </c>
    </row>
    <row r="39" spans="2:11" x14ac:dyDescent="0.2">
      <c r="B39" s="112"/>
      <c r="C39" s="113"/>
      <c r="D39" s="114"/>
      <c r="E39" s="114"/>
      <c r="F39" s="115">
        <v>0.5</v>
      </c>
      <c r="G39" s="115">
        <v>0.5</v>
      </c>
      <c r="H39" s="122"/>
      <c r="I39" s="84">
        <f>SUM(G42:H42)-1</f>
        <v>0</v>
      </c>
    </row>
    <row r="40" spans="2:11" x14ac:dyDescent="0.2">
      <c r="B40" s="112"/>
      <c r="C40" s="113"/>
      <c r="D40" s="118"/>
      <c r="E40" s="114"/>
      <c r="F40" s="114"/>
      <c r="G40" s="114"/>
      <c r="H40" s="119"/>
    </row>
    <row r="41" spans="2:11" x14ac:dyDescent="0.2">
      <c r="B41" s="107" t="s">
        <v>116</v>
      </c>
      <c r="C41" s="108" t="s">
        <v>58</v>
      </c>
      <c r="D41" s="109">
        <v>9193.4</v>
      </c>
      <c r="E41" s="114"/>
      <c r="F41" s="114"/>
      <c r="G41" s="110">
        <f>ROUND($D41*G42,2)</f>
        <v>4596.7</v>
      </c>
      <c r="H41" s="111">
        <f>ROUND($D41*H42,2)</f>
        <v>4596.7</v>
      </c>
      <c r="I41" s="15">
        <f>SUM(G44:H44)</f>
        <v>7154.46</v>
      </c>
    </row>
    <row r="42" spans="2:11" x14ac:dyDescent="0.2">
      <c r="B42" s="112"/>
      <c r="C42" s="113"/>
      <c r="D42" s="114"/>
      <c r="E42" s="114"/>
      <c r="F42" s="114"/>
      <c r="G42" s="115">
        <v>0.5</v>
      </c>
      <c r="H42" s="116">
        <v>0.5</v>
      </c>
      <c r="I42" s="84">
        <f>SUM(G45:H45)-1</f>
        <v>0</v>
      </c>
    </row>
    <row r="43" spans="2:11" x14ac:dyDescent="0.2">
      <c r="B43" s="112"/>
      <c r="C43" s="113"/>
      <c r="D43" s="118"/>
      <c r="E43" s="114"/>
      <c r="F43" s="114"/>
      <c r="G43" s="114"/>
      <c r="H43" s="119"/>
      <c r="I43" s="84"/>
    </row>
    <row r="44" spans="2:11" x14ac:dyDescent="0.2">
      <c r="B44" s="107" t="s">
        <v>118</v>
      </c>
      <c r="C44" s="108" t="s">
        <v>63</v>
      </c>
      <c r="D44" s="109">
        <v>7154.46</v>
      </c>
      <c r="E44" s="114"/>
      <c r="F44" s="114"/>
      <c r="G44" s="114"/>
      <c r="H44" s="111">
        <f>ROUND($D44*H45,2)</f>
        <v>7154.46</v>
      </c>
      <c r="I44" s="84"/>
    </row>
    <row r="45" spans="2:11" x14ac:dyDescent="0.2">
      <c r="B45" s="112"/>
      <c r="C45" s="113"/>
      <c r="D45" s="114"/>
      <c r="E45" s="114"/>
      <c r="F45" s="114"/>
      <c r="G45" s="121"/>
      <c r="H45" s="116">
        <v>1</v>
      </c>
    </row>
    <row r="46" spans="2:11" x14ac:dyDescent="0.2">
      <c r="B46" s="112"/>
      <c r="C46" s="113"/>
      <c r="D46" s="114"/>
      <c r="E46" s="114"/>
      <c r="F46" s="114"/>
      <c r="G46" s="121"/>
      <c r="H46" s="123"/>
    </row>
    <row r="47" spans="2:11" x14ac:dyDescent="0.2">
      <c r="B47" s="107" t="s">
        <v>123</v>
      </c>
      <c r="C47" s="108" t="s">
        <v>68</v>
      </c>
      <c r="D47" s="109">
        <v>2745.5299999999997</v>
      </c>
      <c r="E47" s="114"/>
      <c r="F47" s="114"/>
      <c r="G47" s="114"/>
      <c r="H47" s="111">
        <f>ROUND($D47*H48,2)</f>
        <v>2745.53</v>
      </c>
    </row>
    <row r="48" spans="2:11" x14ac:dyDescent="0.2">
      <c r="B48" s="112"/>
      <c r="C48" s="113"/>
      <c r="D48" s="114"/>
      <c r="E48" s="114"/>
      <c r="F48" s="114"/>
      <c r="G48" s="121"/>
      <c r="H48" s="116">
        <v>1</v>
      </c>
    </row>
    <row r="49" spans="2:9" x14ac:dyDescent="0.2">
      <c r="B49" s="112"/>
      <c r="C49" s="113"/>
      <c r="D49" s="114"/>
      <c r="E49" s="114"/>
      <c r="F49" s="114"/>
      <c r="G49" s="121"/>
      <c r="H49" s="123"/>
      <c r="I49" s="15">
        <f>SUM(E58:H58)</f>
        <v>214002.11000000002</v>
      </c>
    </row>
    <row r="50" spans="2:9" x14ac:dyDescent="0.2">
      <c r="B50" s="107" t="s">
        <v>126</v>
      </c>
      <c r="C50" s="108" t="s">
        <v>70</v>
      </c>
      <c r="D50" s="109">
        <v>40711.86</v>
      </c>
      <c r="E50" s="114"/>
      <c r="F50" s="110">
        <f t="shared" ref="F50:G50" si="1">ROUND($D50*F51,2)</f>
        <v>20355.93</v>
      </c>
      <c r="G50" s="110">
        <f t="shared" si="1"/>
        <v>20355.93</v>
      </c>
      <c r="H50" s="119"/>
      <c r="I50" s="84">
        <f>SUM(E59:H59)</f>
        <v>0.97676823524130396</v>
      </c>
    </row>
    <row r="51" spans="2:9" x14ac:dyDescent="0.2">
      <c r="B51" s="112"/>
      <c r="C51" s="113"/>
      <c r="D51" s="114"/>
      <c r="E51" s="114"/>
      <c r="F51" s="115">
        <v>0.5</v>
      </c>
      <c r="G51" s="115">
        <v>0.5</v>
      </c>
      <c r="H51" s="122"/>
    </row>
    <row r="52" spans="2:9" x14ac:dyDescent="0.2">
      <c r="B52" s="112"/>
      <c r="C52" s="113"/>
      <c r="D52" s="118"/>
      <c r="E52" s="114"/>
      <c r="F52" s="114"/>
      <c r="G52" s="114"/>
      <c r="H52" s="119"/>
    </row>
    <row r="53" spans="2:9" x14ac:dyDescent="0.2">
      <c r="B53" s="107"/>
      <c r="C53" s="108" t="s">
        <v>136</v>
      </c>
      <c r="D53" s="109">
        <v>7388.4538949999987</v>
      </c>
      <c r="E53" s="110">
        <f t="shared" ref="E53:H53" si="2">ROUND($D53*E54,2)</f>
        <v>1847.11</v>
      </c>
      <c r="F53" s="110">
        <f t="shared" si="2"/>
        <v>1847.11</v>
      </c>
      <c r="G53" s="110">
        <f t="shared" si="2"/>
        <v>1847.11</v>
      </c>
      <c r="H53" s="111">
        <f t="shared" si="2"/>
        <v>1847.11</v>
      </c>
      <c r="I53" s="84">
        <f>SUM(E62:H62)</f>
        <v>2.3472521628240783</v>
      </c>
    </row>
    <row r="54" spans="2:9" x14ac:dyDescent="0.2">
      <c r="B54" s="112"/>
      <c r="C54" s="113"/>
      <c r="D54" s="114"/>
      <c r="E54" s="115">
        <v>0.25</v>
      </c>
      <c r="F54" s="115">
        <v>0.25</v>
      </c>
      <c r="G54" s="115">
        <v>0.25</v>
      </c>
      <c r="H54" s="116">
        <v>0.25</v>
      </c>
    </row>
    <row r="55" spans="2:9" x14ac:dyDescent="0.2">
      <c r="B55" s="112"/>
      <c r="C55" s="113"/>
      <c r="D55" s="118"/>
      <c r="E55" s="114"/>
      <c r="F55" s="114"/>
      <c r="G55" s="114"/>
      <c r="H55" s="119"/>
    </row>
    <row r="56" spans="2:9" x14ac:dyDescent="0.2">
      <c r="B56" s="125"/>
      <c r="C56" s="126" t="s">
        <v>3</v>
      </c>
      <c r="D56" s="127">
        <v>219092.00389499997</v>
      </c>
      <c r="E56" s="114"/>
      <c r="F56" s="128"/>
      <c r="G56" s="128"/>
      <c r="H56" s="129"/>
    </row>
    <row r="57" spans="2:9" x14ac:dyDescent="0.2">
      <c r="B57" s="130"/>
      <c r="C57" s="120"/>
      <c r="D57" s="131"/>
      <c r="E57" s="128"/>
      <c r="F57" s="128"/>
      <c r="G57" s="128"/>
      <c r="H57" s="129"/>
    </row>
    <row r="58" spans="2:9" x14ac:dyDescent="0.2">
      <c r="B58" s="190" t="s">
        <v>14</v>
      </c>
      <c r="C58" s="191"/>
      <c r="D58" s="191"/>
      <c r="E58" s="132">
        <f>SUM(E18,E15,E35,E21,E24,E27,E30,E38,E41,E44,E47,E50,E53)</f>
        <v>22416.34</v>
      </c>
      <c r="F58" s="132">
        <f>SUM(F18,F15,F35,F21,F24,F27,F30,F38,F41,F44,F47,F50,F53)</f>
        <v>74832.840000000011</v>
      </c>
      <c r="G58" s="132">
        <f>SUM(G18,G15,G35,G21,G24,G27,G30,G38,G41,G44,G47,G50,G53)</f>
        <v>83347.37000000001</v>
      </c>
      <c r="H58" s="133">
        <f>SUM(H18,H15,H35,H21,H24,H27,H30,H38,H41,H44,H47,H50,H53)</f>
        <v>33405.56</v>
      </c>
    </row>
    <row r="59" spans="2:9" x14ac:dyDescent="0.2">
      <c r="B59" s="112"/>
      <c r="C59" s="134"/>
      <c r="D59" s="134"/>
      <c r="E59" s="135">
        <f>E58/($D$56)</f>
        <v>0.10231473354337044</v>
      </c>
      <c r="F59" s="135">
        <f>F58/($D$56)</f>
        <v>0.34155897371710431</v>
      </c>
      <c r="G59" s="135">
        <f>G58/($D$56)</f>
        <v>0.38042177951845429</v>
      </c>
      <c r="H59" s="136">
        <f>H58/($D$56)</f>
        <v>0.15247274846237494</v>
      </c>
    </row>
    <row r="60" spans="2:9" x14ac:dyDescent="0.2">
      <c r="B60" s="112"/>
      <c r="C60" s="134"/>
      <c r="D60" s="134"/>
      <c r="E60" s="114"/>
      <c r="F60" s="114"/>
      <c r="G60" s="114"/>
      <c r="H60" s="119"/>
    </row>
    <row r="61" spans="2:9" x14ac:dyDescent="0.2">
      <c r="B61" s="190" t="s">
        <v>15</v>
      </c>
      <c r="C61" s="191"/>
      <c r="D61" s="191"/>
      <c r="E61" s="132">
        <f>E58</f>
        <v>22416.34</v>
      </c>
      <c r="F61" s="132">
        <f>F58+E61</f>
        <v>97249.180000000008</v>
      </c>
      <c r="G61" s="132">
        <f>G58+F61</f>
        <v>180596.55000000002</v>
      </c>
      <c r="H61" s="133">
        <f>H58+G61</f>
        <v>214002.11000000002</v>
      </c>
    </row>
    <row r="62" spans="2:9" x14ac:dyDescent="0.2">
      <c r="B62" s="112"/>
      <c r="C62" s="134"/>
      <c r="D62" s="134"/>
      <c r="E62" s="135">
        <f>E61/($D$56)</f>
        <v>0.10231473354337044</v>
      </c>
      <c r="F62" s="135">
        <f>F61/($D$56)</f>
        <v>0.44387370726047476</v>
      </c>
      <c r="G62" s="135">
        <f>G61/($D$56)</f>
        <v>0.82429548677892905</v>
      </c>
      <c r="H62" s="136">
        <f>H61/($D$56)</f>
        <v>0.97676823524130396</v>
      </c>
    </row>
    <row r="63" spans="2:9" x14ac:dyDescent="0.2">
      <c r="B63" s="112"/>
      <c r="C63" s="134"/>
      <c r="D63" s="134"/>
      <c r="E63" s="114"/>
      <c r="F63" s="114"/>
      <c r="G63" s="114"/>
      <c r="H63" s="119"/>
    </row>
    <row r="64" spans="2:9" ht="12.75" thickBot="1" x14ac:dyDescent="0.25">
      <c r="B64" s="188" t="s">
        <v>16</v>
      </c>
      <c r="C64" s="189"/>
      <c r="D64" s="189"/>
      <c r="E64" s="192">
        <f>D56</f>
        <v>219092.00389499997</v>
      </c>
      <c r="F64" s="192"/>
      <c r="G64" s="192"/>
      <c r="H64" s="193"/>
    </row>
  </sheetData>
  <mergeCells count="12">
    <mergeCell ref="B1:H1"/>
    <mergeCell ref="B64:D64"/>
    <mergeCell ref="B58:D58"/>
    <mergeCell ref="B61:D61"/>
    <mergeCell ref="E64:H64"/>
    <mergeCell ref="B7:B8"/>
    <mergeCell ref="C7:C8"/>
    <mergeCell ref="D7:D8"/>
    <mergeCell ref="E7:H7"/>
    <mergeCell ref="B3:H4"/>
    <mergeCell ref="B13:H13"/>
    <mergeCell ref="B33:H33"/>
  </mergeCells>
  <phoneticPr fontId="11" type="noConversion"/>
  <printOptions horizontalCentered="1"/>
  <pageMargins left="0.59055118110236227" right="0.39370078740157483" top="1.5748031496062993" bottom="0.59055118110236227" header="0.39370078740157483" footer="0.39370078740157483"/>
  <pageSetup paperSize="9" scale="80" orientation="portrait" horizontalDpi="4294967293" verticalDpi="4294967293" r:id="rId1"/>
  <headerFooter>
    <oddHeader xml:space="preserve">&amp;C&amp;"Arial,Negrito"&amp;12PREFEITURA MUNICIPAL DE ALIANÇA
SECRETARIA DE OBRAS,  INFRAESTRUTURA E SERVIÇOS PÚBLICOS
DEPARTAMENTO DE ENGENHARIA
</oddHeader>
    <oddFooter>&amp;R&amp;"Arial,Normal"&amp;8Pág.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2026-09-29T17:55:37Z</dcterms:modified>
</cp:coreProperties>
</file>