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EstaPastaDeTrabalho" defaultThemeVersion="124226"/>
  <bookViews>
    <workbookView xWindow="0" yWindow="0" windowWidth="20490" windowHeight="7755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ORÇAMENTO!$A$11:$I$247</definedName>
    <definedName name="_xlnm.Print_Area" localSheetId="1">CRONOGRAMA!$B$1:$P$127</definedName>
    <definedName name="_xlnm.Print_Area" localSheetId="0">ORÇAMENTO!$A$1:$I$249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8" i="21" l="1"/>
  <c r="I225" i="21"/>
  <c r="I222" i="21"/>
  <c r="I197" i="21"/>
  <c r="I182" i="21"/>
  <c r="I181" i="21"/>
  <c r="I168" i="21"/>
  <c r="I167" i="21"/>
  <c r="I163" i="21"/>
  <c r="I154" i="21"/>
  <c r="I133" i="21"/>
  <c r="I130" i="21"/>
  <c r="I129" i="21"/>
  <c r="I126" i="21"/>
  <c r="I125" i="21"/>
  <c r="I124" i="21"/>
  <c r="I115" i="21"/>
  <c r="I107" i="21"/>
  <c r="I103" i="21"/>
  <c r="I100" i="21"/>
  <c r="I95" i="21"/>
  <c r="I90" i="21"/>
  <c r="I88" i="21"/>
  <c r="I87" i="21"/>
  <c r="I83" i="21"/>
  <c r="I82" i="21"/>
  <c r="I77" i="21"/>
  <c r="I72" i="21"/>
  <c r="I71" i="21"/>
  <c r="I67" i="21"/>
  <c r="I66" i="21"/>
  <c r="I65" i="21"/>
  <c r="I63" i="21"/>
  <c r="I61" i="21"/>
  <c r="I58" i="21"/>
  <c r="I55" i="21"/>
  <c r="I53" i="21"/>
  <c r="I51" i="21"/>
  <c r="I31" i="21"/>
  <c r="I30" i="21"/>
  <c r="I27" i="21"/>
  <c r="I26" i="21"/>
  <c r="I198" i="21" l="1"/>
  <c r="I241" i="21"/>
  <c r="I177" i="21"/>
  <c r="I175" i="21"/>
  <c r="I191" i="21"/>
  <c r="I120" i="21"/>
  <c r="I189" i="21"/>
  <c r="I132" i="21"/>
  <c r="I84" i="21"/>
  <c r="I203" i="21"/>
  <c r="I127" i="21"/>
  <c r="I106" i="21"/>
  <c r="I19" i="21"/>
  <c r="I57" i="21"/>
  <c r="I158" i="21"/>
  <c r="I223" i="21"/>
  <c r="I118" i="21"/>
  <c r="I231" i="21"/>
  <c r="I215" i="21"/>
  <c r="I179" i="21"/>
  <c r="I204" i="21"/>
  <c r="I119" i="21"/>
  <c r="I69" i="21"/>
  <c r="I89" i="21"/>
  <c r="I93" i="21"/>
  <c r="I36" i="21"/>
  <c r="I161" i="21"/>
  <c r="I76" i="21"/>
  <c r="I114" i="21"/>
  <c r="I141" i="21"/>
  <c r="I143" i="21"/>
  <c r="I52" i="21"/>
  <c r="I140" i="21"/>
  <c r="I136" i="21"/>
  <c r="I123" i="21"/>
  <c r="I180" i="21"/>
  <c r="I101" i="21"/>
  <c r="I96" i="21"/>
  <c r="I64" i="21"/>
  <c r="I73" i="21"/>
  <c r="I245" i="21"/>
  <c r="I54" i="21"/>
  <c r="I149" i="21"/>
  <c r="I38" i="21"/>
  <c r="I99" i="21"/>
  <c r="I40" i="21"/>
  <c r="I108" i="21"/>
  <c r="I33" i="21"/>
  <c r="I117" i="21"/>
  <c r="I240" i="21"/>
  <c r="I155" i="21"/>
  <c r="I176" i="21"/>
  <c r="I244" i="21"/>
  <c r="I42" i="21"/>
  <c r="I94" i="21"/>
  <c r="I112" i="21"/>
  <c r="I39" i="21"/>
  <c r="I174" i="21"/>
  <c r="I201" i="21"/>
  <c r="I45" i="21"/>
  <c r="I102" i="21"/>
  <c r="I43" i="21"/>
  <c r="I20" i="21"/>
  <c r="I75" i="21"/>
  <c r="I194" i="21"/>
  <c r="I235" i="21"/>
  <c r="I213" i="21"/>
  <c r="I121" i="21"/>
  <c r="I44" i="21"/>
  <c r="I211" i="21"/>
  <c r="I25" i="21"/>
  <c r="I137" i="21"/>
  <c r="I37" i="21"/>
  <c r="I34" i="21"/>
  <c r="I105" i="21"/>
  <c r="I85" i="21"/>
  <c r="I59" i="21"/>
  <c r="I138" i="21"/>
  <c r="I97" i="21"/>
  <c r="I216" i="21"/>
  <c r="I142" i="21"/>
  <c r="I79" i="21"/>
  <c r="I166" i="21"/>
  <c r="I15" i="21"/>
  <c r="I32" i="21"/>
  <c r="I188" i="21"/>
  <c r="I195" i="21"/>
  <c r="I81" i="21"/>
  <c r="I192" i="21"/>
  <c r="I205" i="21"/>
  <c r="I190" i="21"/>
  <c r="I233" i="21"/>
  <c r="I60" i="21"/>
  <c r="I150" i="21"/>
  <c r="I78" i="21"/>
  <c r="I91" i="21"/>
  <c r="I111" i="21"/>
  <c r="I131" i="21"/>
  <c r="I160" i="21"/>
  <c r="I28" i="21"/>
  <c r="I157" i="21"/>
  <c r="I210" i="21"/>
  <c r="I46" i="21"/>
  <c r="I239" i="21"/>
  <c r="I135" i="21"/>
  <c r="I148" i="21"/>
  <c r="I162" i="21"/>
  <c r="I109" i="21"/>
  <c r="I113" i="21"/>
  <c r="I196" i="21"/>
  <c r="I234" i="21"/>
  <c r="I243" i="21"/>
  <c r="I164" i="21"/>
  <c r="I200" i="21"/>
  <c r="I237" i="21"/>
  <c r="I217" i="21"/>
  <c r="I224" i="21"/>
  <c r="I246" i="21"/>
  <c r="I151" i="21"/>
  <c r="I232" i="21"/>
  <c r="I208" i="21"/>
  <c r="I202" i="21"/>
  <c r="I247" i="21"/>
  <c r="I169" i="21"/>
  <c r="I207" i="21"/>
  <c r="I152" i="21"/>
  <c r="I70" i="21"/>
  <c r="I183" i="21"/>
  <c r="I156" i="21"/>
  <c r="I226" i="21"/>
  <c r="I214" i="21"/>
  <c r="I153" i="21" l="1"/>
  <c r="I50" i="21"/>
  <c r="I29" i="21"/>
  <c r="I128" i="21"/>
  <c r="I41" i="21"/>
  <c r="I80" i="21"/>
  <c r="I98" i="21"/>
  <c r="I173" i="21"/>
  <c r="I56" i="21"/>
  <c r="I178" i="21"/>
  <c r="I212" i="21"/>
  <c r="I92" i="21"/>
  <c r="I139" i="21"/>
  <c r="I104" i="21"/>
  <c r="I110" i="21"/>
  <c r="I134" i="21"/>
  <c r="I242" i="21"/>
  <c r="I230" i="21"/>
  <c r="I122" i="21"/>
  <c r="I199" i="21"/>
  <c r="I193" i="21"/>
  <c r="I24" i="21"/>
  <c r="I187" i="21"/>
  <c r="I236" i="21"/>
  <c r="I86" i="21"/>
  <c r="I74" i="21"/>
  <c r="I62" i="21"/>
  <c r="I221" i="21"/>
  <c r="I159" i="21"/>
  <c r="I165" i="21"/>
  <c r="I68" i="21"/>
  <c r="I116" i="21"/>
  <c r="I147" i="21"/>
  <c r="I35" i="21"/>
  <c r="I13" i="21"/>
  <c r="I209" i="21"/>
  <c r="I251" i="21" l="1"/>
  <c r="I228" i="21"/>
  <c r="I171" i="21"/>
  <c r="I22" i="21"/>
  <c r="I206" i="21"/>
  <c r="I145" i="21"/>
  <c r="I219" i="21"/>
  <c r="I48" i="21"/>
  <c r="I185" i="21"/>
  <c r="I249" i="21" l="1"/>
  <c r="Q26" i="8"/>
  <c r="I253" i="21" l="1"/>
  <c r="N82" i="8" l="1"/>
  <c r="N85" i="8" l="1"/>
  <c r="K61" i="8"/>
  <c r="P115" i="8"/>
  <c r="I40" i="8"/>
  <c r="L70" i="8"/>
  <c r="I34" i="8"/>
  <c r="F19" i="8"/>
  <c r="G19" i="8"/>
  <c r="E19" i="8"/>
  <c r="Q19" i="8" s="1"/>
  <c r="K46" i="8"/>
  <c r="J46" i="8"/>
  <c r="J121" i="8" s="1"/>
  <c r="I46" i="8"/>
  <c r="G25" i="8"/>
  <c r="H25" i="8"/>
  <c r="I31" i="8"/>
  <c r="Q31" i="8" s="1"/>
  <c r="N79" i="8"/>
  <c r="O97" i="8"/>
  <c r="I43" i="8"/>
  <c r="K49" i="8"/>
  <c r="L67" i="8"/>
  <c r="K58" i="8"/>
  <c r="K55" i="8"/>
  <c r="I37" i="8"/>
  <c r="H22" i="8"/>
  <c r="G22" i="8"/>
  <c r="Q22" i="8" s="1"/>
  <c r="K52" i="8"/>
  <c r="L64" i="8"/>
  <c r="Q25" i="8" l="1"/>
  <c r="P109" i="8"/>
  <c r="N91" i="8"/>
  <c r="P91" i="8"/>
  <c r="O91" i="8"/>
  <c r="N94" i="8"/>
  <c r="P112" i="8"/>
  <c r="F16" i="8"/>
  <c r="E16" i="8"/>
  <c r="I121" i="8"/>
  <c r="Q46" i="8"/>
  <c r="N100" i="8"/>
  <c r="O100" i="8"/>
  <c r="P100" i="8"/>
  <c r="H28" i="8"/>
  <c r="H121" i="8" s="1"/>
  <c r="G28" i="8"/>
  <c r="P88" i="8"/>
  <c r="N88" i="8"/>
  <c r="O88" i="8"/>
  <c r="N76" i="8"/>
  <c r="M76" i="8"/>
  <c r="K121" i="8"/>
  <c r="N73" i="8"/>
  <c r="L73" i="8"/>
  <c r="L121" i="8" s="1"/>
  <c r="M73" i="8"/>
  <c r="O103" i="8" l="1"/>
  <c r="N103" i="8"/>
  <c r="P103" i="8"/>
  <c r="N106" i="8"/>
  <c r="O106" i="8"/>
  <c r="P106" i="8"/>
  <c r="M106" i="8"/>
  <c r="O121" i="8"/>
  <c r="N121" i="8"/>
  <c r="M121" i="8"/>
  <c r="G121" i="8"/>
  <c r="Q28" i="8"/>
  <c r="P121" i="8"/>
  <c r="Q16" i="8"/>
  <c r="Q32" i="8" l="1"/>
  <c r="Q29" i="8" l="1"/>
  <c r="Q23" i="8"/>
  <c r="Q20" i="8"/>
  <c r="J122" i="8" l="1"/>
  <c r="H122" i="8"/>
  <c r="O122" i="8"/>
  <c r="N122" i="8"/>
  <c r="K122" i="8"/>
  <c r="I122" i="8"/>
  <c r="L122" i="8"/>
  <c r="M122" i="8"/>
  <c r="G122" i="8"/>
  <c r="P122" i="8"/>
  <c r="F13" i="8"/>
  <c r="F121" i="8" s="1"/>
  <c r="F122" i="8" s="1"/>
  <c r="E13" i="8"/>
  <c r="Q13" i="8" s="1"/>
  <c r="Q11" i="8" l="1"/>
  <c r="Q14" i="8"/>
  <c r="Q17" i="8"/>
  <c r="E10" i="8" l="1"/>
  <c r="R127" i="8"/>
  <c r="R129" i="8" s="1"/>
  <c r="E121" i="8" l="1"/>
  <c r="Q10" i="8"/>
  <c r="Q121" i="8" l="1"/>
  <c r="E122" i="8"/>
  <c r="E124" i="8"/>
  <c r="E127" i="8"/>
  <c r="S127" i="8" s="1"/>
  <c r="E125" i="8" l="1"/>
  <c r="F124" i="8"/>
  <c r="Q122" i="8"/>
  <c r="F125" i="8" l="1"/>
  <c r="G124" i="8"/>
  <c r="G125" i="8" l="1"/>
  <c r="H124" i="8"/>
  <c r="H125" i="8" l="1"/>
  <c r="I124" i="8"/>
  <c r="I125" i="8" l="1"/>
  <c r="J124" i="8"/>
  <c r="J125" i="8" l="1"/>
  <c r="K124" i="8"/>
  <c r="K125" i="8" l="1"/>
  <c r="L124" i="8"/>
  <c r="L125" i="8" l="1"/>
  <c r="M124" i="8"/>
  <c r="M125" i="8" l="1"/>
  <c r="N124" i="8"/>
  <c r="N125" i="8" l="1"/>
  <c r="O124" i="8"/>
  <c r="O125" i="8" l="1"/>
  <c r="P124" i="8"/>
  <c r="P125" i="8" s="1"/>
</calcChain>
</file>

<file path=xl/sharedStrings.xml><?xml version="1.0" encoding="utf-8"?>
<sst xmlns="http://schemas.openxmlformats.org/spreadsheetml/2006/main" count="959" uniqueCount="310">
  <si>
    <t>ITEM</t>
  </si>
  <si>
    <t>DESCRIÇÃO</t>
  </si>
  <si>
    <t>UN.</t>
  </si>
  <si>
    <t>TOTAL</t>
  </si>
  <si>
    <t>1.0</t>
  </si>
  <si>
    <t>1.1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</si>
  <si>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</si>
  <si>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</si>
  <si>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</si>
  <si>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</si>
  <si>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</si>
  <si>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</si>
  <si>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</si>
  <si>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</si>
  <si>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</si>
  <si>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</si>
  <si>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</si>
  <si>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VALOR TOTAL</t>
  </si>
  <si>
    <t>CRONOGRAMA FÍSICO-FINANCEIRO</t>
  </si>
  <si>
    <t>TABELA</t>
  </si>
  <si>
    <t>VALOR UNITÁRIO C/BDI</t>
  </si>
  <si>
    <t>MÊS / DESEMBOLSO</t>
  </si>
  <si>
    <t>1º MÊS</t>
  </si>
  <si>
    <t>2º MÊS</t>
  </si>
  <si>
    <t>3º MÊS</t>
  </si>
  <si>
    <t>COMPOSIÇÃO</t>
  </si>
  <si>
    <t>SINAPI</t>
  </si>
  <si>
    <t>VALOR UNITÁRIO S/BDI, SEM DES.</t>
  </si>
  <si>
    <t>SEM DESONERAÇÃO</t>
  </si>
  <si>
    <t>SERVIÇO PREELIMINARES</t>
  </si>
  <si>
    <t>2.1</t>
  </si>
  <si>
    <t>2.2</t>
  </si>
  <si>
    <t>4º MÊS</t>
  </si>
  <si>
    <t>5º MÊS</t>
  </si>
  <si>
    <t>3.1</t>
  </si>
  <si>
    <t>4.1</t>
  </si>
  <si>
    <t>4.0</t>
  </si>
  <si>
    <t>4.2</t>
  </si>
  <si>
    <t>4.3</t>
  </si>
  <si>
    <t>5.0</t>
  </si>
  <si>
    <t>5.1</t>
  </si>
  <si>
    <t>5.2</t>
  </si>
  <si>
    <t>6.0</t>
  </si>
  <si>
    <t>6.1</t>
  </si>
  <si>
    <t>6.2</t>
  </si>
  <si>
    <t>H</t>
  </si>
  <si>
    <t>3.2</t>
  </si>
  <si>
    <t>M</t>
  </si>
  <si>
    <t>5.5</t>
  </si>
  <si>
    <t>FORNECIMENTO E INSTALAÇÃO DE PLACA DE OBRA COM CHAPA GALVANIZADA E ESTRUTURA DE MADEIRA. AF_03/2022_PS</t>
  </si>
  <si>
    <t>7.0</t>
  </si>
  <si>
    <t>3.3</t>
  </si>
  <si>
    <t>5.3</t>
  </si>
  <si>
    <t>5.4</t>
  </si>
  <si>
    <t>9.0</t>
  </si>
  <si>
    <t>9.1</t>
  </si>
  <si>
    <t>9.2</t>
  </si>
  <si>
    <t>9.3</t>
  </si>
  <si>
    <t>9.4</t>
  </si>
  <si>
    <t>3.4</t>
  </si>
  <si>
    <t>3.5</t>
  </si>
  <si>
    <t>7.1</t>
  </si>
  <si>
    <t>7.2</t>
  </si>
  <si>
    <t>7.3</t>
  </si>
  <si>
    <t>8.0</t>
  </si>
  <si>
    <t>8.1</t>
  </si>
  <si>
    <t>8.2</t>
  </si>
  <si>
    <t>8.3</t>
  </si>
  <si>
    <t>02</t>
  </si>
  <si>
    <t>ADMINISTRAÇÃO LOCAL DE OBRA</t>
  </si>
  <si>
    <t>1.3</t>
  </si>
  <si>
    <t>ENCARREGADO GERAL COM ENCARGOS COMPLEMENTARES</t>
  </si>
  <si>
    <t>M2</t>
  </si>
  <si>
    <t>M3</t>
  </si>
  <si>
    <t>ASSENTAMENTO DE GUIA (MEIO-FIO) EM TRECHO RETO, CONFECCIONADA EM CONCRETO PRÉ-FABRICADO, DIMENSÕES 100X15X13X30 CM (COMPRIMENTO X BASE INFERIOR X BASE SUPERIOR X ALTURA). AF_01/2024</t>
  </si>
  <si>
    <t>CONCRETO FCK = 20MPA, TRAÇO 1:2,7:3 (EM MASSA SECA DE CIMENTO/ AREIA MÉDIA/ BRITA 1) - PREPARO MECÂNICO COM BETONEIRA 400 L. AF_05/2021</t>
  </si>
  <si>
    <t>PEDRA ARGAMASSADA COM CIMENTO E AREIA 1:3, 40% DE ARGAMASSA EM VOLUME - AREIA E PEDRA DE MÃO COMERCIAIS - FORNECIMENTO E ASSENTAMENTO. AF_08/2022</t>
  </si>
  <si>
    <t>REGULARIZAÇÃO DE SUPERFÍCIES COM MOTONIVELADORA. AF_09/2024</t>
  </si>
  <si>
    <t>EXECUÇÃO DE PAVIMENTO EM PARALELEPÍPEDOS, REJUNTAMENTO COM ARGAMASSA TRAÇO 1:3 (CIMENTO E AREIA). AF_05/2020</t>
  </si>
  <si>
    <t>ENGENHEIRO CIVIL DE OBRA JUNIOR COM ENCARGOS COMPLEMENTARES</t>
  </si>
  <si>
    <t>1.2</t>
  </si>
  <si>
    <t>01</t>
  </si>
  <si>
    <t>10.0</t>
  </si>
  <si>
    <t>10.1</t>
  </si>
  <si>
    <t>10.2</t>
  </si>
  <si>
    <t>7.4</t>
  </si>
  <si>
    <t>7.5</t>
  </si>
  <si>
    <t>8.4</t>
  </si>
  <si>
    <t>8.5</t>
  </si>
  <si>
    <t>10.3</t>
  </si>
  <si>
    <t>10.4</t>
  </si>
  <si>
    <t>10.5</t>
  </si>
  <si>
    <t>9.5</t>
  </si>
  <si>
    <t>4.4</t>
  </si>
  <si>
    <t>4.5</t>
  </si>
  <si>
    <t>2.3</t>
  </si>
  <si>
    <t>6.3</t>
  </si>
  <si>
    <t>6.4</t>
  </si>
  <si>
    <t>6º MÊS</t>
  </si>
  <si>
    <t>7º MÊS</t>
  </si>
  <si>
    <t>8º MÊS</t>
  </si>
  <si>
    <t>11.0</t>
  </si>
  <si>
    <t>12.0</t>
  </si>
  <si>
    <t>11.1</t>
  </si>
  <si>
    <t>11.2</t>
  </si>
  <si>
    <t>11.3</t>
  </si>
  <si>
    <t>11.4</t>
  </si>
  <si>
    <t>11.5</t>
  </si>
  <si>
    <t>12.1</t>
  </si>
  <si>
    <t>12.2</t>
  </si>
  <si>
    <t>6.5</t>
  </si>
  <si>
    <t>12.3</t>
  </si>
  <si>
    <t>12.4</t>
  </si>
  <si>
    <t>LOCALIZAÇÃO: ALIANÇA-PE</t>
  </si>
  <si>
    <t>OBRA: PAVIMENTAÇÃO EM PARALELEPÍPEDOS GRANÍTICOS EM DIVERSAS VIAS URBANAS E EM DISTRITOS DO MUNICÍPIO DE ALIANÇA</t>
  </si>
  <si>
    <t>MEIO-FIO GRANÍTICO, REJUNTADO COM ARGAMASSA DE CIMENTO E AREIA NO TRAÇO 1:3</t>
  </si>
  <si>
    <t>2.4</t>
  </si>
  <si>
    <t>12.5</t>
  </si>
  <si>
    <t>13.0</t>
  </si>
  <si>
    <t>13.1</t>
  </si>
  <si>
    <t>13.2</t>
  </si>
  <si>
    <t>13.3</t>
  </si>
  <si>
    <t>13.4</t>
  </si>
  <si>
    <t>13.5</t>
  </si>
  <si>
    <t>14.0</t>
  </si>
  <si>
    <t>15.0</t>
  </si>
  <si>
    <t>14.1</t>
  </si>
  <si>
    <t>14.2</t>
  </si>
  <si>
    <t>14.3</t>
  </si>
  <si>
    <t>14.4</t>
  </si>
  <si>
    <t>14.5</t>
  </si>
  <si>
    <t>15.1</t>
  </si>
  <si>
    <t>15.2</t>
  </si>
  <si>
    <t>15.3</t>
  </si>
  <si>
    <t>15.4</t>
  </si>
  <si>
    <t>15.5</t>
  </si>
  <si>
    <t>16.0</t>
  </si>
  <si>
    <t>16.1</t>
  </si>
  <si>
    <t>16.2</t>
  </si>
  <si>
    <t>16.3</t>
  </si>
  <si>
    <t>16.4</t>
  </si>
  <si>
    <t>16.5</t>
  </si>
  <si>
    <t>17.0</t>
  </si>
  <si>
    <t>17.1</t>
  </si>
  <si>
    <t>17.2</t>
  </si>
  <si>
    <t>17.3</t>
  </si>
  <si>
    <t>17.4</t>
  </si>
  <si>
    <t>17.5</t>
  </si>
  <si>
    <t>18.0</t>
  </si>
  <si>
    <t>18.1</t>
  </si>
  <si>
    <t>18.2</t>
  </si>
  <si>
    <t>18.3</t>
  </si>
  <si>
    <t>18.4</t>
  </si>
  <si>
    <t>18.5</t>
  </si>
  <si>
    <t>19.0</t>
  </si>
  <si>
    <t>19.1</t>
  </si>
  <si>
    <t>19.2</t>
  </si>
  <si>
    <t>19.3</t>
  </si>
  <si>
    <t>19.4</t>
  </si>
  <si>
    <t>19.5</t>
  </si>
  <si>
    <t>20.0</t>
  </si>
  <si>
    <t>20.1</t>
  </si>
  <si>
    <t>20.2</t>
  </si>
  <si>
    <t>20.3</t>
  </si>
  <si>
    <t>20.4</t>
  </si>
  <si>
    <t>21.0</t>
  </si>
  <si>
    <t>21.1</t>
  </si>
  <si>
    <t>21.2</t>
  </si>
  <si>
    <t>21.3</t>
  </si>
  <si>
    <t>21.4</t>
  </si>
  <si>
    <t>22.0</t>
  </si>
  <si>
    <t>22.1</t>
  </si>
  <si>
    <t>22.2</t>
  </si>
  <si>
    <t>22.3</t>
  </si>
  <si>
    <t>22.4</t>
  </si>
  <si>
    <t>22.5</t>
  </si>
  <si>
    <t>RUA B</t>
  </si>
  <si>
    <t>23.0</t>
  </si>
  <si>
    <t>23.1</t>
  </si>
  <si>
    <t>24.0</t>
  </si>
  <si>
    <t>RUA D</t>
  </si>
  <si>
    <t>24.1</t>
  </si>
  <si>
    <t>24.2</t>
  </si>
  <si>
    <t>24.3</t>
  </si>
  <si>
    <t>24.4</t>
  </si>
  <si>
    <t>24.5</t>
  </si>
  <si>
    <t>25.0</t>
  </si>
  <si>
    <t>25.1</t>
  </si>
  <si>
    <t>25.2</t>
  </si>
  <si>
    <t>25.3</t>
  </si>
  <si>
    <t>25.4</t>
  </si>
  <si>
    <t>26.0</t>
  </si>
  <si>
    <t>26.1</t>
  </si>
  <si>
    <t>26.2</t>
  </si>
  <si>
    <t>26.3</t>
  </si>
  <si>
    <t>26.4</t>
  </si>
  <si>
    <t>27.0</t>
  </si>
  <si>
    <t>27.1</t>
  </si>
  <si>
    <t>27.2</t>
  </si>
  <si>
    <t>27.3</t>
  </si>
  <si>
    <t>27.4</t>
  </si>
  <si>
    <t>27.5</t>
  </si>
  <si>
    <t>28.0</t>
  </si>
  <si>
    <t>28.1</t>
  </si>
  <si>
    <t>28.2</t>
  </si>
  <si>
    <t>28.3</t>
  </si>
  <si>
    <t>28.4</t>
  </si>
  <si>
    <t>28.5</t>
  </si>
  <si>
    <t>29.0</t>
  </si>
  <si>
    <t>29.1</t>
  </si>
  <si>
    <t>29.2</t>
  </si>
  <si>
    <t>29.3</t>
  </si>
  <si>
    <t>29.4</t>
  </si>
  <si>
    <t>29.5</t>
  </si>
  <si>
    <t>30.3</t>
  </si>
  <si>
    <t>30.1</t>
  </si>
  <si>
    <t>30.2</t>
  </si>
  <si>
    <t>30.4</t>
  </si>
  <si>
    <t>30.5</t>
  </si>
  <si>
    <t>31.0</t>
  </si>
  <si>
    <t>31.1</t>
  </si>
  <si>
    <t>31.2</t>
  </si>
  <si>
    <t>31.3</t>
  </si>
  <si>
    <t>31.4</t>
  </si>
  <si>
    <t>31.5</t>
  </si>
  <si>
    <t>32.0</t>
  </si>
  <si>
    <t>32.1</t>
  </si>
  <si>
    <t>32.2</t>
  </si>
  <si>
    <t>32.3</t>
  </si>
  <si>
    <t>32.4</t>
  </si>
  <si>
    <t>33.0</t>
  </si>
  <si>
    <t>33.1</t>
  </si>
  <si>
    <t>33.2</t>
  </si>
  <si>
    <t>33.3</t>
  </si>
  <si>
    <t>33.4</t>
  </si>
  <si>
    <t>34.0</t>
  </si>
  <si>
    <t>34.1</t>
  </si>
  <si>
    <t>34.2</t>
  </si>
  <si>
    <t>34.3</t>
  </si>
  <si>
    <t>34.4</t>
  </si>
  <si>
    <t>35.0</t>
  </si>
  <si>
    <t>35.1</t>
  </si>
  <si>
    <t>35.2</t>
  </si>
  <si>
    <t>35.3</t>
  </si>
  <si>
    <t>35.4</t>
  </si>
  <si>
    <t>35.5</t>
  </si>
  <si>
    <t>36.0</t>
  </si>
  <si>
    <t>36.1</t>
  </si>
  <si>
    <t>36.2</t>
  </si>
  <si>
    <t>36.3</t>
  </si>
  <si>
    <t>36.4</t>
  </si>
  <si>
    <t>36.5</t>
  </si>
  <si>
    <t>RUA G</t>
  </si>
  <si>
    <t>RUA H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</si>
  <si>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</si>
  <si>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t>USINA ALIANÇA</t>
  </si>
  <si>
    <t>ACESSO RUA DO VENTO</t>
  </si>
  <si>
    <t>ACESSO VILA</t>
  </si>
  <si>
    <t>COMPLEMENTO RUA DA VARZEA</t>
  </si>
  <si>
    <t>ACESSO AO LADO DA UBS</t>
  </si>
  <si>
    <t>CAUEIRAS</t>
  </si>
  <si>
    <t>23.2</t>
  </si>
  <si>
    <t>23.4</t>
  </si>
  <si>
    <t>23.3</t>
  </si>
  <si>
    <t>23.5</t>
  </si>
  <si>
    <t>RUA I</t>
  </si>
  <si>
    <t>RUA J</t>
  </si>
  <si>
    <t>CONTINUAÇÃO DA RUA N</t>
  </si>
  <si>
    <t>RUA EDUARDO FONSECA</t>
  </si>
  <si>
    <t>RUA SEM SAIDA 01 (SOCIETY)</t>
  </si>
  <si>
    <t>RUA SEM SAIDA 02 (SOCIETY)</t>
  </si>
  <si>
    <t>RUA SEM SAIDA 03 (SOCIETY)</t>
  </si>
  <si>
    <t>30.0</t>
  </si>
  <si>
    <t>RUA SEM SAIDA 04 (SOCIETY)</t>
  </si>
  <si>
    <t>RUA SEM SAIDA 05 (SOCIETY)</t>
  </si>
  <si>
    <t>32.5</t>
  </si>
  <si>
    <t>RUA SOCIETY 01</t>
  </si>
  <si>
    <t>RUA SOCIETY 02</t>
  </si>
  <si>
    <t>RUA SEM SAIDA 06 (SOCIETY)</t>
  </si>
  <si>
    <t>DATA: DEZEMBRO/2025</t>
  </si>
  <si>
    <t>LOTEAMENTO BELIZARIO NETO</t>
  </si>
  <si>
    <t>UPATININGA (DO MURO DO ARRIMO)</t>
  </si>
  <si>
    <t>RUA DA BANANEIRA</t>
  </si>
  <si>
    <t>RUA DOMINGOS TEOTONIO (UPATININGA)</t>
  </si>
  <si>
    <t>VAQUEJADA COM (ÁREA DO SOCIETY)</t>
  </si>
  <si>
    <t xml:space="preserve">CENTRO </t>
  </si>
  <si>
    <t>COMPLEMENTO RUA VALDEVINO BEZERRA (PARALELA A RUA LUIZ JOSE RAMOS, CENTRO)</t>
  </si>
  <si>
    <t>RUA BOMFIM (PARALELA A RUA LUIZ JOSE RAMOS, CENTRO)</t>
  </si>
  <si>
    <t>RUA PROJETADA (PARALELA A 1ª TRAV. GETULIO VARGAS, RUA DESCENDO POSTO DE SAUDE, CENTRO)</t>
  </si>
  <si>
    <t>TRAV. JOSÉ ABDON (CENTRO)</t>
  </si>
  <si>
    <t>SANTA LUZIA</t>
  </si>
  <si>
    <t>ACESSO A ESCOLA DE SANTA LUZIA</t>
  </si>
  <si>
    <t>VILA TEIMOSA</t>
  </si>
  <si>
    <t>CONTINUAÇÃO DA TRAV. DO POMBAL</t>
  </si>
  <si>
    <t>CONTINUAÇÃO DA RUA ALEMANHA</t>
  </si>
  <si>
    <t>CONTINUAÇÃO DA RUA FREI CANECO</t>
  </si>
  <si>
    <t>TOTAL GERAL</t>
  </si>
  <si>
    <t>FONTES DE PREÇOS: SINAPI DEZEMBRO-25 / ORSE NOVEMBRO-25/ COMPOSIÇÕES / SEM DESONERAÇÃO (BDI = 19,61%)</t>
  </si>
  <si>
    <t>30.6</t>
  </si>
  <si>
    <t>33.5</t>
  </si>
  <si>
    <t>34.5</t>
  </si>
  <si>
    <t>RUA PRINCIPAL DO SOCIETY</t>
  </si>
  <si>
    <t>RUA JOAO COSTA FERREIRA (MARRUÁ)</t>
  </si>
  <si>
    <t>TRAV. 01 RUA JOAO COSTA FERREIRA (MARRUÁ)</t>
  </si>
  <si>
    <t>TRAV. 02 RUA JOAO COSTA FERREIRA (MARRUÁ)</t>
  </si>
  <si>
    <t>9º MÊS</t>
  </si>
  <si>
    <t>10º MÊS</t>
  </si>
  <si>
    <t>11º MÊS</t>
  </si>
  <si>
    <t>12º MÊS</t>
  </si>
  <si>
    <t>TRÊS MILHÕES, QUARENTA E NOVE MIL, DUZENTOS E TRINTA E CINCO REAIS E SETENTA E TRÊS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</si>
</sst>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1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auto="1"/>
      </bottom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auto="1"/>
      </top>
      <bottom/>
      <diagonal/>
    </border>
    <border>
      <left/>
      <right style="medium">
        <color indexed="64"/>
      </right>
      <top style="double">
        <color auto="1"/>
      </top>
      <bottom/>
      <diagonal/>
    </border>
    <border>
      <left/>
      <right style="medium">
        <color indexed="64"/>
      </right>
      <top/>
      <bottom style="double">
        <color auto="1"/>
      </bottom>
      <diagonal/>
    </border>
    <border>
      <left/>
      <right style="medium">
        <color indexed="64"/>
      </right>
      <top style="double">
        <color auto="1"/>
      </top>
      <bottom style="double">
        <color auto="1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double">
        <color auto="1"/>
      </top>
      <bottom style="medium">
        <color indexed="64"/>
      </bottom>
      <diagonal/>
    </border>
    <border>
      <left/>
      <right style="medium">
        <color indexed="64"/>
      </right>
      <top style="double">
        <color auto="1"/>
      </top>
      <bottom style="medium">
        <color indexed="64"/>
      </bottom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17">
    <xf numFmtId="0" fontId="0" fillId="0" borderId="0" xfId="0"/>
    <xf numFmtId="4" fontId="5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4" fontId="4" fillId="0" borderId="6" xfId="2" applyNumberFormat="1" applyFont="1" applyBorder="1" applyAlignment="1">
      <alignment horizontal="center"/>
    </xf>
    <xf numFmtId="4" fontId="4" fillId="0" borderId="8" xfId="2" applyNumberFormat="1" applyFont="1" applyBorder="1" applyAlignment="1">
      <alignment horizontal="center"/>
    </xf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4" fontId="4" fillId="3" borderId="1" xfId="2" applyNumberFormat="1" applyFont="1" applyFill="1" applyBorder="1" applyAlignment="1">
      <alignment horizontal="center" vertical="top"/>
    </xf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4" fontId="4" fillId="5" borderId="9" xfId="2" applyNumberFormat="1" applyFont="1" applyFill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14" xfId="2" applyFont="1" applyBorder="1" applyAlignment="1">
      <alignment horizontal="center" vertical="justify"/>
    </xf>
    <xf numFmtId="0" fontId="4" fillId="0" borderId="14" xfId="2" applyFont="1" applyBorder="1" applyAlignment="1">
      <alignment horizontal="center"/>
    </xf>
    <xf numFmtId="4" fontId="4" fillId="0" borderId="14" xfId="2" applyNumberFormat="1" applyFont="1" applyBorder="1" applyAlignment="1">
      <alignment horizontal="center"/>
    </xf>
    <xf numFmtId="0" fontId="4" fillId="0" borderId="5" xfId="2" applyFont="1" applyBorder="1" applyAlignment="1">
      <alignment horizontal="center" vertical="top"/>
    </xf>
    <xf numFmtId="0" fontId="5" fillId="0" borderId="5" xfId="2" applyFont="1" applyBorder="1" applyAlignment="1">
      <alignment horizontal="center"/>
    </xf>
    <xf numFmtId="4" fontId="5" fillId="0" borderId="5" xfId="2" applyNumberFormat="1" applyFont="1" applyBorder="1" applyAlignment="1">
      <alignment horizontal="center"/>
    </xf>
    <xf numFmtId="0" fontId="12" fillId="6" borderId="0" xfId="0" applyFont="1" applyFill="1" applyAlignment="1">
      <alignment horizontal="center"/>
    </xf>
    <xf numFmtId="4" fontId="4" fillId="6" borderId="15" xfId="2" applyNumberFormat="1" applyFont="1" applyFill="1" applyBorder="1" applyAlignment="1">
      <alignment horizontal="center"/>
    </xf>
    <xf numFmtId="0" fontId="11" fillId="4" borderId="0" xfId="0" applyFont="1" applyFill="1"/>
    <xf numFmtId="0" fontId="8" fillId="0" borderId="0" xfId="2" applyFont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12" fillId="2" borderId="25" xfId="0" applyFont="1" applyFill="1" applyBorder="1" applyAlignment="1">
      <alignment horizontal="center"/>
    </xf>
    <xf numFmtId="0" fontId="19" fillId="0" borderId="0" xfId="0" applyFont="1"/>
    <xf numFmtId="0" fontId="11" fillId="7" borderId="0" xfId="0" applyFont="1" applyFill="1"/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4" fillId="0" borderId="1" xfId="2" applyFont="1" applyBorder="1" applyAlignment="1">
      <alignment horizontal="center" vertical="top"/>
    </xf>
    <xf numFmtId="0" fontId="4" fillId="0" borderId="26" xfId="2" applyFont="1" applyBorder="1" applyAlignment="1">
      <alignment horizontal="center" vertical="top"/>
    </xf>
    <xf numFmtId="0" fontId="17" fillId="0" borderId="1" xfId="0" applyFont="1" applyBorder="1"/>
    <xf numFmtId="0" fontId="20" fillId="0" borderId="0" xfId="0" applyFont="1"/>
    <xf numFmtId="0" fontId="17" fillId="4" borderId="0" xfId="0" applyFont="1" applyFill="1"/>
    <xf numFmtId="0" fontId="17" fillId="7" borderId="0" xfId="0" applyFont="1" applyFill="1"/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wrapText="1"/>
    </xf>
    <xf numFmtId="0" fontId="11" fillId="9" borderId="0" xfId="0" applyFont="1" applyFill="1"/>
    <xf numFmtId="0" fontId="18" fillId="0" borderId="1" xfId="0" applyFont="1" applyBorder="1"/>
    <xf numFmtId="0" fontId="4" fillId="0" borderId="28" xfId="2" applyFont="1" applyBorder="1" applyAlignment="1">
      <alignment horizontal="center" vertical="top"/>
    </xf>
    <xf numFmtId="4" fontId="4" fillId="5" borderId="30" xfId="2" applyNumberFormat="1" applyFont="1" applyFill="1" applyBorder="1" applyAlignment="1">
      <alignment horizontal="center"/>
    </xf>
    <xf numFmtId="0" fontId="4" fillId="0" borderId="31" xfId="2" applyFont="1" applyBorder="1" applyAlignment="1">
      <alignment horizontal="center" vertical="top"/>
    </xf>
    <xf numFmtId="0" fontId="4" fillId="3" borderId="32" xfId="2" applyFont="1" applyFill="1" applyBorder="1" applyAlignment="1">
      <alignment horizontal="center" vertical="top"/>
    </xf>
    <xf numFmtId="0" fontId="4" fillId="0" borderId="32" xfId="2" applyFont="1" applyBorder="1" applyAlignment="1">
      <alignment horizontal="center" vertical="top"/>
    </xf>
    <xf numFmtId="0" fontId="11" fillId="3" borderId="32" xfId="0" applyFont="1" applyFill="1" applyBorder="1"/>
    <xf numFmtId="0" fontId="11" fillId="0" borderId="32" xfId="0" applyFont="1" applyBorder="1"/>
    <xf numFmtId="0" fontId="4" fillId="0" borderId="33" xfId="2" applyFont="1" applyBorder="1" applyAlignment="1">
      <alignment horizontal="center" vertical="top"/>
    </xf>
    <xf numFmtId="0" fontId="4" fillId="0" borderId="27" xfId="2" applyFont="1" applyBorder="1" applyAlignment="1">
      <alignment horizontal="center" vertical="top"/>
    </xf>
    <xf numFmtId="0" fontId="5" fillId="0" borderId="0" xfId="0" applyFont="1"/>
    <xf numFmtId="0" fontId="4" fillId="0" borderId="0" xfId="2" applyFont="1" applyAlignment="1">
      <alignment horizontal="center" wrapText="1"/>
    </xf>
    <xf numFmtId="0" fontId="4" fillId="0" borderId="0" xfId="2" applyFont="1" applyAlignment="1">
      <alignment horizontal="center" vertical="top" wrapText="1"/>
    </xf>
    <xf numFmtId="0" fontId="5" fillId="0" borderId="0" xfId="2" applyFont="1" applyAlignment="1">
      <alignment horizontal="right" vertical="justify"/>
    </xf>
    <xf numFmtId="0" fontId="5" fillId="0" borderId="0" xfId="2" applyFont="1" applyAlignment="1">
      <alignment horizontal="center"/>
    </xf>
    <xf numFmtId="10" fontId="22" fillId="8" borderId="11" xfId="2" applyNumberFormat="1" applyFont="1" applyFill="1" applyBorder="1" applyAlignment="1">
      <alignment horizontal="center" vertical="center"/>
    </xf>
    <xf numFmtId="4" fontId="4" fillId="8" borderId="11" xfId="2" applyNumberFormat="1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/>
    </xf>
    <xf numFmtId="0" fontId="4" fillId="2" borderId="11" xfId="2" applyFont="1" applyFill="1" applyBorder="1" applyAlignment="1">
      <alignment horizontal="center" wrapText="1"/>
    </xf>
    <xf numFmtId="4" fontId="4" fillId="2" borderId="11" xfId="2" applyNumberFormat="1" applyFont="1" applyFill="1" applyBorder="1" applyAlignment="1">
      <alignment horizontal="center"/>
    </xf>
    <xf numFmtId="4" fontId="4" fillId="8" borderId="11" xfId="2" applyNumberFormat="1" applyFont="1" applyFill="1" applyBorder="1" applyAlignment="1">
      <alignment horizontal="center" wrapText="1"/>
    </xf>
    <xf numFmtId="0" fontId="4" fillId="6" borderId="15" xfId="2" applyFont="1" applyFill="1" applyBorder="1" applyAlignment="1">
      <alignment horizontal="center" vertical="center"/>
    </xf>
    <xf numFmtId="0" fontId="4" fillId="6" borderId="15" xfId="2" applyFont="1" applyFill="1" applyBorder="1" applyAlignment="1">
      <alignment horizontal="center" vertical="top" wrapText="1"/>
    </xf>
    <xf numFmtId="0" fontId="4" fillId="6" borderId="15" xfId="2" applyFont="1" applyFill="1" applyBorder="1" applyAlignment="1">
      <alignment horizontal="center" vertical="justify"/>
    </xf>
    <xf numFmtId="0" fontId="4" fillId="6" borderId="15" xfId="2" applyFont="1" applyFill="1" applyBorder="1" applyAlignment="1">
      <alignment horizontal="center"/>
    </xf>
    <xf numFmtId="0" fontId="4" fillId="4" borderId="1" xfId="2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top" wrapText="1"/>
    </xf>
    <xf numFmtId="0" fontId="4" fillId="4" borderId="1" xfId="2" applyFont="1" applyFill="1" applyBorder="1" applyAlignment="1">
      <alignment horizontal="left" vertical="justify"/>
    </xf>
    <xf numFmtId="0" fontId="4" fillId="4" borderId="1" xfId="2" applyFont="1" applyFill="1" applyBorder="1" applyAlignment="1">
      <alignment horizontal="center"/>
    </xf>
    <xf numFmtId="4" fontId="5" fillId="4" borderId="1" xfId="2" applyNumberFormat="1" applyFont="1" applyFill="1" applyBorder="1" applyAlignment="1">
      <alignment horizont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top" wrapText="1"/>
    </xf>
    <xf numFmtId="0" fontId="4" fillId="7" borderId="1" xfId="2" applyFont="1" applyFill="1" applyBorder="1" applyAlignment="1">
      <alignment horizontal="center" vertical="center"/>
    </xf>
    <xf numFmtId="0" fontId="4" fillId="7" borderId="1" xfId="2" applyFont="1" applyFill="1" applyBorder="1" applyAlignment="1">
      <alignment horizontal="center" vertical="center" wrapText="1"/>
    </xf>
    <xf numFmtId="0" fontId="4" fillId="7" borderId="1" xfId="2" quotePrefix="1" applyFont="1" applyFill="1" applyBorder="1" applyAlignment="1">
      <alignment horizontal="center" vertical="center" wrapText="1"/>
    </xf>
    <xf numFmtId="4" fontId="4" fillId="7" borderId="1" xfId="2" applyNumberFormat="1" applyFont="1" applyFill="1" applyBorder="1" applyAlignment="1">
      <alignment horizontal="justify" vertical="justify"/>
    </xf>
    <xf numFmtId="0" fontId="4" fillId="7" borderId="1" xfId="2" applyFont="1" applyFill="1" applyBorder="1" applyAlignment="1">
      <alignment horizontal="center"/>
    </xf>
    <xf numFmtId="4" fontId="5" fillId="7" borderId="1" xfId="2" applyNumberFormat="1" applyFont="1" applyFill="1" applyBorder="1" applyAlignment="1">
      <alignment horizontal="center"/>
    </xf>
    <xf numFmtId="0" fontId="5" fillId="0" borderId="1" xfId="2" applyFont="1" applyBorder="1" applyAlignment="1">
      <alignment horizontal="right" vertical="justify"/>
    </xf>
    <xf numFmtId="0" fontId="5" fillId="0" borderId="1" xfId="2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4" fillId="9" borderId="1" xfId="2" applyFont="1" applyFill="1" applyBorder="1" applyAlignment="1">
      <alignment horizontal="center" vertical="center"/>
    </xf>
    <xf numFmtId="0" fontId="4" fillId="9" borderId="1" xfId="2" applyFont="1" applyFill="1" applyBorder="1" applyAlignment="1">
      <alignment horizontal="center" vertical="top" wrapText="1"/>
    </xf>
    <xf numFmtId="0" fontId="4" fillId="9" borderId="1" xfId="2" applyFont="1" applyFill="1" applyBorder="1" applyAlignment="1">
      <alignment horizontal="left" vertical="justify"/>
    </xf>
    <xf numFmtId="0" fontId="4" fillId="9" borderId="1" xfId="2" applyFont="1" applyFill="1" applyBorder="1" applyAlignment="1">
      <alignment horizontal="center"/>
    </xf>
    <xf numFmtId="4" fontId="5" fillId="9" borderId="1" xfId="2" applyNumberFormat="1" applyFont="1" applyFill="1" applyBorder="1" applyAlignment="1">
      <alignment horizont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5" fillId="0" borderId="1" xfId="0" applyFont="1" applyBorder="1"/>
    <xf numFmtId="4" fontId="4" fillId="6" borderId="1" xfId="2" applyNumberFormat="1" applyFont="1" applyFill="1" applyBorder="1" applyAlignment="1">
      <alignment horizontal="center"/>
    </xf>
    <xf numFmtId="0" fontId="4" fillId="3" borderId="1" xfId="2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center" vertical="top" wrapText="1"/>
    </xf>
    <xf numFmtId="0" fontId="4" fillId="3" borderId="1" xfId="2" applyFont="1" applyFill="1" applyBorder="1" applyAlignment="1">
      <alignment horizontal="center"/>
    </xf>
    <xf numFmtId="4" fontId="5" fillId="3" borderId="1" xfId="2" applyNumberFormat="1" applyFont="1" applyFill="1" applyBorder="1" applyAlignment="1">
      <alignment horizontal="center"/>
    </xf>
    <xf numFmtId="0" fontId="17" fillId="3" borderId="0" xfId="0" applyFont="1" applyFill="1"/>
    <xf numFmtId="0" fontId="11" fillId="3" borderId="0" xfId="0" applyFont="1" applyFill="1"/>
    <xf numFmtId="0" fontId="8" fillId="3" borderId="1" xfId="2" applyFont="1" applyFill="1" applyBorder="1" applyAlignment="1">
      <alignment horizontal="center" vertical="justify"/>
    </xf>
    <xf numFmtId="0" fontId="5" fillId="3" borderId="1" xfId="2" applyFont="1" applyFill="1" applyBorder="1" applyAlignment="1">
      <alignment horizontal="center"/>
    </xf>
    <xf numFmtId="0" fontId="11" fillId="3" borderId="1" xfId="0" applyFont="1" applyFill="1" applyBorder="1" applyAlignment="1">
      <alignment vertical="center"/>
    </xf>
    <xf numFmtId="0" fontId="11" fillId="3" borderId="1" xfId="0" applyFont="1" applyFill="1" applyBorder="1" applyAlignment="1">
      <alignment wrapText="1"/>
    </xf>
    <xf numFmtId="0" fontId="5" fillId="3" borderId="1" xfId="0" applyFont="1" applyFill="1" applyBorder="1"/>
    <xf numFmtId="0" fontId="11" fillId="3" borderId="1" xfId="0" applyFont="1" applyFill="1" applyBorder="1"/>
    <xf numFmtId="0" fontId="7" fillId="3" borderId="0" xfId="0" applyFont="1" applyFill="1"/>
    <xf numFmtId="0" fontId="8" fillId="3" borderId="1" xfId="0" applyFont="1" applyFill="1" applyBorder="1" applyAlignment="1">
      <alignment horizontal="center"/>
    </xf>
    <xf numFmtId="4" fontId="12" fillId="3" borderId="1" xfId="0" applyNumberFormat="1" applyFont="1" applyFill="1" applyBorder="1" applyAlignment="1">
      <alignment horizontal="center"/>
    </xf>
    <xf numFmtId="0" fontId="4" fillId="6" borderId="1" xfId="2" applyFont="1" applyFill="1" applyBorder="1" applyAlignment="1">
      <alignment horizontal="center" vertical="center"/>
    </xf>
    <xf numFmtId="0" fontId="4" fillId="6" borderId="1" xfId="2" applyFont="1" applyFill="1" applyBorder="1" applyAlignment="1">
      <alignment horizontal="center" vertical="top" wrapText="1"/>
    </xf>
    <xf numFmtId="0" fontId="8" fillId="6" borderId="1" xfId="2" applyFont="1" applyFill="1" applyBorder="1" applyAlignment="1">
      <alignment horizontal="center" vertical="justify"/>
    </xf>
    <xf numFmtId="0" fontId="4" fillId="6" borderId="1" xfId="2" applyFont="1" applyFill="1" applyBorder="1" applyAlignment="1">
      <alignment horizontal="center"/>
    </xf>
    <xf numFmtId="4" fontId="5" fillId="6" borderId="1" xfId="2" applyNumberFormat="1" applyFont="1" applyFill="1" applyBorder="1" applyAlignment="1">
      <alignment horizontal="center"/>
    </xf>
    <xf numFmtId="0" fontId="17" fillId="6" borderId="0" xfId="0" applyFont="1" applyFill="1"/>
    <xf numFmtId="0" fontId="4" fillId="4" borderId="1" xfId="2" applyFont="1" applyFill="1" applyBorder="1" applyAlignment="1">
      <alignment horizontal="center" vertical="justify"/>
    </xf>
    <xf numFmtId="0" fontId="17" fillId="0" borderId="26" xfId="0" applyFont="1" applyBorder="1"/>
    <xf numFmtId="0" fontId="17" fillId="0" borderId="15" xfId="0" applyFont="1" applyBorder="1"/>
    <xf numFmtId="10" fontId="14" fillId="6" borderId="1" xfId="1" applyNumberFormat="1" applyFont="1" applyFill="1" applyBorder="1" applyAlignment="1">
      <alignment horizontal="center"/>
    </xf>
    <xf numFmtId="4" fontId="4" fillId="3" borderId="1" xfId="2" applyNumberFormat="1" applyFont="1" applyFill="1" applyBorder="1" applyAlignment="1">
      <alignment horizontal="left" vertical="top"/>
    </xf>
    <xf numFmtId="0" fontId="4" fillId="3" borderId="1" xfId="2" applyFont="1" applyFill="1" applyBorder="1" applyAlignment="1">
      <alignment horizontal="left" vertical="top" wrapText="1"/>
    </xf>
    <xf numFmtId="0" fontId="4" fillId="0" borderId="27" xfId="2" applyFont="1" applyBorder="1" applyAlignment="1">
      <alignment horizontal="center"/>
    </xf>
    <xf numFmtId="0" fontId="9" fillId="0" borderId="5" xfId="0" applyFont="1" applyBorder="1"/>
    <xf numFmtId="0" fontId="8" fillId="0" borderId="5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4" fontId="4" fillId="0" borderId="37" xfId="2" applyNumberFormat="1" applyFont="1" applyBorder="1" applyAlignment="1">
      <alignment horizontal="center"/>
    </xf>
    <xf numFmtId="4" fontId="4" fillId="3" borderId="37" xfId="2" applyNumberFormat="1" applyFont="1" applyFill="1" applyBorder="1" applyAlignment="1">
      <alignment horizontal="center"/>
    </xf>
    <xf numFmtId="10" fontId="14" fillId="3" borderId="37" xfId="1" applyNumberFormat="1" applyFont="1" applyFill="1" applyBorder="1" applyAlignment="1">
      <alignment horizontal="center"/>
    </xf>
    <xf numFmtId="4" fontId="5" fillId="0" borderId="3" xfId="2" applyNumberFormat="1" applyFont="1" applyBorder="1" applyAlignment="1">
      <alignment horizontal="center"/>
    </xf>
    <xf numFmtId="4" fontId="4" fillId="6" borderId="37" xfId="2" applyNumberFormat="1" applyFont="1" applyFill="1" applyBorder="1" applyAlignment="1">
      <alignment horizontal="center"/>
    </xf>
    <xf numFmtId="10" fontId="14" fillId="6" borderId="37" xfId="1" applyNumberFormat="1" applyFont="1" applyFill="1" applyBorder="1" applyAlignment="1">
      <alignment horizontal="center"/>
    </xf>
    <xf numFmtId="10" fontId="14" fillId="6" borderId="38" xfId="1" applyNumberFormat="1" applyFont="1" applyFill="1" applyBorder="1" applyAlignment="1">
      <alignment horizontal="center"/>
    </xf>
    <xf numFmtId="4" fontId="4" fillId="6" borderId="7" xfId="2" applyNumberFormat="1" applyFont="1" applyFill="1" applyBorder="1" applyAlignment="1">
      <alignment horizontal="center"/>
    </xf>
    <xf numFmtId="10" fontId="14" fillId="6" borderId="39" xfId="1" applyNumberFormat="1" applyFont="1" applyFill="1" applyBorder="1" applyAlignment="1">
      <alignment horizontal="center"/>
    </xf>
    <xf numFmtId="10" fontId="14" fillId="6" borderId="40" xfId="1" applyNumberFormat="1" applyFont="1" applyFill="1" applyBorder="1" applyAlignment="1">
      <alignment horizontal="center"/>
    </xf>
    <xf numFmtId="4" fontId="4" fillId="6" borderId="6" xfId="2" applyNumberFormat="1" applyFont="1" applyFill="1" applyBorder="1" applyAlignment="1">
      <alignment horizontal="center"/>
    </xf>
    <xf numFmtId="4" fontId="4" fillId="6" borderId="38" xfId="2" applyNumberFormat="1" applyFont="1" applyFill="1" applyBorder="1" applyAlignment="1">
      <alignment horizontal="center"/>
    </xf>
    <xf numFmtId="4" fontId="4" fillId="6" borderId="39" xfId="2" applyNumberFormat="1" applyFont="1" applyFill="1" applyBorder="1" applyAlignment="1">
      <alignment horizontal="center"/>
    </xf>
    <xf numFmtId="0" fontId="11" fillId="0" borderId="7" xfId="0" applyFont="1" applyBorder="1"/>
    <xf numFmtId="0" fontId="11" fillId="0" borderId="41" xfId="0" applyFont="1" applyBorder="1"/>
    <xf numFmtId="10" fontId="14" fillId="6" borderId="8" xfId="1" applyNumberFormat="1" applyFont="1" applyFill="1" applyBorder="1" applyAlignment="1">
      <alignment horizontal="center"/>
    </xf>
    <xf numFmtId="0" fontId="11" fillId="0" borderId="39" xfId="0" applyFont="1" applyBorder="1"/>
    <xf numFmtId="4" fontId="4" fillId="6" borderId="40" xfId="2" applyNumberFormat="1" applyFont="1" applyFill="1" applyBorder="1" applyAlignment="1">
      <alignment horizontal="center"/>
    </xf>
    <xf numFmtId="0" fontId="11" fillId="0" borderId="37" xfId="0" applyFont="1" applyBorder="1"/>
    <xf numFmtId="10" fontId="14" fillId="6" borderId="26" xfId="1" applyNumberFormat="1" applyFont="1" applyFill="1" applyBorder="1" applyAlignment="1">
      <alignment horizontal="center"/>
    </xf>
    <xf numFmtId="4" fontId="4" fillId="6" borderId="43" xfId="2" applyNumberFormat="1" applyFont="1" applyFill="1" applyBorder="1" applyAlignment="1">
      <alignment horizontal="center"/>
    </xf>
    <xf numFmtId="10" fontId="14" fillId="6" borderId="15" xfId="1" applyNumberFormat="1" applyFont="1" applyFill="1" applyBorder="1" applyAlignment="1">
      <alignment horizontal="center"/>
    </xf>
    <xf numFmtId="4" fontId="4" fillId="6" borderId="26" xfId="2" applyNumberFormat="1" applyFont="1" applyFill="1" applyBorder="1" applyAlignment="1">
      <alignment horizontal="center"/>
    </xf>
    <xf numFmtId="4" fontId="4" fillId="6" borderId="41" xfId="2" applyNumberFormat="1" applyFont="1" applyFill="1" applyBorder="1" applyAlignment="1">
      <alignment horizontal="center"/>
    </xf>
    <xf numFmtId="4" fontId="4" fillId="6" borderId="44" xfId="2" applyNumberFormat="1" applyFont="1" applyFill="1" applyBorder="1" applyAlignment="1">
      <alignment horizontal="center"/>
    </xf>
    <xf numFmtId="10" fontId="14" fillId="6" borderId="41" xfId="1" applyNumberFormat="1" applyFont="1" applyFill="1" applyBorder="1" applyAlignment="1">
      <alignment horizontal="center"/>
    </xf>
    <xf numFmtId="10" fontId="14" fillId="6" borderId="43" xfId="1" applyNumberFormat="1" applyFont="1" applyFill="1" applyBorder="1" applyAlignment="1">
      <alignment horizontal="center"/>
    </xf>
    <xf numFmtId="4" fontId="4" fillId="0" borderId="41" xfId="2" applyNumberFormat="1" applyFont="1" applyBorder="1" applyAlignment="1">
      <alignment horizontal="center"/>
    </xf>
    <xf numFmtId="10" fontId="14" fillId="6" borderId="7" xfId="1" applyNumberFormat="1" applyFont="1" applyFill="1" applyBorder="1" applyAlignment="1">
      <alignment horizontal="center"/>
    </xf>
    <xf numFmtId="10" fontId="14" fillId="6" borderId="6" xfId="1" applyNumberFormat="1" applyFont="1" applyFill="1" applyBorder="1" applyAlignment="1">
      <alignment horizontal="center"/>
    </xf>
    <xf numFmtId="0" fontId="11" fillId="0" borderId="26" xfId="0" applyFont="1" applyBorder="1"/>
    <xf numFmtId="0" fontId="11" fillId="0" borderId="43" xfId="0" applyFont="1" applyBorder="1"/>
    <xf numFmtId="0" fontId="11" fillId="0" borderId="15" xfId="0" applyFont="1" applyBorder="1"/>
    <xf numFmtId="4" fontId="4" fillId="6" borderId="13" xfId="2" applyNumberFormat="1" applyFont="1" applyFill="1" applyBorder="1" applyAlignment="1">
      <alignment horizontal="center"/>
    </xf>
    <xf numFmtId="10" fontId="14" fillId="6" borderId="13" xfId="1" applyNumberFormat="1" applyFont="1" applyFill="1" applyBorder="1" applyAlignment="1">
      <alignment horizontal="center"/>
    </xf>
    <xf numFmtId="4" fontId="4" fillId="6" borderId="42" xfId="2" applyNumberFormat="1" applyFont="1" applyFill="1" applyBorder="1" applyAlignment="1">
      <alignment horizontal="center"/>
    </xf>
    <xf numFmtId="4" fontId="4" fillId="0" borderId="39" xfId="2" applyNumberFormat="1" applyFont="1" applyBorder="1" applyAlignment="1">
      <alignment horizontal="center"/>
    </xf>
    <xf numFmtId="4" fontId="4" fillId="6" borderId="8" xfId="2" applyNumberFormat="1" applyFont="1" applyFill="1" applyBorder="1" applyAlignment="1">
      <alignment horizontal="center"/>
    </xf>
    <xf numFmtId="4" fontId="4" fillId="0" borderId="13" xfId="2" applyNumberFormat="1" applyFont="1" applyBorder="1" applyAlignment="1">
      <alignment horizontal="center"/>
    </xf>
    <xf numFmtId="0" fontId="11" fillId="0" borderId="44" xfId="0" applyFont="1" applyBorder="1"/>
    <xf numFmtId="4" fontId="4" fillId="0" borderId="42" xfId="2" applyNumberFormat="1" applyFont="1" applyBorder="1" applyAlignment="1">
      <alignment horizontal="center"/>
    </xf>
    <xf numFmtId="4" fontId="4" fillId="3" borderId="38" xfId="2" applyNumberFormat="1" applyFont="1" applyFill="1" applyBorder="1" applyAlignment="1">
      <alignment horizontal="center"/>
    </xf>
    <xf numFmtId="10" fontId="14" fillId="3" borderId="38" xfId="1" applyNumberFormat="1" applyFont="1" applyFill="1" applyBorder="1" applyAlignment="1">
      <alignment horizontal="center"/>
    </xf>
    <xf numFmtId="4" fontId="4" fillId="0" borderId="40" xfId="2" applyNumberFormat="1" applyFont="1" applyBorder="1" applyAlignment="1">
      <alignment horizontal="center"/>
    </xf>
    <xf numFmtId="0" fontId="11" fillId="0" borderId="8" xfId="0" applyFont="1" applyBorder="1"/>
    <xf numFmtId="0" fontId="11" fillId="0" borderId="6" xfId="0" applyFont="1" applyBorder="1"/>
    <xf numFmtId="4" fontId="4" fillId="0" borderId="38" xfId="2" applyNumberFormat="1" applyFont="1" applyBorder="1" applyAlignment="1">
      <alignment horizontal="center"/>
    </xf>
    <xf numFmtId="4" fontId="4" fillId="0" borderId="15" xfId="2" applyNumberFormat="1" applyFont="1" applyBorder="1" applyAlignment="1">
      <alignment horizontal="center"/>
    </xf>
    <xf numFmtId="4" fontId="4" fillId="0" borderId="43" xfId="2" applyNumberFormat="1" applyFont="1" applyBorder="1" applyAlignment="1">
      <alignment horizontal="center"/>
    </xf>
    <xf numFmtId="4" fontId="4" fillId="0" borderId="44" xfId="2" applyNumberFormat="1" applyFont="1" applyBorder="1" applyAlignment="1">
      <alignment horizontal="center"/>
    </xf>
    <xf numFmtId="4" fontId="4" fillId="3" borderId="42" xfId="2" applyNumberFormat="1" applyFont="1" applyFill="1" applyBorder="1" applyAlignment="1">
      <alignment horizontal="center"/>
    </xf>
    <xf numFmtId="4" fontId="4" fillId="3" borderId="41" xfId="2" applyNumberFormat="1" applyFont="1" applyFill="1" applyBorder="1" applyAlignment="1">
      <alignment horizontal="center"/>
    </xf>
    <xf numFmtId="10" fontId="14" fillId="3" borderId="15" xfId="1" applyNumberFormat="1" applyFont="1" applyFill="1" applyBorder="1" applyAlignment="1">
      <alignment horizontal="center"/>
    </xf>
    <xf numFmtId="4" fontId="4" fillId="0" borderId="7" xfId="2" applyNumberFormat="1" applyFont="1" applyBorder="1" applyAlignment="1">
      <alignment horizontal="center"/>
    </xf>
    <xf numFmtId="4" fontId="4" fillId="3" borderId="39" xfId="2" applyNumberFormat="1" applyFont="1" applyFill="1" applyBorder="1" applyAlignment="1">
      <alignment horizontal="center"/>
    </xf>
    <xf numFmtId="4" fontId="4" fillId="3" borderId="26" xfId="2" applyNumberFormat="1" applyFont="1" applyFill="1" applyBorder="1" applyAlignment="1">
      <alignment horizontal="center"/>
    </xf>
    <xf numFmtId="10" fontId="14" fillId="3" borderId="41" xfId="1" applyNumberFormat="1" applyFont="1" applyFill="1" applyBorder="1" applyAlignment="1">
      <alignment horizontal="center"/>
    </xf>
    <xf numFmtId="10" fontId="14" fillId="3" borderId="26" xfId="1" applyNumberFormat="1" applyFont="1" applyFill="1" applyBorder="1" applyAlignment="1">
      <alignment horizontal="center"/>
    </xf>
    <xf numFmtId="4" fontId="4" fillId="0" borderId="26" xfId="2" applyNumberFormat="1" applyFont="1" applyBorder="1" applyAlignment="1">
      <alignment horizontal="center"/>
    </xf>
    <xf numFmtId="4" fontId="4" fillId="3" borderId="44" xfId="2" applyNumberFormat="1" applyFont="1" applyFill="1" applyBorder="1" applyAlignment="1">
      <alignment horizontal="center"/>
    </xf>
    <xf numFmtId="10" fontId="14" fillId="3" borderId="44" xfId="1" applyNumberFormat="1" applyFont="1" applyFill="1" applyBorder="1" applyAlignment="1">
      <alignment horizontal="center"/>
    </xf>
    <xf numFmtId="0" fontId="11" fillId="0" borderId="40" xfId="0" applyFont="1" applyBorder="1"/>
    <xf numFmtId="0" fontId="11" fillId="0" borderId="38" xfId="0" applyFont="1" applyBorder="1"/>
    <xf numFmtId="0" fontId="11" fillId="0" borderId="42" xfId="0" applyFont="1" applyBorder="1"/>
    <xf numFmtId="0" fontId="12" fillId="0" borderId="42" xfId="0" applyFont="1" applyBorder="1"/>
    <xf numFmtId="0" fontId="12" fillId="0" borderId="26" xfId="0" applyFont="1" applyBorder="1"/>
    <xf numFmtId="0" fontId="12" fillId="0" borderId="38" xfId="0" applyFont="1" applyBorder="1"/>
    <xf numFmtId="4" fontId="4" fillId="4" borderId="38" xfId="2" applyNumberFormat="1" applyFont="1" applyFill="1" applyBorder="1" applyAlignment="1">
      <alignment horizontal="center"/>
    </xf>
    <xf numFmtId="10" fontId="14" fillId="4" borderId="38" xfId="1" applyNumberFormat="1" applyFont="1" applyFill="1" applyBorder="1" applyAlignment="1">
      <alignment horizontal="center"/>
    </xf>
    <xf numFmtId="0" fontId="4" fillId="0" borderId="37" xfId="2" applyFont="1" applyBorder="1" applyAlignment="1">
      <alignment horizontal="center"/>
    </xf>
    <xf numFmtId="4" fontId="4" fillId="3" borderId="37" xfId="2" applyNumberFormat="1" applyFont="1" applyFill="1" applyBorder="1" applyAlignment="1">
      <alignment horizontal="center" vertical="top"/>
    </xf>
    <xf numFmtId="4" fontId="4" fillId="3" borderId="37" xfId="0" applyNumberFormat="1" applyFont="1" applyFill="1" applyBorder="1" applyAlignment="1">
      <alignment horizontal="center"/>
    </xf>
    <xf numFmtId="0" fontId="12" fillId="0" borderId="37" xfId="0" applyFont="1" applyBorder="1" applyAlignment="1">
      <alignment horizontal="center"/>
    </xf>
    <xf numFmtId="0" fontId="4" fillId="0" borderId="37" xfId="2" applyFont="1" applyBorder="1" applyAlignment="1">
      <alignment horizontal="center" vertical="top"/>
    </xf>
    <xf numFmtId="0" fontId="4" fillId="0" borderId="41" xfId="2" applyFont="1" applyBorder="1" applyAlignment="1">
      <alignment horizontal="center" vertical="top"/>
    </xf>
    <xf numFmtId="0" fontId="7" fillId="0" borderId="39" xfId="0" applyFont="1" applyBorder="1"/>
    <xf numFmtId="0" fontId="7" fillId="0" borderId="7" xfId="0" applyFont="1" applyBorder="1"/>
    <xf numFmtId="0" fontId="7" fillId="0" borderId="44" xfId="0" applyFont="1" applyBorder="1"/>
    <xf numFmtId="0" fontId="7" fillId="0" borderId="26" xfId="0" applyFont="1" applyBorder="1"/>
    <xf numFmtId="0" fontId="7" fillId="0" borderId="43" xfId="0" applyFont="1" applyBorder="1"/>
    <xf numFmtId="0" fontId="7" fillId="0" borderId="15" xfId="0" applyFont="1" applyBorder="1"/>
    <xf numFmtId="0" fontId="11" fillId="6" borderId="37" xfId="0" applyFont="1" applyFill="1" applyBorder="1"/>
    <xf numFmtId="0" fontId="11" fillId="6" borderId="44" xfId="0" applyFont="1" applyFill="1" applyBorder="1"/>
    <xf numFmtId="0" fontId="11" fillId="6" borderId="39" xfId="0" applyFont="1" applyFill="1" applyBorder="1"/>
    <xf numFmtId="0" fontId="11" fillId="6" borderId="41" xfId="0" applyFont="1" applyFill="1" applyBorder="1"/>
    <xf numFmtId="0" fontId="11" fillId="6" borderId="1" xfId="0" applyFont="1" applyFill="1" applyBorder="1"/>
    <xf numFmtId="0" fontId="11" fillId="6" borderId="15" xfId="0" applyFont="1" applyFill="1" applyBorder="1"/>
    <xf numFmtId="0" fontId="11" fillId="0" borderId="13" xfId="0" applyFont="1" applyBorder="1"/>
    <xf numFmtId="4" fontId="4" fillId="0" borderId="45" xfId="2" applyNumberFormat="1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40" xfId="0" applyFont="1" applyBorder="1" applyAlignment="1">
      <alignment horizontal="center"/>
    </xf>
    <xf numFmtId="0" fontId="7" fillId="0" borderId="10" xfId="0" applyFont="1" applyBorder="1"/>
    <xf numFmtId="4" fontId="23" fillId="0" borderId="1" xfId="0" applyNumberFormat="1" applyFont="1" applyBorder="1"/>
    <xf numFmtId="0" fontId="23" fillId="0" borderId="1" xfId="0" applyFont="1" applyBorder="1"/>
    <xf numFmtId="43" fontId="11" fillId="0" borderId="7" xfId="23" applyFont="1" applyFill="1" applyBorder="1"/>
    <xf numFmtId="43" fontId="11" fillId="0" borderId="0" xfId="23" applyFont="1" applyFill="1" applyBorder="1"/>
    <xf numFmtId="43" fontId="11" fillId="0" borderId="42" xfId="23" applyFont="1" applyFill="1" applyBorder="1"/>
    <xf numFmtId="43" fontId="11" fillId="0" borderId="38" xfId="23" applyFont="1" applyFill="1" applyBorder="1"/>
    <xf numFmtId="43" fontId="11" fillId="0" borderId="13" xfId="23" applyFont="1" applyFill="1" applyBorder="1"/>
    <xf numFmtId="43" fontId="11" fillId="0" borderId="40" xfId="23" applyFont="1" applyFill="1" applyBorder="1"/>
    <xf numFmtId="43" fontId="11" fillId="0" borderId="8" xfId="23" applyFont="1" applyFill="1" applyBorder="1"/>
    <xf numFmtId="43" fontId="11" fillId="0" borderId="6" xfId="23" applyFont="1" applyFill="1" applyBorder="1"/>
    <xf numFmtId="0" fontId="4" fillId="0" borderId="50" xfId="2" applyFont="1" applyBorder="1" applyAlignment="1">
      <alignment horizontal="center"/>
    </xf>
    <xf numFmtId="0" fontId="8" fillId="0" borderId="28" xfId="2" applyFont="1" applyBorder="1" applyAlignment="1">
      <alignment horizontal="left"/>
    </xf>
    <xf numFmtId="0" fontId="8" fillId="0" borderId="53" xfId="2" applyFont="1" applyBorder="1" applyAlignment="1">
      <alignment horizontal="center"/>
    </xf>
    <xf numFmtId="4" fontId="5" fillId="0" borderId="54" xfId="2" applyNumberFormat="1" applyFont="1" applyBorder="1" applyAlignment="1">
      <alignment horizontal="center"/>
    </xf>
    <xf numFmtId="4" fontId="4" fillId="0" borderId="55" xfId="2" applyNumberFormat="1" applyFont="1" applyBorder="1" applyAlignment="1">
      <alignment horizontal="center"/>
    </xf>
    <xf numFmtId="4" fontId="4" fillId="0" borderId="56" xfId="2" applyNumberFormat="1" applyFont="1" applyBorder="1" applyAlignment="1">
      <alignment horizontal="center"/>
    </xf>
    <xf numFmtId="4" fontId="4" fillId="0" borderId="57" xfId="2" applyNumberFormat="1" applyFont="1" applyBorder="1" applyAlignment="1">
      <alignment horizontal="center"/>
    </xf>
    <xf numFmtId="4" fontId="4" fillId="0" borderId="58" xfId="2" applyNumberFormat="1" applyFont="1" applyBorder="1" applyAlignment="1">
      <alignment horizontal="center"/>
    </xf>
    <xf numFmtId="4" fontId="4" fillId="6" borderId="58" xfId="2" applyNumberFormat="1" applyFont="1" applyFill="1" applyBorder="1" applyAlignment="1">
      <alignment horizontal="center"/>
    </xf>
    <xf numFmtId="4" fontId="4" fillId="6" borderId="56" xfId="2" applyNumberFormat="1" applyFont="1" applyFill="1" applyBorder="1" applyAlignment="1">
      <alignment horizontal="center"/>
    </xf>
    <xf numFmtId="4" fontId="4" fillId="6" borderId="55" xfId="2" applyNumberFormat="1" applyFont="1" applyFill="1" applyBorder="1" applyAlignment="1">
      <alignment horizontal="center"/>
    </xf>
    <xf numFmtId="10" fontId="14" fillId="6" borderId="56" xfId="1" applyNumberFormat="1" applyFont="1" applyFill="1" applyBorder="1" applyAlignment="1">
      <alignment horizontal="center"/>
    </xf>
    <xf numFmtId="4" fontId="4" fillId="6" borderId="57" xfId="2" applyNumberFormat="1" applyFont="1" applyFill="1" applyBorder="1" applyAlignment="1">
      <alignment horizontal="center"/>
    </xf>
    <xf numFmtId="10" fontId="14" fillId="6" borderId="55" xfId="1" applyNumberFormat="1" applyFont="1" applyFill="1" applyBorder="1" applyAlignment="1">
      <alignment horizontal="center"/>
    </xf>
    <xf numFmtId="10" fontId="14" fillId="6" borderId="57" xfId="1" applyNumberFormat="1" applyFont="1" applyFill="1" applyBorder="1" applyAlignment="1">
      <alignment horizontal="center"/>
    </xf>
    <xf numFmtId="10" fontId="14" fillId="6" borderId="58" xfId="1" applyNumberFormat="1" applyFont="1" applyFill="1" applyBorder="1" applyAlignment="1">
      <alignment horizontal="center"/>
    </xf>
    <xf numFmtId="4" fontId="4" fillId="6" borderId="0" xfId="2" applyNumberFormat="1" applyFont="1" applyFill="1" applyAlignment="1">
      <alignment horizontal="center"/>
    </xf>
    <xf numFmtId="4" fontId="4" fillId="3" borderId="56" xfId="2" applyNumberFormat="1" applyFont="1" applyFill="1" applyBorder="1" applyAlignment="1">
      <alignment horizontal="center"/>
    </xf>
    <xf numFmtId="10" fontId="14" fillId="3" borderId="56" xfId="1" applyNumberFormat="1" applyFont="1" applyFill="1" applyBorder="1" applyAlignment="1">
      <alignment horizontal="center"/>
    </xf>
    <xf numFmtId="4" fontId="4" fillId="3" borderId="55" xfId="2" applyNumberFormat="1" applyFont="1" applyFill="1" applyBorder="1" applyAlignment="1">
      <alignment horizontal="center"/>
    </xf>
    <xf numFmtId="10" fontId="14" fillId="3" borderId="58" xfId="1" applyNumberFormat="1" applyFont="1" applyFill="1" applyBorder="1" applyAlignment="1">
      <alignment horizontal="center"/>
    </xf>
    <xf numFmtId="0" fontId="12" fillId="0" borderId="56" xfId="0" applyFont="1" applyBorder="1"/>
    <xf numFmtId="4" fontId="4" fillId="4" borderId="56" xfId="2" applyNumberFormat="1" applyFont="1" applyFill="1" applyBorder="1" applyAlignment="1">
      <alignment horizontal="center"/>
    </xf>
    <xf numFmtId="10" fontId="14" fillId="4" borderId="56" xfId="1" applyNumberFormat="1" applyFont="1" applyFill="1" applyBorder="1" applyAlignment="1">
      <alignment horizontal="center"/>
    </xf>
    <xf numFmtId="0" fontId="4" fillId="0" borderId="0" xfId="2" applyFont="1" applyAlignment="1">
      <alignment horizontal="center" vertical="top"/>
    </xf>
    <xf numFmtId="0" fontId="17" fillId="0" borderId="26" xfId="0" applyFont="1" applyBorder="1" applyAlignment="1">
      <alignment vertical="center"/>
    </xf>
    <xf numFmtId="0" fontId="17" fillId="0" borderId="26" xfId="0" applyFont="1" applyBorder="1" applyAlignment="1">
      <alignment wrapText="1"/>
    </xf>
    <xf numFmtId="0" fontId="18" fillId="0" borderId="26" xfId="0" applyFont="1" applyBorder="1"/>
    <xf numFmtId="0" fontId="17" fillId="0" borderId="15" xfId="0" applyFont="1" applyBorder="1" applyAlignment="1">
      <alignment vertical="center"/>
    </xf>
    <xf numFmtId="0" fontId="17" fillId="0" borderId="15" xfId="0" applyFont="1" applyBorder="1" applyAlignment="1">
      <alignment wrapText="1"/>
    </xf>
    <xf numFmtId="0" fontId="18" fillId="0" borderId="15" xfId="0" applyFont="1" applyBorder="1"/>
    <xf numFmtId="44" fontId="24" fillId="2" borderId="18" xfId="32" applyFont="1" applyFill="1" applyBorder="1" applyAlignment="1">
      <alignment horizontal="center" vertical="center" wrapText="1"/>
    </xf>
    <xf numFmtId="0" fontId="24" fillId="2" borderId="46" xfId="0" applyFont="1" applyFill="1" applyBorder="1" applyAlignment="1">
      <alignment horizontal="center" vertical="center" wrapText="1"/>
    </xf>
    <xf numFmtId="0" fontId="8" fillId="0" borderId="19" xfId="2" applyFont="1" applyBorder="1" applyAlignment="1">
      <alignment horizontal="left"/>
    </xf>
    <xf numFmtId="0" fontId="19" fillId="0" borderId="20" xfId="0" applyFont="1" applyBorder="1"/>
    <xf numFmtId="0" fontId="8" fillId="0" borderId="20" xfId="2" applyFont="1" applyBorder="1" applyAlignment="1">
      <alignment horizontal="center"/>
    </xf>
    <xf numFmtId="0" fontId="8" fillId="0" borderId="21" xfId="2" applyFont="1" applyBorder="1" applyAlignment="1">
      <alignment horizontal="center"/>
    </xf>
    <xf numFmtId="0" fontId="8" fillId="0" borderId="27" xfId="2" applyFont="1" applyBorder="1" applyAlignment="1">
      <alignment horizontal="left"/>
    </xf>
    <xf numFmtId="0" fontId="8" fillId="0" borderId="50" xfId="2" applyFont="1" applyBorder="1" applyAlignment="1">
      <alignment horizontal="center"/>
    </xf>
    <xf numFmtId="0" fontId="8" fillId="0" borderId="22" xfId="2" applyFont="1" applyBorder="1" applyAlignment="1">
      <alignment horizontal="left"/>
    </xf>
    <xf numFmtId="0" fontId="19" fillId="0" borderId="23" xfId="0" applyFont="1" applyBorder="1"/>
    <xf numFmtId="0" fontId="8" fillId="0" borderId="23" xfId="2" applyFont="1" applyBorder="1" applyAlignment="1">
      <alignment horizontal="center"/>
    </xf>
    <xf numFmtId="0" fontId="8" fillId="0" borderId="24" xfId="2" applyFont="1" applyBorder="1" applyAlignment="1">
      <alignment horizontal="center"/>
    </xf>
    <xf numFmtId="4" fontId="17" fillId="7" borderId="0" xfId="0" applyNumberFormat="1" applyFont="1" applyFill="1"/>
    <xf numFmtId="10" fontId="17" fillId="7" borderId="0" xfId="1" applyNumberFormat="1" applyFont="1" applyFill="1"/>
    <xf numFmtId="4" fontId="4" fillId="8" borderId="11" xfId="2" applyNumberFormat="1" applyFont="1" applyFill="1" applyBorder="1" applyAlignment="1">
      <alignment horizontal="center"/>
    </xf>
    <xf numFmtId="0" fontId="24" fillId="2" borderId="16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18" xfId="0" applyFont="1" applyFill="1" applyBorder="1" applyAlignment="1">
      <alignment horizontal="center" vertical="center" wrapText="1"/>
    </xf>
    <xf numFmtId="0" fontId="3" fillId="2" borderId="16" xfId="2" applyFont="1" applyFill="1" applyBorder="1" applyAlignment="1">
      <alignment horizontal="center"/>
    </xf>
    <xf numFmtId="0" fontId="3" fillId="2" borderId="17" xfId="2" applyFont="1" applyFill="1" applyBorder="1" applyAlignment="1">
      <alignment horizontal="center"/>
    </xf>
    <xf numFmtId="0" fontId="3" fillId="2" borderId="18" xfId="2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16" fillId="8" borderId="11" xfId="2" applyFont="1" applyFill="1" applyBorder="1" applyAlignment="1">
      <alignment horizontal="right" vertical="center"/>
    </xf>
    <xf numFmtId="4" fontId="15" fillId="5" borderId="36" xfId="2" applyNumberFormat="1" applyFont="1" applyFill="1" applyBorder="1" applyAlignment="1">
      <alignment horizontal="center" vertical="center"/>
    </xf>
    <xf numFmtId="4" fontId="15" fillId="5" borderId="59" xfId="2" applyNumberFormat="1" applyFont="1" applyFill="1" applyBorder="1" applyAlignment="1">
      <alignment horizontal="center" vertical="center"/>
    </xf>
    <xf numFmtId="4" fontId="15" fillId="5" borderId="60" xfId="2" applyNumberFormat="1" applyFont="1" applyFill="1" applyBorder="1" applyAlignment="1">
      <alignment horizontal="center" vertical="center"/>
    </xf>
    <xf numFmtId="0" fontId="21" fillId="0" borderId="47" xfId="2" applyFont="1" applyBorder="1" applyAlignment="1">
      <alignment horizontal="center" vertical="center" wrapText="1"/>
    </xf>
    <xf numFmtId="0" fontId="21" fillId="0" borderId="48" xfId="2" applyFont="1" applyBorder="1" applyAlignment="1">
      <alignment horizontal="center" vertical="center" wrapText="1"/>
    </xf>
    <xf numFmtId="0" fontId="21" fillId="0" borderId="49" xfId="2" applyFont="1" applyBorder="1" applyAlignment="1">
      <alignment horizontal="center" vertical="center" wrapText="1"/>
    </xf>
    <xf numFmtId="0" fontId="8" fillId="0" borderId="51" xfId="2" applyFont="1" applyBorder="1" applyAlignment="1">
      <alignment horizontal="left" vertical="justify"/>
    </xf>
    <xf numFmtId="0" fontId="8" fillId="0" borderId="4" xfId="2" applyFont="1" applyBorder="1" applyAlignment="1">
      <alignment horizontal="left" vertical="justify"/>
    </xf>
    <xf numFmtId="0" fontId="8" fillId="0" borderId="52" xfId="2" applyFont="1" applyBorder="1" applyAlignment="1">
      <alignment horizontal="left" vertical="justify"/>
    </xf>
    <xf numFmtId="0" fontId="8" fillId="0" borderId="27" xfId="2" applyFont="1" applyBorder="1" applyAlignment="1">
      <alignment horizontal="left" vertical="justify"/>
    </xf>
    <xf numFmtId="0" fontId="8" fillId="0" borderId="0" xfId="2" applyFont="1" applyAlignment="1">
      <alignment horizontal="left" vertical="justify"/>
    </xf>
    <xf numFmtId="0" fontId="8" fillId="0" borderId="50" xfId="2" applyFont="1" applyBorder="1" applyAlignment="1">
      <alignment horizontal="left" vertical="justify"/>
    </xf>
    <xf numFmtId="4" fontId="4" fillId="5" borderId="2" xfId="2" applyNumberFormat="1" applyFont="1" applyFill="1" applyBorder="1" applyAlignment="1">
      <alignment horizontal="center" vertical="center"/>
    </xf>
    <xf numFmtId="4" fontId="4" fillId="5" borderId="3" xfId="2" applyNumberFormat="1" applyFont="1" applyFill="1" applyBorder="1" applyAlignment="1">
      <alignment horizontal="center" vertical="center"/>
    </xf>
    <xf numFmtId="4" fontId="4" fillId="5" borderId="54" xfId="2" applyNumberFormat="1" applyFont="1" applyFill="1" applyBorder="1" applyAlignment="1">
      <alignment horizontal="center" vertical="center"/>
    </xf>
    <xf numFmtId="0" fontId="15" fillId="5" borderId="34" xfId="2" applyFont="1" applyFill="1" applyBorder="1" applyAlignment="1">
      <alignment horizontal="center" vertical="top"/>
    </xf>
    <xf numFmtId="0" fontId="15" fillId="5" borderId="35" xfId="2" applyFont="1" applyFill="1" applyBorder="1" applyAlignment="1">
      <alignment horizontal="center" vertical="top"/>
    </xf>
    <xf numFmtId="0" fontId="15" fillId="5" borderId="36" xfId="2" applyFont="1" applyFill="1" applyBorder="1" applyAlignment="1">
      <alignment horizontal="center" vertical="top"/>
    </xf>
    <xf numFmtId="0" fontId="4" fillId="4" borderId="32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4" borderId="37" xfId="2" applyFont="1" applyFill="1" applyBorder="1" applyAlignment="1">
      <alignment horizontal="center" vertical="top"/>
    </xf>
    <xf numFmtId="0" fontId="4" fillId="5" borderId="29" xfId="2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/>
    </xf>
    <xf numFmtId="0" fontId="4" fillId="5" borderId="9" xfId="2" applyFont="1" applyFill="1" applyBorder="1" applyAlignment="1">
      <alignment horizontal="center" vertical="center" wrapText="1"/>
    </xf>
  </cellXfs>
  <cellStyles count="33">
    <cellStyle name="Moeda" xfId="32" builtinId="4"/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 2" xfId="8"/>
    <cellStyle name="Separador de milhares 3" xfId="4"/>
    <cellStyle name="Separador de milhares 3 2" xfId="27"/>
    <cellStyle name="Vírgula" xfId="23" builtinId="3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53"/>
  <sheetViews>
    <sheetView tabSelected="1" view="pageBreakPreview" topLeftCell="A19" zoomScale="85" zoomScaleNormal="100" zoomScaleSheetLayoutView="85" workbookViewId="0">
      <pane ySplit="1395" topLeftCell="A3" activePane="bottomLeft"/>
      <selection activeCell="K19" sqref="K1:M1048576"/>
      <selection pane="bottomLeft" activeCell="R30" sqref="K26:R30"/>
    </sheetView>
  </sheetViews>
  <sheetFormatPr defaultColWidth="8.85546875" defaultRowHeight="11.25" x14ac:dyDescent="0.2"/>
  <cols>
    <col min="1" max="1" width="5.5703125" style="52" customWidth="1"/>
    <col min="2" max="2" width="14.140625" style="53" customWidth="1"/>
    <col min="3" max="3" width="9" style="53" customWidth="1"/>
    <col min="4" max="4" width="42.85546875" style="48" customWidth="1"/>
    <col min="5" max="5" width="4.140625" style="55" customWidth="1"/>
    <col min="6" max="6" width="12.5703125" style="55" customWidth="1"/>
    <col min="7" max="7" width="12.5703125" style="48" customWidth="1"/>
    <col min="8" max="8" width="14.42578125" style="48" customWidth="1"/>
    <col min="9" max="9" width="18.5703125" style="48" customWidth="1"/>
    <col min="10" max="10" width="4.140625" style="6" customWidth="1"/>
    <col min="11" max="16384" width="8.85546875" style="6"/>
  </cols>
  <sheetData>
    <row r="1" spans="1:10" s="8" customFormat="1" ht="16.5" thickBot="1" x14ac:dyDescent="0.3">
      <c r="A1" s="288" t="s">
        <v>9</v>
      </c>
      <c r="B1" s="289"/>
      <c r="C1" s="289"/>
      <c r="D1" s="289"/>
      <c r="E1" s="289"/>
      <c r="F1" s="289"/>
      <c r="G1" s="289"/>
      <c r="H1" s="289"/>
      <c r="I1" s="290"/>
    </row>
    <row r="2" spans="1:10" s="8" customFormat="1" ht="15.6" x14ac:dyDescent="0.35">
      <c r="A2" s="291"/>
      <c r="B2" s="291"/>
      <c r="C2" s="291"/>
      <c r="D2" s="291"/>
      <c r="E2" s="291"/>
      <c r="F2" s="65"/>
    </row>
    <row r="3" spans="1:10" s="8" customFormat="1" ht="11.1" thickBot="1" x14ac:dyDescent="0.3">
      <c r="A3" s="24"/>
      <c r="B3" s="66"/>
      <c r="C3" s="66"/>
      <c r="D3" s="25"/>
      <c r="E3" s="25"/>
      <c r="F3" s="25"/>
      <c r="G3" s="25"/>
      <c r="H3" s="25"/>
      <c r="I3" s="25"/>
    </row>
    <row r="4" spans="1:10" s="49" customFormat="1" ht="12.75" x14ac:dyDescent="0.2">
      <c r="A4" s="272" t="s">
        <v>114</v>
      </c>
      <c r="B4" s="273"/>
      <c r="C4" s="273"/>
      <c r="D4" s="273"/>
      <c r="E4" s="274"/>
      <c r="F4" s="274"/>
      <c r="G4" s="274"/>
      <c r="H4" s="274"/>
      <c r="I4" s="275"/>
    </row>
    <row r="5" spans="1:10" s="7" customFormat="1" ht="12.75" x14ac:dyDescent="0.2">
      <c r="A5" s="276" t="s">
        <v>113</v>
      </c>
      <c r="B5" s="40"/>
      <c r="C5" s="40"/>
      <c r="D5" s="40"/>
      <c r="E5" s="37"/>
      <c r="F5" s="37"/>
      <c r="G5" s="37"/>
      <c r="H5" s="37"/>
      <c r="I5" s="277"/>
    </row>
    <row r="6" spans="1:10" s="49" customFormat="1" ht="12.75" x14ac:dyDescent="0.2">
      <c r="A6" s="276" t="s">
        <v>297</v>
      </c>
      <c r="B6" s="40"/>
      <c r="C6" s="40"/>
      <c r="D6" s="40"/>
      <c r="E6" s="37"/>
      <c r="F6" s="37"/>
      <c r="G6" s="37"/>
      <c r="H6" s="37"/>
      <c r="I6" s="277"/>
    </row>
    <row r="7" spans="1:10" s="40" customFormat="1" ht="13.5" thickBot="1" x14ac:dyDescent="0.35">
      <c r="A7" s="278" t="s">
        <v>279</v>
      </c>
      <c r="B7" s="279"/>
      <c r="C7" s="279"/>
      <c r="D7" s="279"/>
      <c r="E7" s="280"/>
      <c r="F7" s="280"/>
      <c r="G7" s="280"/>
      <c r="H7" s="280"/>
      <c r="I7" s="281"/>
    </row>
    <row r="8" spans="1:10" s="8" customFormat="1" ht="10.5" x14ac:dyDescent="0.25">
      <c r="A8" s="24"/>
      <c r="B8" s="67"/>
      <c r="C8" s="67"/>
      <c r="D8" s="68"/>
      <c r="E8" s="69"/>
      <c r="F8" s="4"/>
      <c r="G8" s="4"/>
      <c r="H8" s="4"/>
      <c r="I8" s="4"/>
    </row>
    <row r="9" spans="1:10" s="8" customFormat="1" ht="12.75" x14ac:dyDescent="0.2">
      <c r="A9" s="24"/>
      <c r="B9" s="67"/>
      <c r="C9" s="67"/>
      <c r="D9" s="68"/>
      <c r="E9" s="69"/>
      <c r="F9" s="4"/>
      <c r="G9" s="292" t="s">
        <v>254</v>
      </c>
      <c r="H9" s="292"/>
      <c r="I9" s="70">
        <v>0.1961</v>
      </c>
    </row>
    <row r="10" spans="1:10" s="8" customFormat="1" x14ac:dyDescent="0.2">
      <c r="A10" s="24"/>
      <c r="B10" s="67"/>
      <c r="C10" s="67"/>
      <c r="D10" s="68"/>
      <c r="E10" s="69"/>
      <c r="F10" s="4"/>
      <c r="G10" s="284" t="s">
        <v>28</v>
      </c>
      <c r="H10" s="284"/>
      <c r="I10" s="284"/>
    </row>
    <row r="11" spans="1:10" s="39" customFormat="1" ht="46.35" customHeight="1" x14ac:dyDescent="0.2">
      <c r="A11" s="72" t="s">
        <v>0</v>
      </c>
      <c r="B11" s="73" t="s">
        <v>19</v>
      </c>
      <c r="C11" s="73" t="s">
        <v>8</v>
      </c>
      <c r="D11" s="72" t="s">
        <v>1</v>
      </c>
      <c r="E11" s="72" t="s">
        <v>2</v>
      </c>
      <c r="F11" s="74" t="s">
        <v>10</v>
      </c>
      <c r="G11" s="75" t="s">
        <v>27</v>
      </c>
      <c r="H11" s="75" t="s">
        <v>20</v>
      </c>
      <c r="I11" s="71" t="s">
        <v>17</v>
      </c>
      <c r="J11" s="38"/>
    </row>
    <row r="12" spans="1:10" s="34" customFormat="1" ht="10.5" x14ac:dyDescent="0.25">
      <c r="A12" s="76"/>
      <c r="B12" s="77"/>
      <c r="C12" s="77"/>
      <c r="D12" s="78"/>
      <c r="E12" s="79"/>
      <c r="F12" s="35"/>
      <c r="G12" s="35"/>
      <c r="H12" s="35"/>
      <c r="I12" s="35"/>
    </row>
    <row r="13" spans="1:10" s="36" customFormat="1" x14ac:dyDescent="0.2">
      <c r="A13" s="80" t="s">
        <v>4</v>
      </c>
      <c r="B13" s="81"/>
      <c r="C13" s="81"/>
      <c r="D13" s="82" t="s">
        <v>29</v>
      </c>
      <c r="E13" s="83"/>
      <c r="F13" s="84"/>
      <c r="G13" s="84"/>
      <c r="H13" s="84"/>
      <c r="I13" s="16">
        <f>SUM(I14:I21)</f>
        <v>62669.47</v>
      </c>
    </row>
    <row r="14" spans="1:10" s="8" customFormat="1" ht="10.5" x14ac:dyDescent="0.25">
      <c r="A14" s="85"/>
      <c r="B14" s="86"/>
      <c r="C14" s="86"/>
      <c r="D14" s="5"/>
      <c r="E14" s="2"/>
      <c r="F14" s="1"/>
      <c r="G14" s="1"/>
      <c r="H14" s="1"/>
      <c r="I14" s="1"/>
    </row>
    <row r="15" spans="1:10" s="41" customFormat="1" ht="37.35" customHeight="1" x14ac:dyDescent="0.2">
      <c r="A15" s="87" t="s">
        <v>5</v>
      </c>
      <c r="B15" s="88" t="s">
        <v>26</v>
      </c>
      <c r="C15" s="89">
        <v>103689</v>
      </c>
      <c r="D15" s="90" t="s">
        <v>49</v>
      </c>
      <c r="E15" s="91" t="s">
        <v>72</v>
      </c>
      <c r="F15" s="92">
        <v>1.5</v>
      </c>
      <c r="G15" s="92">
        <v>468.43</v>
      </c>
      <c r="H15" s="92">
        <v>560.29</v>
      </c>
      <c r="I15" s="92">
        <f>TRUNC(F15*H15,2)</f>
        <v>840.43</v>
      </c>
    </row>
    <row r="16" spans="1:10" s="17" customFormat="1" ht="10.5" x14ac:dyDescent="0.25">
      <c r="A16" s="85"/>
      <c r="B16" s="86"/>
      <c r="C16" s="86"/>
      <c r="D16" s="5"/>
      <c r="E16" s="2"/>
      <c r="F16" s="1"/>
      <c r="G16" s="1"/>
      <c r="H16" s="1"/>
      <c r="I16" s="1"/>
    </row>
    <row r="17" spans="1:15" s="54" customFormat="1" x14ac:dyDescent="0.2">
      <c r="A17" s="96"/>
      <c r="B17" s="97"/>
      <c r="C17" s="97"/>
      <c r="D17" s="98" t="s">
        <v>69</v>
      </c>
      <c r="E17" s="99"/>
      <c r="F17" s="100"/>
      <c r="G17" s="100"/>
      <c r="H17" s="100"/>
      <c r="I17" s="100"/>
    </row>
    <row r="18" spans="1:15" s="8" customFormat="1" ht="10.5" x14ac:dyDescent="0.25">
      <c r="A18" s="85"/>
      <c r="B18" s="86"/>
      <c r="C18" s="86"/>
      <c r="D18" s="5"/>
      <c r="E18" s="2"/>
      <c r="F18" s="1"/>
      <c r="G18" s="1"/>
      <c r="H18" s="1"/>
      <c r="I18" s="1"/>
    </row>
    <row r="19" spans="1:15" s="41" customFormat="1" ht="37.35" customHeight="1" x14ac:dyDescent="0.25">
      <c r="A19" s="87" t="s">
        <v>80</v>
      </c>
      <c r="B19" s="88" t="s">
        <v>26</v>
      </c>
      <c r="C19" s="89">
        <v>90777</v>
      </c>
      <c r="D19" s="90" t="s">
        <v>79</v>
      </c>
      <c r="E19" s="91" t="s">
        <v>45</v>
      </c>
      <c r="F19" s="92">
        <v>216</v>
      </c>
      <c r="G19" s="92">
        <v>132.34</v>
      </c>
      <c r="H19" s="92">
        <v>158.29</v>
      </c>
      <c r="I19" s="92">
        <f>TRUNC(F19*H19,2)</f>
        <v>34190.639999999999</v>
      </c>
    </row>
    <row r="20" spans="1:15" s="41" customFormat="1" ht="21" x14ac:dyDescent="0.25">
      <c r="A20" s="87" t="s">
        <v>70</v>
      </c>
      <c r="B20" s="88" t="s">
        <v>26</v>
      </c>
      <c r="C20" s="89">
        <v>90776</v>
      </c>
      <c r="D20" s="90" t="s">
        <v>71</v>
      </c>
      <c r="E20" s="91" t="s">
        <v>45</v>
      </c>
      <c r="F20" s="92">
        <v>480</v>
      </c>
      <c r="G20" s="92">
        <v>48.14</v>
      </c>
      <c r="H20" s="92">
        <v>57.58</v>
      </c>
      <c r="I20" s="92">
        <f>TRUNC(F20*H20,2)</f>
        <v>27638.400000000001</v>
      </c>
    </row>
    <row r="21" spans="1:15" s="17" customFormat="1" ht="10.5" x14ac:dyDescent="0.25">
      <c r="A21" s="85"/>
      <c r="B21" s="86"/>
      <c r="C21" s="86"/>
      <c r="D21" s="5"/>
      <c r="E21" s="2"/>
      <c r="F21" s="1"/>
      <c r="G21" s="1"/>
      <c r="H21" s="1"/>
      <c r="I21" s="1"/>
    </row>
    <row r="22" spans="1:15" s="109" customFormat="1" ht="12.75" x14ac:dyDescent="0.2">
      <c r="A22" s="105"/>
      <c r="B22" s="106"/>
      <c r="C22" s="106"/>
      <c r="D22" s="111" t="s">
        <v>255</v>
      </c>
      <c r="E22" s="107"/>
      <c r="F22" s="108"/>
      <c r="G22" s="108"/>
      <c r="H22" s="108"/>
      <c r="I22" s="14">
        <f>I24+I29+I35+I41</f>
        <v>364027.31000000006</v>
      </c>
    </row>
    <row r="23" spans="1:15" s="17" customFormat="1" ht="10.5" x14ac:dyDescent="0.25">
      <c r="A23" s="85"/>
      <c r="B23" s="86"/>
      <c r="C23" s="86"/>
      <c r="D23" s="5"/>
      <c r="E23" s="2"/>
      <c r="F23" s="1"/>
      <c r="G23" s="1"/>
      <c r="H23" s="1"/>
      <c r="I23" s="1"/>
    </row>
    <row r="24" spans="1:15" s="50" customFormat="1" ht="10.5" x14ac:dyDescent="0.25">
      <c r="A24" s="80" t="s">
        <v>6</v>
      </c>
      <c r="B24" s="81"/>
      <c r="C24" s="81"/>
      <c r="D24" s="82" t="s">
        <v>256</v>
      </c>
      <c r="E24" s="83"/>
      <c r="F24" s="84"/>
      <c r="G24" s="84"/>
      <c r="H24" s="84"/>
      <c r="I24" s="16">
        <f>SUM(I25:I28)</f>
        <v>97438.520000000019</v>
      </c>
    </row>
    <row r="25" spans="1:15" s="51" customFormat="1" ht="22.5" x14ac:dyDescent="0.2">
      <c r="A25" s="87" t="s">
        <v>30</v>
      </c>
      <c r="B25" s="88" t="s">
        <v>26</v>
      </c>
      <c r="C25" s="88">
        <v>100575</v>
      </c>
      <c r="D25" s="90" t="s">
        <v>77</v>
      </c>
      <c r="E25" s="91" t="s">
        <v>72</v>
      </c>
      <c r="F25" s="92">
        <v>760</v>
      </c>
      <c r="G25" s="92">
        <v>0.55000000000000004</v>
      </c>
      <c r="H25" s="92">
        <v>0.66</v>
      </c>
      <c r="I25" s="92">
        <f>TRUNC(F25*H25,2)</f>
        <v>501.6</v>
      </c>
    </row>
    <row r="26" spans="1:15" s="51" customFormat="1" ht="63.6" customHeight="1" x14ac:dyDescent="0.2">
      <c r="A26" s="87" t="s">
        <v>31</v>
      </c>
      <c r="B26" s="88" t="s">
        <v>25</v>
      </c>
      <c r="C26" s="89" t="s">
        <v>81</v>
      </c>
      <c r="D26" s="90" t="s">
        <v>78</v>
      </c>
      <c r="E26" s="91" t="s">
        <v>72</v>
      </c>
      <c r="F26" s="92">
        <v>760</v>
      </c>
      <c r="G26" s="92">
        <v>92.31</v>
      </c>
      <c r="H26" s="92">
        <v>110.41</v>
      </c>
      <c r="I26" s="92">
        <f>TRUNC(F26*H26,2)</f>
        <v>83911.6</v>
      </c>
      <c r="K26" s="282"/>
      <c r="N26" s="282"/>
      <c r="O26" s="283"/>
    </row>
    <row r="27" spans="1:15" s="41" customFormat="1" ht="68.45" customHeight="1" x14ac:dyDescent="0.2">
      <c r="A27" s="87" t="s">
        <v>95</v>
      </c>
      <c r="B27" s="88" t="s">
        <v>26</v>
      </c>
      <c r="C27" s="89">
        <v>94273</v>
      </c>
      <c r="D27" s="90" t="s">
        <v>74</v>
      </c>
      <c r="E27" s="91" t="s">
        <v>47</v>
      </c>
      <c r="F27" s="92">
        <v>190</v>
      </c>
      <c r="G27" s="92">
        <v>52.62</v>
      </c>
      <c r="H27" s="92">
        <v>62.94</v>
      </c>
      <c r="I27" s="92">
        <f>TRUNC(F27*H27,2)</f>
        <v>11958.6</v>
      </c>
      <c r="K27" s="282"/>
      <c r="L27" s="51"/>
      <c r="N27" s="282"/>
      <c r="O27" s="283"/>
    </row>
    <row r="28" spans="1:15" s="41" customFormat="1" ht="22.5" x14ac:dyDescent="0.2">
      <c r="A28" s="87" t="s">
        <v>116</v>
      </c>
      <c r="B28" s="88" t="s">
        <v>25</v>
      </c>
      <c r="C28" s="89" t="s">
        <v>68</v>
      </c>
      <c r="D28" s="90" t="s">
        <v>115</v>
      </c>
      <c r="E28" s="91" t="s">
        <v>47</v>
      </c>
      <c r="F28" s="92">
        <v>16</v>
      </c>
      <c r="G28" s="92">
        <v>55.74</v>
      </c>
      <c r="H28" s="92">
        <v>66.67</v>
      </c>
      <c r="I28" s="92">
        <f>TRUNC(F28*H28,2)</f>
        <v>1066.72</v>
      </c>
    </row>
    <row r="29" spans="1:15" s="50" customFormat="1" ht="10.5" x14ac:dyDescent="0.25">
      <c r="A29" s="80" t="s">
        <v>7</v>
      </c>
      <c r="B29" s="81"/>
      <c r="C29" s="81"/>
      <c r="D29" s="82" t="s">
        <v>257</v>
      </c>
      <c r="E29" s="83"/>
      <c r="F29" s="84"/>
      <c r="G29" s="84"/>
      <c r="H29" s="84"/>
      <c r="I29" s="16">
        <f>SUM(I30:I34)</f>
        <v>86193.75</v>
      </c>
    </row>
    <row r="30" spans="1:15" s="51" customFormat="1" ht="22.5" x14ac:dyDescent="0.2">
      <c r="A30" s="87" t="s">
        <v>34</v>
      </c>
      <c r="B30" s="88" t="s">
        <v>26</v>
      </c>
      <c r="C30" s="88">
        <v>100575</v>
      </c>
      <c r="D30" s="90" t="s">
        <v>77</v>
      </c>
      <c r="E30" s="91" t="s">
        <v>72</v>
      </c>
      <c r="F30" s="92">
        <v>675</v>
      </c>
      <c r="G30" s="92">
        <v>0.55000000000000004</v>
      </c>
      <c r="H30" s="92">
        <v>0.66</v>
      </c>
      <c r="I30" s="92">
        <f>TRUNC(F30*H30,2)</f>
        <v>445.5</v>
      </c>
    </row>
    <row r="31" spans="1:15" s="51" customFormat="1" ht="51.6" customHeight="1" x14ac:dyDescent="0.2">
      <c r="A31" s="87" t="s">
        <v>46</v>
      </c>
      <c r="B31" s="88" t="s">
        <v>25</v>
      </c>
      <c r="C31" s="89" t="s">
        <v>81</v>
      </c>
      <c r="D31" s="90" t="s">
        <v>78</v>
      </c>
      <c r="E31" s="91" t="s">
        <v>72</v>
      </c>
      <c r="F31" s="92">
        <v>675</v>
      </c>
      <c r="G31" s="92">
        <v>92.31</v>
      </c>
      <c r="H31" s="92">
        <v>110.41</v>
      </c>
      <c r="I31" s="92">
        <f>TRUNC(F31*H31,2)</f>
        <v>74526.75</v>
      </c>
    </row>
    <row r="32" spans="1:15" s="41" customFormat="1" ht="69.599999999999994" customHeight="1" x14ac:dyDescent="0.2">
      <c r="A32" s="87" t="s">
        <v>51</v>
      </c>
      <c r="B32" s="88" t="s">
        <v>26</v>
      </c>
      <c r="C32" s="89">
        <v>94273</v>
      </c>
      <c r="D32" s="90" t="s">
        <v>74</v>
      </c>
      <c r="E32" s="91" t="s">
        <v>47</v>
      </c>
      <c r="F32" s="92">
        <v>150</v>
      </c>
      <c r="G32" s="92">
        <v>52.62</v>
      </c>
      <c r="H32" s="92">
        <v>62.94</v>
      </c>
      <c r="I32" s="92">
        <f>TRUNC(F32*H32,2)</f>
        <v>9441</v>
      </c>
    </row>
    <row r="33" spans="1:9" s="41" customFormat="1" ht="40.700000000000003" customHeight="1" x14ac:dyDescent="0.2">
      <c r="A33" s="87" t="s">
        <v>59</v>
      </c>
      <c r="B33" s="88" t="s">
        <v>25</v>
      </c>
      <c r="C33" s="89" t="s">
        <v>68</v>
      </c>
      <c r="D33" s="90" t="s">
        <v>115</v>
      </c>
      <c r="E33" s="91" t="s">
        <v>47</v>
      </c>
      <c r="F33" s="92">
        <v>18</v>
      </c>
      <c r="G33" s="92">
        <v>55.74</v>
      </c>
      <c r="H33" s="92">
        <v>66.67</v>
      </c>
      <c r="I33" s="92">
        <f>TRUNC(F33*H33,2)</f>
        <v>1200.06</v>
      </c>
    </row>
    <row r="34" spans="1:9" s="41" customFormat="1" ht="45" customHeight="1" x14ac:dyDescent="0.2">
      <c r="A34" s="87" t="s">
        <v>60</v>
      </c>
      <c r="B34" s="88" t="s">
        <v>26</v>
      </c>
      <c r="C34" s="89">
        <v>94964</v>
      </c>
      <c r="D34" s="90" t="s">
        <v>75</v>
      </c>
      <c r="E34" s="91" t="s">
        <v>73</v>
      </c>
      <c r="F34" s="92">
        <v>0.9</v>
      </c>
      <c r="G34" s="92">
        <v>539.20000000000005</v>
      </c>
      <c r="H34" s="92">
        <v>644.94000000000005</v>
      </c>
      <c r="I34" s="92">
        <f>TRUNC(F34*H34,2)</f>
        <v>580.44000000000005</v>
      </c>
    </row>
    <row r="35" spans="1:9" s="50" customFormat="1" x14ac:dyDescent="0.2">
      <c r="A35" s="80" t="s">
        <v>36</v>
      </c>
      <c r="B35" s="81"/>
      <c r="C35" s="81"/>
      <c r="D35" s="82" t="s">
        <v>258</v>
      </c>
      <c r="E35" s="83"/>
      <c r="F35" s="84"/>
      <c r="G35" s="84"/>
      <c r="H35" s="84"/>
      <c r="I35" s="16">
        <f>SUM(I36:I40)</f>
        <v>138532.07</v>
      </c>
    </row>
    <row r="36" spans="1:9" s="51" customFormat="1" ht="22.5" x14ac:dyDescent="0.2">
      <c r="A36" s="87" t="s">
        <v>35</v>
      </c>
      <c r="B36" s="88" t="s">
        <v>26</v>
      </c>
      <c r="C36" s="88">
        <v>100575</v>
      </c>
      <c r="D36" s="90" t="s">
        <v>77</v>
      </c>
      <c r="E36" s="91" t="s">
        <v>72</v>
      </c>
      <c r="F36" s="92">
        <v>1080</v>
      </c>
      <c r="G36" s="92">
        <v>0.55000000000000004</v>
      </c>
      <c r="H36" s="92">
        <v>0.66</v>
      </c>
      <c r="I36" s="92">
        <f>TRUNC(F36*H36,2)</f>
        <v>712.8</v>
      </c>
    </row>
    <row r="37" spans="1:9" s="51" customFormat="1" ht="51.6" customHeight="1" x14ac:dyDescent="0.2">
      <c r="A37" s="87" t="s">
        <v>37</v>
      </c>
      <c r="B37" s="88" t="s">
        <v>25</v>
      </c>
      <c r="C37" s="89" t="s">
        <v>81</v>
      </c>
      <c r="D37" s="90" t="s">
        <v>78</v>
      </c>
      <c r="E37" s="91" t="s">
        <v>72</v>
      </c>
      <c r="F37" s="92">
        <v>1080</v>
      </c>
      <c r="G37" s="92">
        <v>92.31</v>
      </c>
      <c r="H37" s="92">
        <v>110.41</v>
      </c>
      <c r="I37" s="92">
        <f>TRUNC(F37*H37,2)</f>
        <v>119242.8</v>
      </c>
    </row>
    <row r="38" spans="1:9" s="41" customFormat="1" ht="69.599999999999994" customHeight="1" x14ac:dyDescent="0.2">
      <c r="A38" s="87" t="s">
        <v>38</v>
      </c>
      <c r="B38" s="88" t="s">
        <v>26</v>
      </c>
      <c r="C38" s="89">
        <v>94273</v>
      </c>
      <c r="D38" s="90" t="s">
        <v>74</v>
      </c>
      <c r="E38" s="91" t="s">
        <v>47</v>
      </c>
      <c r="F38" s="92">
        <v>270</v>
      </c>
      <c r="G38" s="92">
        <v>52.62</v>
      </c>
      <c r="H38" s="92">
        <v>62.94</v>
      </c>
      <c r="I38" s="92">
        <f>TRUNC(F38*H38,2)</f>
        <v>16993.8</v>
      </c>
    </row>
    <row r="39" spans="1:9" s="41" customFormat="1" ht="40.700000000000003" customHeight="1" x14ac:dyDescent="0.2">
      <c r="A39" s="87" t="s">
        <v>93</v>
      </c>
      <c r="B39" s="88" t="s">
        <v>25</v>
      </c>
      <c r="C39" s="89" t="s">
        <v>68</v>
      </c>
      <c r="D39" s="90" t="s">
        <v>115</v>
      </c>
      <c r="E39" s="91" t="s">
        <v>47</v>
      </c>
      <c r="F39" s="92">
        <v>16</v>
      </c>
      <c r="G39" s="92">
        <v>55.74</v>
      </c>
      <c r="H39" s="92">
        <v>66.67</v>
      </c>
      <c r="I39" s="92">
        <f>TRUNC(F39*H39,2)</f>
        <v>1066.72</v>
      </c>
    </row>
    <row r="40" spans="1:9" s="41" customFormat="1" ht="45" customHeight="1" x14ac:dyDescent="0.2">
      <c r="A40" s="87" t="s">
        <v>94</v>
      </c>
      <c r="B40" s="88" t="s">
        <v>26</v>
      </c>
      <c r="C40" s="89">
        <v>94964</v>
      </c>
      <c r="D40" s="90" t="s">
        <v>75</v>
      </c>
      <c r="E40" s="91" t="s">
        <v>73</v>
      </c>
      <c r="F40" s="92">
        <v>0.8</v>
      </c>
      <c r="G40" s="92">
        <v>539.20000000000005</v>
      </c>
      <c r="H40" s="92">
        <v>644.94000000000005</v>
      </c>
      <c r="I40" s="92">
        <f>TRUNC(F40*H40,2)</f>
        <v>515.95000000000005</v>
      </c>
    </row>
    <row r="41" spans="1:9" s="50" customFormat="1" ht="25.35" customHeight="1" x14ac:dyDescent="0.2">
      <c r="A41" s="80" t="s">
        <v>39</v>
      </c>
      <c r="B41" s="81"/>
      <c r="C41" s="81"/>
      <c r="D41" s="82" t="s">
        <v>259</v>
      </c>
      <c r="E41" s="83"/>
      <c r="F41" s="84"/>
      <c r="G41" s="84"/>
      <c r="H41" s="84"/>
      <c r="I41" s="16">
        <f>SUM(I42:I46)</f>
        <v>41862.97</v>
      </c>
    </row>
    <row r="42" spans="1:9" s="51" customFormat="1" ht="22.5" x14ac:dyDescent="0.2">
      <c r="A42" s="87" t="s">
        <v>40</v>
      </c>
      <c r="B42" s="88" t="s">
        <v>26</v>
      </c>
      <c r="C42" s="88">
        <v>100575</v>
      </c>
      <c r="D42" s="90" t="s">
        <v>77</v>
      </c>
      <c r="E42" s="91" t="s">
        <v>72</v>
      </c>
      <c r="F42" s="92">
        <v>300</v>
      </c>
      <c r="G42" s="92">
        <v>0.55000000000000004</v>
      </c>
      <c r="H42" s="92">
        <v>0.66</v>
      </c>
      <c r="I42" s="92">
        <f>TRUNC(F42*H42,2)</f>
        <v>198</v>
      </c>
    </row>
    <row r="43" spans="1:9" s="51" customFormat="1" ht="51.6" customHeight="1" x14ac:dyDescent="0.2">
      <c r="A43" s="87" t="s">
        <v>41</v>
      </c>
      <c r="B43" s="88" t="s">
        <v>25</v>
      </c>
      <c r="C43" s="89" t="s">
        <v>81</v>
      </c>
      <c r="D43" s="90" t="s">
        <v>78</v>
      </c>
      <c r="E43" s="91" t="s">
        <v>72</v>
      </c>
      <c r="F43" s="92">
        <v>300</v>
      </c>
      <c r="G43" s="92">
        <v>92.31</v>
      </c>
      <c r="H43" s="92">
        <v>110.41</v>
      </c>
      <c r="I43" s="92">
        <f>TRUNC(F43*H43,2)</f>
        <v>33123</v>
      </c>
    </row>
    <row r="44" spans="1:9" s="41" customFormat="1" ht="69.599999999999994" customHeight="1" x14ac:dyDescent="0.2">
      <c r="A44" s="87" t="s">
        <v>52</v>
      </c>
      <c r="B44" s="88" t="s">
        <v>26</v>
      </c>
      <c r="C44" s="89">
        <v>94273</v>
      </c>
      <c r="D44" s="90" t="s">
        <v>74</v>
      </c>
      <c r="E44" s="91" t="s">
        <v>47</v>
      </c>
      <c r="F44" s="92">
        <v>120</v>
      </c>
      <c r="G44" s="92">
        <v>52.62</v>
      </c>
      <c r="H44" s="92">
        <v>62.94</v>
      </c>
      <c r="I44" s="92">
        <f>TRUNC(F44*H44,2)</f>
        <v>7552.8</v>
      </c>
    </row>
    <row r="45" spans="1:9" s="41" customFormat="1" ht="40.700000000000003" customHeight="1" x14ac:dyDescent="0.2">
      <c r="A45" s="87" t="s">
        <v>53</v>
      </c>
      <c r="B45" s="88" t="s">
        <v>25</v>
      </c>
      <c r="C45" s="89" t="s">
        <v>68</v>
      </c>
      <c r="D45" s="90" t="s">
        <v>115</v>
      </c>
      <c r="E45" s="91" t="s">
        <v>47</v>
      </c>
      <c r="F45" s="92">
        <v>10</v>
      </c>
      <c r="G45" s="92">
        <v>55.74</v>
      </c>
      <c r="H45" s="92">
        <v>66.67</v>
      </c>
      <c r="I45" s="92">
        <f>TRUNC(F45*H45,2)</f>
        <v>666.7</v>
      </c>
    </row>
    <row r="46" spans="1:9" s="41" customFormat="1" ht="45" customHeight="1" x14ac:dyDescent="0.2">
      <c r="A46" s="87" t="s">
        <v>48</v>
      </c>
      <c r="B46" s="88" t="s">
        <v>26</v>
      </c>
      <c r="C46" s="89">
        <v>94964</v>
      </c>
      <c r="D46" s="90" t="s">
        <v>75</v>
      </c>
      <c r="E46" s="91" t="s">
        <v>73</v>
      </c>
      <c r="F46" s="92">
        <v>0.5</v>
      </c>
      <c r="G46" s="92">
        <v>539.20000000000005</v>
      </c>
      <c r="H46" s="92">
        <v>644.94000000000005</v>
      </c>
      <c r="I46" s="92">
        <f>TRUNC(F46*H46,2)</f>
        <v>322.47000000000003</v>
      </c>
    </row>
    <row r="47" spans="1:9" s="17" customFormat="1" x14ac:dyDescent="0.2">
      <c r="A47" s="85"/>
      <c r="B47" s="86"/>
      <c r="C47" s="86"/>
      <c r="D47" s="93"/>
      <c r="E47" s="94"/>
      <c r="F47" s="1"/>
      <c r="G47" s="1"/>
      <c r="H47" s="1"/>
      <c r="I47" s="1"/>
    </row>
    <row r="48" spans="1:9" s="117" customFormat="1" ht="12.75" x14ac:dyDescent="0.2">
      <c r="A48" s="113"/>
      <c r="B48" s="114"/>
      <c r="C48" s="114"/>
      <c r="D48" s="118" t="s">
        <v>260</v>
      </c>
      <c r="E48" s="115"/>
      <c r="F48" s="115"/>
      <c r="G48" s="116"/>
      <c r="H48" s="116"/>
      <c r="I48" s="119">
        <f>I50+I56+I62+I68+I74+I80+I86+I92+I98+I104+I110+I116+I122+I128+I134+I139</f>
        <v>1182106.8699999999</v>
      </c>
    </row>
    <row r="49" spans="1:9" x14ac:dyDescent="0.2">
      <c r="A49" s="101"/>
      <c r="B49" s="102"/>
      <c r="C49" s="102"/>
      <c r="D49" s="45"/>
      <c r="E49" s="103"/>
      <c r="F49" s="103"/>
      <c r="G49" s="45"/>
      <c r="H49" s="45"/>
      <c r="I49" s="45"/>
    </row>
    <row r="50" spans="1:9" s="50" customFormat="1" ht="24.6" customHeight="1" x14ac:dyDescent="0.2">
      <c r="A50" s="80" t="s">
        <v>42</v>
      </c>
      <c r="B50" s="81"/>
      <c r="C50" s="81"/>
      <c r="D50" s="82" t="s">
        <v>180</v>
      </c>
      <c r="E50" s="83"/>
      <c r="F50" s="84"/>
      <c r="G50" s="84"/>
      <c r="H50" s="84"/>
      <c r="I50" s="16">
        <f>SUM(I51:I55)</f>
        <v>80417</v>
      </c>
    </row>
    <row r="51" spans="1:9" s="51" customFormat="1" ht="22.5" x14ac:dyDescent="0.2">
      <c r="A51" s="87" t="s">
        <v>43</v>
      </c>
      <c r="B51" s="88" t="s">
        <v>26</v>
      </c>
      <c r="C51" s="88">
        <v>100575</v>
      </c>
      <c r="D51" s="90" t="s">
        <v>77</v>
      </c>
      <c r="E51" s="91" t="s">
        <v>72</v>
      </c>
      <c r="F51" s="92">
        <v>600</v>
      </c>
      <c r="G51" s="92">
        <v>0.55000000000000004</v>
      </c>
      <c r="H51" s="92">
        <v>0.66</v>
      </c>
      <c r="I51" s="92">
        <f>TRUNC(F51*H51,2)</f>
        <v>396</v>
      </c>
    </row>
    <row r="52" spans="1:9" s="51" customFormat="1" ht="51.6" customHeight="1" x14ac:dyDescent="0.2">
      <c r="A52" s="87" t="s">
        <v>44</v>
      </c>
      <c r="B52" s="88" t="s">
        <v>25</v>
      </c>
      <c r="C52" s="89" t="s">
        <v>81</v>
      </c>
      <c r="D52" s="90" t="s">
        <v>78</v>
      </c>
      <c r="E52" s="91" t="s">
        <v>72</v>
      </c>
      <c r="F52" s="92">
        <v>600</v>
      </c>
      <c r="G52" s="92">
        <v>92.31</v>
      </c>
      <c r="H52" s="92">
        <v>110.41</v>
      </c>
      <c r="I52" s="92">
        <f>TRUNC(F52*H52,2)</f>
        <v>66246</v>
      </c>
    </row>
    <row r="53" spans="1:9" s="41" customFormat="1" ht="69.599999999999994" customHeight="1" x14ac:dyDescent="0.2">
      <c r="A53" s="87" t="s">
        <v>96</v>
      </c>
      <c r="B53" s="88" t="s">
        <v>26</v>
      </c>
      <c r="C53" s="89">
        <v>94273</v>
      </c>
      <c r="D53" s="90" t="s">
        <v>74</v>
      </c>
      <c r="E53" s="91" t="s">
        <v>47</v>
      </c>
      <c r="F53" s="92">
        <v>200</v>
      </c>
      <c r="G53" s="92">
        <v>52.62</v>
      </c>
      <c r="H53" s="92">
        <v>62.94</v>
      </c>
      <c r="I53" s="92">
        <f>TRUNC(F53*H53,2)</f>
        <v>12588</v>
      </c>
    </row>
    <row r="54" spans="1:9" s="41" customFormat="1" ht="40.700000000000003" customHeight="1" x14ac:dyDescent="0.2">
      <c r="A54" s="87" t="s">
        <v>97</v>
      </c>
      <c r="B54" s="88" t="s">
        <v>25</v>
      </c>
      <c r="C54" s="89" t="s">
        <v>68</v>
      </c>
      <c r="D54" s="90" t="s">
        <v>115</v>
      </c>
      <c r="E54" s="91" t="s">
        <v>47</v>
      </c>
      <c r="F54" s="92">
        <v>12</v>
      </c>
      <c r="G54" s="92">
        <v>55.74</v>
      </c>
      <c r="H54" s="92">
        <v>66.67</v>
      </c>
      <c r="I54" s="92">
        <f>TRUNC(F54*H54,2)</f>
        <v>800.04</v>
      </c>
    </row>
    <row r="55" spans="1:9" s="41" customFormat="1" ht="45" customHeight="1" x14ac:dyDescent="0.2">
      <c r="A55" s="87" t="s">
        <v>110</v>
      </c>
      <c r="B55" s="88" t="s">
        <v>26</v>
      </c>
      <c r="C55" s="89">
        <v>94964</v>
      </c>
      <c r="D55" s="90" t="s">
        <v>75</v>
      </c>
      <c r="E55" s="91" t="s">
        <v>73</v>
      </c>
      <c r="F55" s="92">
        <v>0.6</v>
      </c>
      <c r="G55" s="92">
        <v>539.20000000000005</v>
      </c>
      <c r="H55" s="92">
        <v>644.94000000000005</v>
      </c>
      <c r="I55" s="92">
        <f>TRUNC(F55*H55,2)</f>
        <v>386.96</v>
      </c>
    </row>
    <row r="56" spans="1:9" s="50" customFormat="1" ht="24.6" customHeight="1" x14ac:dyDescent="0.2">
      <c r="A56" s="80" t="s">
        <v>50</v>
      </c>
      <c r="B56" s="81"/>
      <c r="C56" s="81"/>
      <c r="D56" s="82" t="s">
        <v>176</v>
      </c>
      <c r="E56" s="83"/>
      <c r="F56" s="84"/>
      <c r="G56" s="84"/>
      <c r="H56" s="84"/>
      <c r="I56" s="16">
        <f>SUM(I57:I61)</f>
        <v>72494</v>
      </c>
    </row>
    <row r="57" spans="1:9" s="51" customFormat="1" ht="22.5" x14ac:dyDescent="0.2">
      <c r="A57" s="87" t="s">
        <v>61</v>
      </c>
      <c r="B57" s="88" t="s">
        <v>26</v>
      </c>
      <c r="C57" s="88">
        <v>100575</v>
      </c>
      <c r="D57" s="90" t="s">
        <v>77</v>
      </c>
      <c r="E57" s="91" t="s">
        <v>72</v>
      </c>
      <c r="F57" s="92">
        <v>540</v>
      </c>
      <c r="G57" s="92">
        <v>0.55000000000000004</v>
      </c>
      <c r="H57" s="92">
        <v>0.66</v>
      </c>
      <c r="I57" s="92">
        <f>TRUNC(F57*H57,2)</f>
        <v>356.4</v>
      </c>
    </row>
    <row r="58" spans="1:9" s="51" customFormat="1" ht="51.6" customHeight="1" x14ac:dyDescent="0.2">
      <c r="A58" s="87" t="s">
        <v>62</v>
      </c>
      <c r="B58" s="88" t="s">
        <v>25</v>
      </c>
      <c r="C58" s="89" t="s">
        <v>81</v>
      </c>
      <c r="D58" s="90" t="s">
        <v>78</v>
      </c>
      <c r="E58" s="91" t="s">
        <v>72</v>
      </c>
      <c r="F58" s="92">
        <v>540</v>
      </c>
      <c r="G58" s="92">
        <v>92.31</v>
      </c>
      <c r="H58" s="92">
        <v>110.41</v>
      </c>
      <c r="I58" s="92">
        <f>TRUNC(F58*H58,2)</f>
        <v>59621.4</v>
      </c>
    </row>
    <row r="59" spans="1:9" s="41" customFormat="1" ht="69.599999999999994" customHeight="1" x14ac:dyDescent="0.2">
      <c r="A59" s="87" t="s">
        <v>63</v>
      </c>
      <c r="B59" s="88" t="s">
        <v>26</v>
      </c>
      <c r="C59" s="89">
        <v>94273</v>
      </c>
      <c r="D59" s="90" t="s">
        <v>74</v>
      </c>
      <c r="E59" s="91" t="s">
        <v>47</v>
      </c>
      <c r="F59" s="92">
        <v>180</v>
      </c>
      <c r="G59" s="92">
        <v>52.62</v>
      </c>
      <c r="H59" s="92">
        <v>62.94</v>
      </c>
      <c r="I59" s="92">
        <f>TRUNC(F59*H59,2)</f>
        <v>11329.2</v>
      </c>
    </row>
    <row r="60" spans="1:9" s="41" customFormat="1" ht="40.700000000000003" customHeight="1" x14ac:dyDescent="0.2">
      <c r="A60" s="87" t="s">
        <v>85</v>
      </c>
      <c r="B60" s="88" t="s">
        <v>25</v>
      </c>
      <c r="C60" s="89" t="s">
        <v>68</v>
      </c>
      <c r="D60" s="90" t="s">
        <v>115</v>
      </c>
      <c r="E60" s="91" t="s">
        <v>47</v>
      </c>
      <c r="F60" s="92">
        <v>12</v>
      </c>
      <c r="G60" s="92">
        <v>55.74</v>
      </c>
      <c r="H60" s="92">
        <v>66.67</v>
      </c>
      <c r="I60" s="92">
        <f>TRUNC(F60*H60,2)</f>
        <v>800.04</v>
      </c>
    </row>
    <row r="61" spans="1:9" s="41" customFormat="1" ht="45" customHeight="1" x14ac:dyDescent="0.2">
      <c r="A61" s="87" t="s">
        <v>86</v>
      </c>
      <c r="B61" s="88" t="s">
        <v>26</v>
      </c>
      <c r="C61" s="89">
        <v>94964</v>
      </c>
      <c r="D61" s="90" t="s">
        <v>75</v>
      </c>
      <c r="E61" s="91" t="s">
        <v>73</v>
      </c>
      <c r="F61" s="92">
        <v>0.6</v>
      </c>
      <c r="G61" s="92">
        <v>539.20000000000005</v>
      </c>
      <c r="H61" s="92">
        <v>644.94000000000005</v>
      </c>
      <c r="I61" s="92">
        <f>TRUNC(F61*H61,2)</f>
        <v>386.96</v>
      </c>
    </row>
    <row r="62" spans="1:9" s="50" customFormat="1" ht="24.6" customHeight="1" x14ac:dyDescent="0.2">
      <c r="A62" s="80" t="s">
        <v>64</v>
      </c>
      <c r="B62" s="81"/>
      <c r="C62" s="81"/>
      <c r="D62" s="82" t="s">
        <v>252</v>
      </c>
      <c r="E62" s="83"/>
      <c r="F62" s="84"/>
      <c r="G62" s="84"/>
      <c r="H62" s="84"/>
      <c r="I62" s="16">
        <f>SUM(I63:I67)</f>
        <v>52686.5</v>
      </c>
    </row>
    <row r="63" spans="1:9" s="51" customFormat="1" ht="22.5" x14ac:dyDescent="0.2">
      <c r="A63" s="87" t="s">
        <v>65</v>
      </c>
      <c r="B63" s="88" t="s">
        <v>26</v>
      </c>
      <c r="C63" s="88">
        <v>100575</v>
      </c>
      <c r="D63" s="90" t="s">
        <v>77</v>
      </c>
      <c r="E63" s="91" t="s">
        <v>72</v>
      </c>
      <c r="F63" s="92">
        <v>390</v>
      </c>
      <c r="G63" s="92">
        <v>0.55000000000000004</v>
      </c>
      <c r="H63" s="92">
        <v>0.66</v>
      </c>
      <c r="I63" s="92">
        <f>TRUNC(F63*H63,2)</f>
        <v>257.39999999999998</v>
      </c>
    </row>
    <row r="64" spans="1:9" s="51" customFormat="1" ht="51.6" customHeight="1" x14ac:dyDescent="0.2">
      <c r="A64" s="87" t="s">
        <v>66</v>
      </c>
      <c r="B64" s="88" t="s">
        <v>25</v>
      </c>
      <c r="C64" s="89" t="s">
        <v>81</v>
      </c>
      <c r="D64" s="90" t="s">
        <v>78</v>
      </c>
      <c r="E64" s="91" t="s">
        <v>72</v>
      </c>
      <c r="F64" s="92">
        <v>390</v>
      </c>
      <c r="G64" s="92">
        <v>92.31</v>
      </c>
      <c r="H64" s="92">
        <v>110.41</v>
      </c>
      <c r="I64" s="92">
        <f>TRUNC(F64*H64,2)</f>
        <v>43059.9</v>
      </c>
    </row>
    <row r="65" spans="1:9" s="41" customFormat="1" ht="69.599999999999994" customHeight="1" x14ac:dyDescent="0.2">
      <c r="A65" s="87" t="s">
        <v>67</v>
      </c>
      <c r="B65" s="88" t="s">
        <v>26</v>
      </c>
      <c r="C65" s="89">
        <v>94273</v>
      </c>
      <c r="D65" s="90" t="s">
        <v>74</v>
      </c>
      <c r="E65" s="91" t="s">
        <v>47</v>
      </c>
      <c r="F65" s="92">
        <v>130</v>
      </c>
      <c r="G65" s="92">
        <v>52.62</v>
      </c>
      <c r="H65" s="92">
        <v>62.94</v>
      </c>
      <c r="I65" s="92">
        <f>TRUNC(F65*H65,2)</f>
        <v>8182.2</v>
      </c>
    </row>
    <row r="66" spans="1:9" s="41" customFormat="1" ht="40.700000000000003" customHeight="1" x14ac:dyDescent="0.2">
      <c r="A66" s="87" t="s">
        <v>87</v>
      </c>
      <c r="B66" s="88" t="s">
        <v>25</v>
      </c>
      <c r="C66" s="89" t="s">
        <v>68</v>
      </c>
      <c r="D66" s="90" t="s">
        <v>115</v>
      </c>
      <c r="E66" s="91" t="s">
        <v>47</v>
      </c>
      <c r="F66" s="92">
        <v>12</v>
      </c>
      <c r="G66" s="92">
        <v>55.74</v>
      </c>
      <c r="H66" s="92">
        <v>66.67</v>
      </c>
      <c r="I66" s="92">
        <f>TRUNC(F66*H66,2)</f>
        <v>800.04</v>
      </c>
    </row>
    <row r="67" spans="1:9" s="41" customFormat="1" ht="45" customHeight="1" x14ac:dyDescent="0.2">
      <c r="A67" s="87" t="s">
        <v>88</v>
      </c>
      <c r="B67" s="88" t="s">
        <v>26</v>
      </c>
      <c r="C67" s="89">
        <v>94964</v>
      </c>
      <c r="D67" s="90" t="s">
        <v>75</v>
      </c>
      <c r="E67" s="91" t="s">
        <v>73</v>
      </c>
      <c r="F67" s="92">
        <v>0.6</v>
      </c>
      <c r="G67" s="92">
        <v>539.20000000000005</v>
      </c>
      <c r="H67" s="92">
        <v>644.94000000000005</v>
      </c>
      <c r="I67" s="92">
        <f>TRUNC(F67*H67,2)</f>
        <v>386.96</v>
      </c>
    </row>
    <row r="68" spans="1:9" s="50" customFormat="1" ht="24.6" customHeight="1" x14ac:dyDescent="0.2">
      <c r="A68" s="80" t="s">
        <v>54</v>
      </c>
      <c r="B68" s="81"/>
      <c r="C68" s="81"/>
      <c r="D68" s="82" t="s">
        <v>253</v>
      </c>
      <c r="E68" s="83"/>
      <c r="F68" s="84"/>
      <c r="G68" s="84"/>
      <c r="H68" s="84"/>
      <c r="I68" s="16">
        <f>SUM(I69:I73)</f>
        <v>36840.5</v>
      </c>
    </row>
    <row r="69" spans="1:9" s="51" customFormat="1" ht="22.5" x14ac:dyDescent="0.2">
      <c r="A69" s="87" t="s">
        <v>55</v>
      </c>
      <c r="B69" s="88" t="s">
        <v>26</v>
      </c>
      <c r="C69" s="88">
        <v>100575</v>
      </c>
      <c r="D69" s="90" t="s">
        <v>77</v>
      </c>
      <c r="E69" s="91" t="s">
        <v>72</v>
      </c>
      <c r="F69" s="92">
        <v>270</v>
      </c>
      <c r="G69" s="92">
        <v>0.55000000000000004</v>
      </c>
      <c r="H69" s="92">
        <v>0.66</v>
      </c>
      <c r="I69" s="92">
        <f>TRUNC(F69*H69,2)</f>
        <v>178.2</v>
      </c>
    </row>
    <row r="70" spans="1:9" s="51" customFormat="1" ht="51.6" customHeight="1" x14ac:dyDescent="0.2">
      <c r="A70" s="87" t="s">
        <v>56</v>
      </c>
      <c r="B70" s="88" t="s">
        <v>25</v>
      </c>
      <c r="C70" s="89" t="s">
        <v>81</v>
      </c>
      <c r="D70" s="90" t="s">
        <v>78</v>
      </c>
      <c r="E70" s="91" t="s">
        <v>72</v>
      </c>
      <c r="F70" s="92">
        <v>270</v>
      </c>
      <c r="G70" s="92">
        <v>92.31</v>
      </c>
      <c r="H70" s="92">
        <v>110.41</v>
      </c>
      <c r="I70" s="92">
        <f>TRUNC(F70*H70,2)</f>
        <v>29810.7</v>
      </c>
    </row>
    <row r="71" spans="1:9" s="41" customFormat="1" ht="69.599999999999994" customHeight="1" x14ac:dyDescent="0.2">
      <c r="A71" s="87" t="s">
        <v>57</v>
      </c>
      <c r="B71" s="88" t="s">
        <v>26</v>
      </c>
      <c r="C71" s="89">
        <v>94273</v>
      </c>
      <c r="D71" s="90" t="s">
        <v>74</v>
      </c>
      <c r="E71" s="91" t="s">
        <v>47</v>
      </c>
      <c r="F71" s="92">
        <v>90</v>
      </c>
      <c r="G71" s="92">
        <v>52.62</v>
      </c>
      <c r="H71" s="92">
        <v>62.94</v>
      </c>
      <c r="I71" s="92">
        <f>TRUNC(F71*H71,2)</f>
        <v>5664.6</v>
      </c>
    </row>
    <row r="72" spans="1:9" s="41" customFormat="1" ht="40.700000000000003" customHeight="1" x14ac:dyDescent="0.2">
      <c r="A72" s="87" t="s">
        <v>58</v>
      </c>
      <c r="B72" s="88" t="s">
        <v>25</v>
      </c>
      <c r="C72" s="89" t="s">
        <v>68</v>
      </c>
      <c r="D72" s="90" t="s">
        <v>115</v>
      </c>
      <c r="E72" s="91" t="s">
        <v>47</v>
      </c>
      <c r="F72" s="92">
        <v>12</v>
      </c>
      <c r="G72" s="92">
        <v>55.74</v>
      </c>
      <c r="H72" s="92">
        <v>66.67</v>
      </c>
      <c r="I72" s="92">
        <f>TRUNC(F72*H72,2)</f>
        <v>800.04</v>
      </c>
    </row>
    <row r="73" spans="1:9" s="41" customFormat="1" ht="45" customHeight="1" x14ac:dyDescent="0.2">
      <c r="A73" s="87" t="s">
        <v>92</v>
      </c>
      <c r="B73" s="88" t="s">
        <v>26</v>
      </c>
      <c r="C73" s="89">
        <v>94964</v>
      </c>
      <c r="D73" s="90" t="s">
        <v>75</v>
      </c>
      <c r="E73" s="91" t="s">
        <v>73</v>
      </c>
      <c r="F73" s="92">
        <v>0.6</v>
      </c>
      <c r="G73" s="92">
        <v>539.20000000000005</v>
      </c>
      <c r="H73" s="92">
        <v>644.94000000000005</v>
      </c>
      <c r="I73" s="92">
        <f>TRUNC(F73*H73,2)</f>
        <v>386.96</v>
      </c>
    </row>
    <row r="74" spans="1:9" s="50" customFormat="1" ht="24.6" customHeight="1" x14ac:dyDescent="0.2">
      <c r="A74" s="80" t="s">
        <v>82</v>
      </c>
      <c r="B74" s="81"/>
      <c r="C74" s="81"/>
      <c r="D74" s="82" t="s">
        <v>265</v>
      </c>
      <c r="E74" s="83"/>
      <c r="F74" s="84"/>
      <c r="G74" s="84"/>
      <c r="H74" s="84"/>
      <c r="I74" s="16">
        <f>SUM(I75:I79)</f>
        <v>40802</v>
      </c>
    </row>
    <row r="75" spans="1:9" s="51" customFormat="1" ht="22.5" x14ac:dyDescent="0.2">
      <c r="A75" s="87" t="s">
        <v>83</v>
      </c>
      <c r="B75" s="88" t="s">
        <v>26</v>
      </c>
      <c r="C75" s="88">
        <v>100575</v>
      </c>
      <c r="D75" s="90" t="s">
        <v>77</v>
      </c>
      <c r="E75" s="91" t="s">
        <v>72</v>
      </c>
      <c r="F75" s="92">
        <v>300</v>
      </c>
      <c r="G75" s="92">
        <v>0.55000000000000004</v>
      </c>
      <c r="H75" s="92">
        <v>0.66</v>
      </c>
      <c r="I75" s="92">
        <f>TRUNC(F75*H75,2)</f>
        <v>198</v>
      </c>
    </row>
    <row r="76" spans="1:9" s="51" customFormat="1" ht="51.6" customHeight="1" x14ac:dyDescent="0.2">
      <c r="A76" s="87" t="s">
        <v>84</v>
      </c>
      <c r="B76" s="88" t="s">
        <v>25</v>
      </c>
      <c r="C76" s="89" t="s">
        <v>81</v>
      </c>
      <c r="D76" s="90" t="s">
        <v>78</v>
      </c>
      <c r="E76" s="91" t="s">
        <v>72</v>
      </c>
      <c r="F76" s="92">
        <v>300</v>
      </c>
      <c r="G76" s="92">
        <v>92.31</v>
      </c>
      <c r="H76" s="92">
        <v>110.41</v>
      </c>
      <c r="I76" s="92">
        <f>TRUNC(F76*H76,2)</f>
        <v>33123</v>
      </c>
    </row>
    <row r="77" spans="1:9" s="41" customFormat="1" ht="69.599999999999994" customHeight="1" x14ac:dyDescent="0.2">
      <c r="A77" s="87" t="s">
        <v>89</v>
      </c>
      <c r="B77" s="88" t="s">
        <v>26</v>
      </c>
      <c r="C77" s="89">
        <v>94273</v>
      </c>
      <c r="D77" s="90" t="s">
        <v>74</v>
      </c>
      <c r="E77" s="91" t="s">
        <v>47</v>
      </c>
      <c r="F77" s="92">
        <v>100</v>
      </c>
      <c r="G77" s="92">
        <v>52.62</v>
      </c>
      <c r="H77" s="92">
        <v>62.94</v>
      </c>
      <c r="I77" s="92">
        <f>TRUNC(F77*H77,2)</f>
        <v>6294</v>
      </c>
    </row>
    <row r="78" spans="1:9" s="41" customFormat="1" ht="40.700000000000003" customHeight="1" x14ac:dyDescent="0.2">
      <c r="A78" s="87" t="s">
        <v>90</v>
      </c>
      <c r="B78" s="88" t="s">
        <v>25</v>
      </c>
      <c r="C78" s="89" t="s">
        <v>68</v>
      </c>
      <c r="D78" s="90" t="s">
        <v>115</v>
      </c>
      <c r="E78" s="91" t="s">
        <v>47</v>
      </c>
      <c r="F78" s="92">
        <v>12</v>
      </c>
      <c r="G78" s="92">
        <v>55.74</v>
      </c>
      <c r="H78" s="92">
        <v>66.67</v>
      </c>
      <c r="I78" s="92">
        <f>TRUNC(F78*H78,2)</f>
        <v>800.04</v>
      </c>
    </row>
    <row r="79" spans="1:9" s="41" customFormat="1" ht="45" customHeight="1" x14ac:dyDescent="0.2">
      <c r="A79" s="87" t="s">
        <v>91</v>
      </c>
      <c r="B79" s="88" t="s">
        <v>26</v>
      </c>
      <c r="C79" s="89">
        <v>94964</v>
      </c>
      <c r="D79" s="90" t="s">
        <v>75</v>
      </c>
      <c r="E79" s="91" t="s">
        <v>73</v>
      </c>
      <c r="F79" s="92">
        <v>0.6</v>
      </c>
      <c r="G79" s="92">
        <v>539.20000000000005</v>
      </c>
      <c r="H79" s="92">
        <v>644.94000000000005</v>
      </c>
      <c r="I79" s="92">
        <f>TRUNC(F79*H79,2)</f>
        <v>386.96</v>
      </c>
    </row>
    <row r="80" spans="1:9" s="50" customFormat="1" ht="24.6" customHeight="1" x14ac:dyDescent="0.2">
      <c r="A80" s="80" t="s">
        <v>101</v>
      </c>
      <c r="B80" s="81"/>
      <c r="C80" s="81"/>
      <c r="D80" s="82" t="s">
        <v>266</v>
      </c>
      <c r="E80" s="83"/>
      <c r="F80" s="84"/>
      <c r="G80" s="84"/>
      <c r="H80" s="84"/>
      <c r="I80" s="16">
        <f>SUM(I81:I85)</f>
        <v>17033</v>
      </c>
    </row>
    <row r="81" spans="1:9" s="51" customFormat="1" ht="22.5" x14ac:dyDescent="0.2">
      <c r="A81" s="87" t="s">
        <v>103</v>
      </c>
      <c r="B81" s="88" t="s">
        <v>26</v>
      </c>
      <c r="C81" s="88">
        <v>100575</v>
      </c>
      <c r="D81" s="90" t="s">
        <v>77</v>
      </c>
      <c r="E81" s="91" t="s">
        <v>72</v>
      </c>
      <c r="F81" s="92">
        <v>120</v>
      </c>
      <c r="G81" s="92">
        <v>0.55000000000000004</v>
      </c>
      <c r="H81" s="92">
        <v>0.66</v>
      </c>
      <c r="I81" s="92">
        <f>TRUNC(F81*H81,2)</f>
        <v>79.2</v>
      </c>
    </row>
    <row r="82" spans="1:9" s="51" customFormat="1" ht="51.6" customHeight="1" x14ac:dyDescent="0.2">
      <c r="A82" s="87" t="s">
        <v>104</v>
      </c>
      <c r="B82" s="88" t="s">
        <v>25</v>
      </c>
      <c r="C82" s="89" t="s">
        <v>81</v>
      </c>
      <c r="D82" s="90" t="s">
        <v>78</v>
      </c>
      <c r="E82" s="91" t="s">
        <v>72</v>
      </c>
      <c r="F82" s="92">
        <v>120</v>
      </c>
      <c r="G82" s="92">
        <v>92.31</v>
      </c>
      <c r="H82" s="92">
        <v>110.41</v>
      </c>
      <c r="I82" s="92">
        <f>TRUNC(F82*H82,2)</f>
        <v>13249.2</v>
      </c>
    </row>
    <row r="83" spans="1:9" s="41" customFormat="1" ht="69.599999999999994" customHeight="1" x14ac:dyDescent="0.2">
      <c r="A83" s="87" t="s">
        <v>105</v>
      </c>
      <c r="B83" s="88" t="s">
        <v>26</v>
      </c>
      <c r="C83" s="89">
        <v>94273</v>
      </c>
      <c r="D83" s="90" t="s">
        <v>74</v>
      </c>
      <c r="E83" s="91" t="s">
        <v>47</v>
      </c>
      <c r="F83" s="92">
        <v>40</v>
      </c>
      <c r="G83" s="92">
        <v>52.62</v>
      </c>
      <c r="H83" s="92">
        <v>62.94</v>
      </c>
      <c r="I83" s="92">
        <f>TRUNC(F83*H83,2)</f>
        <v>2517.6</v>
      </c>
    </row>
    <row r="84" spans="1:9" s="41" customFormat="1" ht="40.700000000000003" customHeight="1" x14ac:dyDescent="0.2">
      <c r="A84" s="87" t="s">
        <v>106</v>
      </c>
      <c r="B84" s="88" t="s">
        <v>25</v>
      </c>
      <c r="C84" s="89" t="s">
        <v>68</v>
      </c>
      <c r="D84" s="90" t="s">
        <v>115</v>
      </c>
      <c r="E84" s="91" t="s">
        <v>47</v>
      </c>
      <c r="F84" s="92">
        <v>12</v>
      </c>
      <c r="G84" s="92">
        <v>55.74</v>
      </c>
      <c r="H84" s="92">
        <v>66.67</v>
      </c>
      <c r="I84" s="92">
        <f>TRUNC(F84*H84,2)</f>
        <v>800.04</v>
      </c>
    </row>
    <row r="85" spans="1:9" s="41" customFormat="1" ht="45" customHeight="1" x14ac:dyDescent="0.2">
      <c r="A85" s="87" t="s">
        <v>107</v>
      </c>
      <c r="B85" s="88" t="s">
        <v>26</v>
      </c>
      <c r="C85" s="89">
        <v>94964</v>
      </c>
      <c r="D85" s="90" t="s">
        <v>75</v>
      </c>
      <c r="E85" s="91" t="s">
        <v>73</v>
      </c>
      <c r="F85" s="92">
        <v>0.6</v>
      </c>
      <c r="G85" s="92">
        <v>539.20000000000005</v>
      </c>
      <c r="H85" s="92">
        <v>644.94000000000005</v>
      </c>
      <c r="I85" s="92">
        <f>TRUNC(F85*H85,2)</f>
        <v>386.96</v>
      </c>
    </row>
    <row r="86" spans="1:9" s="50" customFormat="1" ht="24.6" customHeight="1" x14ac:dyDescent="0.2">
      <c r="A86" s="80" t="s">
        <v>102</v>
      </c>
      <c r="B86" s="81"/>
      <c r="C86" s="81"/>
      <c r="D86" s="82" t="s">
        <v>267</v>
      </c>
      <c r="E86" s="83"/>
      <c r="F86" s="84"/>
      <c r="G86" s="84"/>
      <c r="H86" s="84"/>
      <c r="I86" s="16">
        <f>SUM(I87:I91)</f>
        <v>38284.400000000001</v>
      </c>
    </row>
    <row r="87" spans="1:9" s="51" customFormat="1" ht="22.5" x14ac:dyDescent="0.2">
      <c r="A87" s="87" t="s">
        <v>108</v>
      </c>
      <c r="B87" s="88" t="s">
        <v>26</v>
      </c>
      <c r="C87" s="88">
        <v>100575</v>
      </c>
      <c r="D87" s="90" t="s">
        <v>77</v>
      </c>
      <c r="E87" s="91" t="s">
        <v>72</v>
      </c>
      <c r="F87" s="92">
        <v>300</v>
      </c>
      <c r="G87" s="92">
        <v>0.55000000000000004</v>
      </c>
      <c r="H87" s="92">
        <v>0.66</v>
      </c>
      <c r="I87" s="92">
        <f>TRUNC(F87*H87,2)</f>
        <v>198</v>
      </c>
    </row>
    <row r="88" spans="1:9" s="51" customFormat="1" ht="51.6" customHeight="1" x14ac:dyDescent="0.2">
      <c r="A88" s="87" t="s">
        <v>109</v>
      </c>
      <c r="B88" s="88" t="s">
        <v>25</v>
      </c>
      <c r="C88" s="89" t="s">
        <v>81</v>
      </c>
      <c r="D88" s="90" t="s">
        <v>78</v>
      </c>
      <c r="E88" s="91" t="s">
        <v>72</v>
      </c>
      <c r="F88" s="92">
        <v>300</v>
      </c>
      <c r="G88" s="92">
        <v>92.31</v>
      </c>
      <c r="H88" s="92">
        <v>110.41</v>
      </c>
      <c r="I88" s="92">
        <f>TRUNC(F88*H88,2)</f>
        <v>33123</v>
      </c>
    </row>
    <row r="89" spans="1:9" s="41" customFormat="1" ht="69.599999999999994" customHeight="1" x14ac:dyDescent="0.2">
      <c r="A89" s="87" t="s">
        <v>111</v>
      </c>
      <c r="B89" s="88" t="s">
        <v>26</v>
      </c>
      <c r="C89" s="89">
        <v>94273</v>
      </c>
      <c r="D89" s="90" t="s">
        <v>74</v>
      </c>
      <c r="E89" s="91" t="s">
        <v>47</v>
      </c>
      <c r="F89" s="92">
        <v>60</v>
      </c>
      <c r="G89" s="92">
        <v>52.62</v>
      </c>
      <c r="H89" s="92">
        <v>62.94</v>
      </c>
      <c r="I89" s="92">
        <f>TRUNC(F89*H89,2)</f>
        <v>3776.4</v>
      </c>
    </row>
    <row r="90" spans="1:9" s="41" customFormat="1" ht="40.700000000000003" customHeight="1" x14ac:dyDescent="0.2">
      <c r="A90" s="87" t="s">
        <v>112</v>
      </c>
      <c r="B90" s="88" t="s">
        <v>25</v>
      </c>
      <c r="C90" s="89" t="s">
        <v>68</v>
      </c>
      <c r="D90" s="90" t="s">
        <v>115</v>
      </c>
      <c r="E90" s="91" t="s">
        <v>47</v>
      </c>
      <c r="F90" s="92">
        <v>12</v>
      </c>
      <c r="G90" s="92">
        <v>55.74</v>
      </c>
      <c r="H90" s="92">
        <v>66.67</v>
      </c>
      <c r="I90" s="92">
        <f>TRUNC(F90*H90,2)</f>
        <v>800.04</v>
      </c>
    </row>
    <row r="91" spans="1:9" s="41" customFormat="1" ht="45" customHeight="1" x14ac:dyDescent="0.2">
      <c r="A91" s="87" t="s">
        <v>117</v>
      </c>
      <c r="B91" s="88" t="s">
        <v>26</v>
      </c>
      <c r="C91" s="89">
        <v>94964</v>
      </c>
      <c r="D91" s="90" t="s">
        <v>75</v>
      </c>
      <c r="E91" s="91" t="s">
        <v>73</v>
      </c>
      <c r="F91" s="92">
        <v>0.6</v>
      </c>
      <c r="G91" s="92">
        <v>539.20000000000005</v>
      </c>
      <c r="H91" s="92">
        <v>644.94000000000005</v>
      </c>
      <c r="I91" s="92">
        <f>TRUNC(F91*H91,2)</f>
        <v>386.96</v>
      </c>
    </row>
    <row r="92" spans="1:9" s="50" customFormat="1" ht="24.6" customHeight="1" x14ac:dyDescent="0.2">
      <c r="A92" s="80" t="s">
        <v>118</v>
      </c>
      <c r="B92" s="81"/>
      <c r="C92" s="81"/>
      <c r="D92" s="82" t="s">
        <v>268</v>
      </c>
      <c r="E92" s="83"/>
      <c r="F92" s="84"/>
      <c r="G92" s="84"/>
      <c r="H92" s="84"/>
      <c r="I92" s="16">
        <f>SUM(I93:I97)</f>
        <v>459907.44</v>
      </c>
    </row>
    <row r="93" spans="1:9" s="51" customFormat="1" ht="22.5" x14ac:dyDescent="0.2">
      <c r="A93" s="87" t="s">
        <v>119</v>
      </c>
      <c r="B93" s="88" t="s">
        <v>26</v>
      </c>
      <c r="C93" s="88">
        <v>100575</v>
      </c>
      <c r="D93" s="90" t="s">
        <v>77</v>
      </c>
      <c r="E93" s="91" t="s">
        <v>72</v>
      </c>
      <c r="F93" s="92">
        <v>3450</v>
      </c>
      <c r="G93" s="92">
        <v>0.55000000000000004</v>
      </c>
      <c r="H93" s="92">
        <v>0.66</v>
      </c>
      <c r="I93" s="92">
        <f>TRUNC(F93*H93,2)</f>
        <v>2277</v>
      </c>
    </row>
    <row r="94" spans="1:9" s="51" customFormat="1" ht="51.6" customHeight="1" x14ac:dyDescent="0.2">
      <c r="A94" s="87" t="s">
        <v>120</v>
      </c>
      <c r="B94" s="88" t="s">
        <v>25</v>
      </c>
      <c r="C94" s="89" t="s">
        <v>81</v>
      </c>
      <c r="D94" s="90" t="s">
        <v>78</v>
      </c>
      <c r="E94" s="91" t="s">
        <v>72</v>
      </c>
      <c r="F94" s="92">
        <v>3450</v>
      </c>
      <c r="G94" s="92">
        <v>92.31</v>
      </c>
      <c r="H94" s="92">
        <v>110.41</v>
      </c>
      <c r="I94" s="92">
        <f>TRUNC(F94*H94,2)</f>
        <v>380914.5</v>
      </c>
    </row>
    <row r="95" spans="1:9" s="41" customFormat="1" ht="69.599999999999994" customHeight="1" x14ac:dyDescent="0.2">
      <c r="A95" s="87" t="s">
        <v>121</v>
      </c>
      <c r="B95" s="88" t="s">
        <v>26</v>
      </c>
      <c r="C95" s="89">
        <v>94273</v>
      </c>
      <c r="D95" s="90" t="s">
        <v>74</v>
      </c>
      <c r="E95" s="91" t="s">
        <v>47</v>
      </c>
      <c r="F95" s="92">
        <v>1150</v>
      </c>
      <c r="G95" s="92">
        <v>52.62</v>
      </c>
      <c r="H95" s="92">
        <v>62.94</v>
      </c>
      <c r="I95" s="92">
        <f>TRUNC(F95*H95,2)</f>
        <v>72381</v>
      </c>
    </row>
    <row r="96" spans="1:9" s="41" customFormat="1" ht="40.700000000000003" customHeight="1" x14ac:dyDescent="0.2">
      <c r="A96" s="87" t="s">
        <v>122</v>
      </c>
      <c r="B96" s="88" t="s">
        <v>25</v>
      </c>
      <c r="C96" s="89" t="s">
        <v>68</v>
      </c>
      <c r="D96" s="90" t="s">
        <v>115</v>
      </c>
      <c r="E96" s="91" t="s">
        <v>47</v>
      </c>
      <c r="F96" s="92">
        <v>36</v>
      </c>
      <c r="G96" s="92">
        <v>55.74</v>
      </c>
      <c r="H96" s="92">
        <v>66.67</v>
      </c>
      <c r="I96" s="92">
        <f>TRUNC(F96*H96,2)</f>
        <v>2400.12</v>
      </c>
    </row>
    <row r="97" spans="1:9" s="41" customFormat="1" ht="45" customHeight="1" x14ac:dyDescent="0.2">
      <c r="A97" s="87" t="s">
        <v>123</v>
      </c>
      <c r="B97" s="88" t="s">
        <v>26</v>
      </c>
      <c r="C97" s="89">
        <v>94964</v>
      </c>
      <c r="D97" s="90" t="s">
        <v>75</v>
      </c>
      <c r="E97" s="91" t="s">
        <v>73</v>
      </c>
      <c r="F97" s="92">
        <v>3</v>
      </c>
      <c r="G97" s="92">
        <v>539.20000000000005</v>
      </c>
      <c r="H97" s="92">
        <v>644.94000000000005</v>
      </c>
      <c r="I97" s="92">
        <f>TRUNC(F97*H97,2)</f>
        <v>1934.82</v>
      </c>
    </row>
    <row r="98" spans="1:9" s="50" customFormat="1" ht="24.6" customHeight="1" x14ac:dyDescent="0.2">
      <c r="A98" s="80" t="s">
        <v>124</v>
      </c>
      <c r="B98" s="81"/>
      <c r="C98" s="81"/>
      <c r="D98" s="82" t="s">
        <v>269</v>
      </c>
      <c r="E98" s="83"/>
      <c r="F98" s="84"/>
      <c r="G98" s="84"/>
      <c r="H98" s="84"/>
      <c r="I98" s="16">
        <f>SUM(I99:I103)</f>
        <v>18957.100000000002</v>
      </c>
    </row>
    <row r="99" spans="1:9" s="51" customFormat="1" ht="22.5" x14ac:dyDescent="0.2">
      <c r="A99" s="87" t="s">
        <v>126</v>
      </c>
      <c r="B99" s="88" t="s">
        <v>26</v>
      </c>
      <c r="C99" s="88">
        <v>100575</v>
      </c>
      <c r="D99" s="90" t="s">
        <v>77</v>
      </c>
      <c r="E99" s="91" t="s">
        <v>72</v>
      </c>
      <c r="F99" s="92">
        <v>120</v>
      </c>
      <c r="G99" s="92">
        <v>0.55000000000000004</v>
      </c>
      <c r="H99" s="92">
        <v>0.66</v>
      </c>
      <c r="I99" s="92">
        <f>TRUNC(F99*H99,2)</f>
        <v>79.2</v>
      </c>
    </row>
    <row r="100" spans="1:9" s="51" customFormat="1" ht="51.6" customHeight="1" x14ac:dyDescent="0.2">
      <c r="A100" s="87" t="s">
        <v>127</v>
      </c>
      <c r="B100" s="88" t="s">
        <v>25</v>
      </c>
      <c r="C100" s="89" t="s">
        <v>81</v>
      </c>
      <c r="D100" s="90" t="s">
        <v>78</v>
      </c>
      <c r="E100" s="91" t="s">
        <v>72</v>
      </c>
      <c r="F100" s="92">
        <v>120</v>
      </c>
      <c r="G100" s="92">
        <v>92.31</v>
      </c>
      <c r="H100" s="92">
        <v>110.41</v>
      </c>
      <c r="I100" s="92">
        <f>TRUNC(F100*H100,2)</f>
        <v>13249.2</v>
      </c>
    </row>
    <row r="101" spans="1:9" s="41" customFormat="1" ht="69.599999999999994" customHeight="1" x14ac:dyDescent="0.2">
      <c r="A101" s="87" t="s">
        <v>128</v>
      </c>
      <c r="B101" s="88" t="s">
        <v>26</v>
      </c>
      <c r="C101" s="89">
        <v>94273</v>
      </c>
      <c r="D101" s="90" t="s">
        <v>74</v>
      </c>
      <c r="E101" s="91" t="s">
        <v>47</v>
      </c>
      <c r="F101" s="92">
        <v>80</v>
      </c>
      <c r="G101" s="92">
        <v>52.62</v>
      </c>
      <c r="H101" s="92">
        <v>62.94</v>
      </c>
      <c r="I101" s="92">
        <f>TRUNC(F101*H101,2)</f>
        <v>5035.2</v>
      </c>
    </row>
    <row r="102" spans="1:9" s="41" customFormat="1" ht="40.700000000000003" customHeight="1" x14ac:dyDescent="0.2">
      <c r="A102" s="87" t="s">
        <v>129</v>
      </c>
      <c r="B102" s="88" t="s">
        <v>25</v>
      </c>
      <c r="C102" s="89" t="s">
        <v>68</v>
      </c>
      <c r="D102" s="90" t="s">
        <v>115</v>
      </c>
      <c r="E102" s="91" t="s">
        <v>47</v>
      </c>
      <c r="F102" s="92">
        <v>6</v>
      </c>
      <c r="G102" s="92">
        <v>55.74</v>
      </c>
      <c r="H102" s="92">
        <v>66.67</v>
      </c>
      <c r="I102" s="92">
        <f>TRUNC(F102*H102,2)</f>
        <v>400.02</v>
      </c>
    </row>
    <row r="103" spans="1:9" s="41" customFormat="1" ht="45" customHeight="1" x14ac:dyDescent="0.2">
      <c r="A103" s="87" t="s">
        <v>130</v>
      </c>
      <c r="B103" s="88" t="s">
        <v>26</v>
      </c>
      <c r="C103" s="89">
        <v>94964</v>
      </c>
      <c r="D103" s="90" t="s">
        <v>75</v>
      </c>
      <c r="E103" s="91" t="s">
        <v>73</v>
      </c>
      <c r="F103" s="92">
        <v>0.3</v>
      </c>
      <c r="G103" s="92">
        <v>539.20000000000005</v>
      </c>
      <c r="H103" s="92">
        <v>644.94000000000005</v>
      </c>
      <c r="I103" s="92">
        <f>TRUNC(F103*H103,2)</f>
        <v>193.48</v>
      </c>
    </row>
    <row r="104" spans="1:9" s="50" customFormat="1" ht="24.6" customHeight="1" x14ac:dyDescent="0.2">
      <c r="A104" s="80" t="s">
        <v>125</v>
      </c>
      <c r="B104" s="81"/>
      <c r="C104" s="81"/>
      <c r="D104" s="82" t="s">
        <v>270</v>
      </c>
      <c r="E104" s="83"/>
      <c r="F104" s="84"/>
      <c r="G104" s="84"/>
      <c r="H104" s="84"/>
      <c r="I104" s="16">
        <f>SUM(I105:I109)</f>
        <v>35025.25</v>
      </c>
    </row>
    <row r="105" spans="1:9" s="51" customFormat="1" ht="22.5" x14ac:dyDescent="0.2">
      <c r="A105" s="87" t="s">
        <v>131</v>
      </c>
      <c r="B105" s="88" t="s">
        <v>26</v>
      </c>
      <c r="C105" s="88">
        <v>100575</v>
      </c>
      <c r="D105" s="90" t="s">
        <v>77</v>
      </c>
      <c r="E105" s="91" t="s">
        <v>72</v>
      </c>
      <c r="F105" s="92">
        <v>225</v>
      </c>
      <c r="G105" s="92">
        <v>0.55000000000000004</v>
      </c>
      <c r="H105" s="92">
        <v>0.66</v>
      </c>
      <c r="I105" s="92">
        <f>TRUNC(F105*H105,2)</f>
        <v>148.5</v>
      </c>
    </row>
    <row r="106" spans="1:9" s="51" customFormat="1" ht="51.6" customHeight="1" x14ac:dyDescent="0.2">
      <c r="A106" s="87" t="s">
        <v>132</v>
      </c>
      <c r="B106" s="88" t="s">
        <v>25</v>
      </c>
      <c r="C106" s="89" t="s">
        <v>81</v>
      </c>
      <c r="D106" s="90" t="s">
        <v>78</v>
      </c>
      <c r="E106" s="91" t="s">
        <v>72</v>
      </c>
      <c r="F106" s="92">
        <v>225</v>
      </c>
      <c r="G106" s="92">
        <v>92.31</v>
      </c>
      <c r="H106" s="92">
        <v>110.41</v>
      </c>
      <c r="I106" s="92">
        <f>TRUNC(F106*H106,2)</f>
        <v>24842.25</v>
      </c>
    </row>
    <row r="107" spans="1:9" s="41" customFormat="1" ht="69.599999999999994" customHeight="1" x14ac:dyDescent="0.2">
      <c r="A107" s="87" t="s">
        <v>133</v>
      </c>
      <c r="B107" s="88" t="s">
        <v>26</v>
      </c>
      <c r="C107" s="89">
        <v>94273</v>
      </c>
      <c r="D107" s="90" t="s">
        <v>74</v>
      </c>
      <c r="E107" s="91" t="s">
        <v>47</v>
      </c>
      <c r="F107" s="92">
        <v>150</v>
      </c>
      <c r="G107" s="92">
        <v>52.62</v>
      </c>
      <c r="H107" s="92">
        <v>62.94</v>
      </c>
      <c r="I107" s="92">
        <f>TRUNC(F107*H107,2)</f>
        <v>9441</v>
      </c>
    </row>
    <row r="108" spans="1:9" s="41" customFormat="1" ht="40.700000000000003" customHeight="1" x14ac:dyDescent="0.2">
      <c r="A108" s="87" t="s">
        <v>134</v>
      </c>
      <c r="B108" s="88" t="s">
        <v>25</v>
      </c>
      <c r="C108" s="89" t="s">
        <v>68</v>
      </c>
      <c r="D108" s="90" t="s">
        <v>115</v>
      </c>
      <c r="E108" s="91" t="s">
        <v>47</v>
      </c>
      <c r="F108" s="92">
        <v>6</v>
      </c>
      <c r="G108" s="92">
        <v>55.74</v>
      </c>
      <c r="H108" s="92">
        <v>66.67</v>
      </c>
      <c r="I108" s="92">
        <f>TRUNC(F108*H108,2)</f>
        <v>400.02</v>
      </c>
    </row>
    <row r="109" spans="1:9" s="41" customFormat="1" ht="45" customHeight="1" x14ac:dyDescent="0.2">
      <c r="A109" s="87" t="s">
        <v>135</v>
      </c>
      <c r="B109" s="88" t="s">
        <v>26</v>
      </c>
      <c r="C109" s="89">
        <v>94964</v>
      </c>
      <c r="D109" s="90" t="s">
        <v>75</v>
      </c>
      <c r="E109" s="91" t="s">
        <v>73</v>
      </c>
      <c r="F109" s="92">
        <v>0.3</v>
      </c>
      <c r="G109" s="92">
        <v>539.20000000000005</v>
      </c>
      <c r="H109" s="92">
        <v>644.94000000000005</v>
      </c>
      <c r="I109" s="92">
        <f>TRUNC(F109*H109,2)</f>
        <v>193.48</v>
      </c>
    </row>
    <row r="110" spans="1:9" s="50" customFormat="1" ht="24.6" customHeight="1" x14ac:dyDescent="0.2">
      <c r="A110" s="80" t="s">
        <v>136</v>
      </c>
      <c r="B110" s="81"/>
      <c r="C110" s="81"/>
      <c r="D110" s="82" t="s">
        <v>271</v>
      </c>
      <c r="E110" s="83"/>
      <c r="F110" s="84"/>
      <c r="G110" s="84"/>
      <c r="H110" s="84"/>
      <c r="I110" s="16">
        <f>SUM(I111:I115)</f>
        <v>64024.880000000005</v>
      </c>
    </row>
    <row r="111" spans="1:9" s="51" customFormat="1" ht="22.5" x14ac:dyDescent="0.2">
      <c r="A111" s="87" t="s">
        <v>137</v>
      </c>
      <c r="B111" s="88" t="s">
        <v>26</v>
      </c>
      <c r="C111" s="88">
        <v>100575</v>
      </c>
      <c r="D111" s="90" t="s">
        <v>77</v>
      </c>
      <c r="E111" s="91" t="s">
        <v>72</v>
      </c>
      <c r="F111" s="92">
        <v>440</v>
      </c>
      <c r="G111" s="92">
        <v>0.55000000000000004</v>
      </c>
      <c r="H111" s="92">
        <v>0.66</v>
      </c>
      <c r="I111" s="92">
        <f>TRUNC(F111*H111,2)</f>
        <v>290.39999999999998</v>
      </c>
    </row>
    <row r="112" spans="1:9" s="51" customFormat="1" ht="51.6" customHeight="1" x14ac:dyDescent="0.2">
      <c r="A112" s="87" t="s">
        <v>138</v>
      </c>
      <c r="B112" s="88" t="s">
        <v>25</v>
      </c>
      <c r="C112" s="89" t="s">
        <v>81</v>
      </c>
      <c r="D112" s="90" t="s">
        <v>78</v>
      </c>
      <c r="E112" s="91" t="s">
        <v>72</v>
      </c>
      <c r="F112" s="92">
        <v>440</v>
      </c>
      <c r="G112" s="92">
        <v>92.31</v>
      </c>
      <c r="H112" s="92">
        <v>110.41</v>
      </c>
      <c r="I112" s="92">
        <f>TRUNC(F112*H112,2)</f>
        <v>48580.4</v>
      </c>
    </row>
    <row r="113" spans="1:9" s="41" customFormat="1" ht="69.599999999999994" customHeight="1" x14ac:dyDescent="0.2">
      <c r="A113" s="87" t="s">
        <v>139</v>
      </c>
      <c r="B113" s="88" t="s">
        <v>26</v>
      </c>
      <c r="C113" s="89">
        <v>94273</v>
      </c>
      <c r="D113" s="90" t="s">
        <v>74</v>
      </c>
      <c r="E113" s="91" t="s">
        <v>47</v>
      </c>
      <c r="F113" s="92">
        <v>220</v>
      </c>
      <c r="G113" s="92">
        <v>52.62</v>
      </c>
      <c r="H113" s="92">
        <v>62.94</v>
      </c>
      <c r="I113" s="92">
        <f>TRUNC(F113*H113,2)</f>
        <v>13846.8</v>
      </c>
    </row>
    <row r="114" spans="1:9" s="41" customFormat="1" ht="40.700000000000003" customHeight="1" x14ac:dyDescent="0.2">
      <c r="A114" s="87" t="s">
        <v>140</v>
      </c>
      <c r="B114" s="88" t="s">
        <v>25</v>
      </c>
      <c r="C114" s="89" t="s">
        <v>68</v>
      </c>
      <c r="D114" s="90" t="s">
        <v>115</v>
      </c>
      <c r="E114" s="91" t="s">
        <v>47</v>
      </c>
      <c r="F114" s="92">
        <v>8</v>
      </c>
      <c r="G114" s="92">
        <v>55.74</v>
      </c>
      <c r="H114" s="92">
        <v>66.67</v>
      </c>
      <c r="I114" s="92">
        <f>TRUNC(F114*H114,2)</f>
        <v>533.36</v>
      </c>
    </row>
    <row r="115" spans="1:9" s="41" customFormat="1" ht="45" customHeight="1" x14ac:dyDescent="0.2">
      <c r="A115" s="87" t="s">
        <v>141</v>
      </c>
      <c r="B115" s="88" t="s">
        <v>26</v>
      </c>
      <c r="C115" s="89">
        <v>94964</v>
      </c>
      <c r="D115" s="90" t="s">
        <v>75</v>
      </c>
      <c r="E115" s="91" t="s">
        <v>73</v>
      </c>
      <c r="F115" s="92">
        <v>1.2</v>
      </c>
      <c r="G115" s="92">
        <v>539.20000000000005</v>
      </c>
      <c r="H115" s="92">
        <v>644.94000000000005</v>
      </c>
      <c r="I115" s="92">
        <f>TRUNC(F115*H115,2)</f>
        <v>773.92</v>
      </c>
    </row>
    <row r="116" spans="1:9" s="50" customFormat="1" ht="24.6" customHeight="1" x14ac:dyDescent="0.2">
      <c r="A116" s="80" t="s">
        <v>142</v>
      </c>
      <c r="B116" s="81"/>
      <c r="C116" s="81"/>
      <c r="D116" s="82" t="s">
        <v>273</v>
      </c>
      <c r="E116" s="83"/>
      <c r="F116" s="84"/>
      <c r="G116" s="84"/>
      <c r="H116" s="84"/>
      <c r="I116" s="16">
        <f>SUM(I117:I121)</f>
        <v>35050.67</v>
      </c>
    </row>
    <row r="117" spans="1:9" s="51" customFormat="1" ht="22.5" x14ac:dyDescent="0.2">
      <c r="A117" s="87" t="s">
        <v>143</v>
      </c>
      <c r="B117" s="88" t="s">
        <v>26</v>
      </c>
      <c r="C117" s="88">
        <v>100575</v>
      </c>
      <c r="D117" s="90" t="s">
        <v>77</v>
      </c>
      <c r="E117" s="91" t="s">
        <v>72</v>
      </c>
      <c r="F117" s="92">
        <v>250</v>
      </c>
      <c r="G117" s="92">
        <v>0.55000000000000004</v>
      </c>
      <c r="H117" s="92">
        <v>0.66</v>
      </c>
      <c r="I117" s="92">
        <f>TRUNC(F117*H117,2)</f>
        <v>165</v>
      </c>
    </row>
    <row r="118" spans="1:9" s="51" customFormat="1" ht="51.6" customHeight="1" x14ac:dyDescent="0.2">
      <c r="A118" s="87" t="s">
        <v>144</v>
      </c>
      <c r="B118" s="88" t="s">
        <v>25</v>
      </c>
      <c r="C118" s="89" t="s">
        <v>81</v>
      </c>
      <c r="D118" s="90" t="s">
        <v>78</v>
      </c>
      <c r="E118" s="91" t="s">
        <v>72</v>
      </c>
      <c r="F118" s="92">
        <v>250</v>
      </c>
      <c r="G118" s="92">
        <v>92.31</v>
      </c>
      <c r="H118" s="92">
        <v>110.41</v>
      </c>
      <c r="I118" s="92">
        <f>TRUNC(F118*H118,2)</f>
        <v>27602.5</v>
      </c>
    </row>
    <row r="119" spans="1:9" s="41" customFormat="1" ht="69.599999999999994" customHeight="1" x14ac:dyDescent="0.2">
      <c r="A119" s="87" t="s">
        <v>145</v>
      </c>
      <c r="B119" s="88" t="s">
        <v>26</v>
      </c>
      <c r="C119" s="89">
        <v>94273</v>
      </c>
      <c r="D119" s="90" t="s">
        <v>74</v>
      </c>
      <c r="E119" s="91" t="s">
        <v>47</v>
      </c>
      <c r="F119" s="92">
        <v>100</v>
      </c>
      <c r="G119" s="92">
        <v>52.62</v>
      </c>
      <c r="H119" s="92">
        <v>62.94</v>
      </c>
      <c r="I119" s="92">
        <f>TRUNC(F119*H119,2)</f>
        <v>6294</v>
      </c>
    </row>
    <row r="120" spans="1:9" s="41" customFormat="1" ht="40.700000000000003" customHeight="1" x14ac:dyDescent="0.2">
      <c r="A120" s="87" t="s">
        <v>146</v>
      </c>
      <c r="B120" s="88" t="s">
        <v>25</v>
      </c>
      <c r="C120" s="89" t="s">
        <v>68</v>
      </c>
      <c r="D120" s="90" t="s">
        <v>115</v>
      </c>
      <c r="E120" s="91" t="s">
        <v>47</v>
      </c>
      <c r="F120" s="92">
        <v>10</v>
      </c>
      <c r="G120" s="92">
        <v>55.74</v>
      </c>
      <c r="H120" s="92">
        <v>66.67</v>
      </c>
      <c r="I120" s="92">
        <f>TRUNC(F120*H120,2)</f>
        <v>666.7</v>
      </c>
    </row>
    <row r="121" spans="1:9" s="41" customFormat="1" ht="45" customHeight="1" x14ac:dyDescent="0.2">
      <c r="A121" s="87" t="s">
        <v>147</v>
      </c>
      <c r="B121" s="88" t="s">
        <v>26</v>
      </c>
      <c r="C121" s="89">
        <v>94964</v>
      </c>
      <c r="D121" s="90" t="s">
        <v>75</v>
      </c>
      <c r="E121" s="91" t="s">
        <v>73</v>
      </c>
      <c r="F121" s="92">
        <v>0.5</v>
      </c>
      <c r="G121" s="92">
        <v>539.20000000000005</v>
      </c>
      <c r="H121" s="92">
        <v>644.94000000000005</v>
      </c>
      <c r="I121" s="92">
        <f>TRUNC(F121*H121,2)</f>
        <v>322.47000000000003</v>
      </c>
    </row>
    <row r="122" spans="1:9" s="50" customFormat="1" ht="24.6" customHeight="1" x14ac:dyDescent="0.2">
      <c r="A122" s="80" t="s">
        <v>148</v>
      </c>
      <c r="B122" s="81"/>
      <c r="C122" s="81"/>
      <c r="D122" s="82" t="s">
        <v>274</v>
      </c>
      <c r="E122" s="83"/>
      <c r="F122" s="84"/>
      <c r="G122" s="84"/>
      <c r="H122" s="84"/>
      <c r="I122" s="16">
        <f>SUM(I123:I127)</f>
        <v>66542.559999999998</v>
      </c>
    </row>
    <row r="123" spans="1:9" s="51" customFormat="1" ht="22.5" x14ac:dyDescent="0.2">
      <c r="A123" s="87" t="s">
        <v>149</v>
      </c>
      <c r="B123" s="88" t="s">
        <v>26</v>
      </c>
      <c r="C123" s="88">
        <v>100575</v>
      </c>
      <c r="D123" s="90" t="s">
        <v>77</v>
      </c>
      <c r="E123" s="91" t="s">
        <v>72</v>
      </c>
      <c r="F123" s="92">
        <v>492</v>
      </c>
      <c r="G123" s="92">
        <v>0.55000000000000004</v>
      </c>
      <c r="H123" s="92">
        <v>0.66</v>
      </c>
      <c r="I123" s="92">
        <f>TRUNC(F123*H123,2)</f>
        <v>324.72000000000003</v>
      </c>
    </row>
    <row r="124" spans="1:9" s="51" customFormat="1" ht="51.6" customHeight="1" x14ac:dyDescent="0.2">
      <c r="A124" s="87" t="s">
        <v>150</v>
      </c>
      <c r="B124" s="88" t="s">
        <v>25</v>
      </c>
      <c r="C124" s="89" t="s">
        <v>81</v>
      </c>
      <c r="D124" s="90" t="s">
        <v>78</v>
      </c>
      <c r="E124" s="91" t="s">
        <v>72</v>
      </c>
      <c r="F124" s="92">
        <v>492</v>
      </c>
      <c r="G124" s="92">
        <v>92.31</v>
      </c>
      <c r="H124" s="92">
        <v>110.41</v>
      </c>
      <c r="I124" s="92">
        <f>TRUNC(F124*H124,2)</f>
        <v>54321.72</v>
      </c>
    </row>
    <row r="125" spans="1:9" s="41" customFormat="1" ht="69.599999999999994" customHeight="1" x14ac:dyDescent="0.2">
      <c r="A125" s="87" t="s">
        <v>151</v>
      </c>
      <c r="B125" s="88" t="s">
        <v>26</v>
      </c>
      <c r="C125" s="89">
        <v>94273</v>
      </c>
      <c r="D125" s="90" t="s">
        <v>74</v>
      </c>
      <c r="E125" s="91" t="s">
        <v>47</v>
      </c>
      <c r="F125" s="92">
        <v>164</v>
      </c>
      <c r="G125" s="92">
        <v>52.62</v>
      </c>
      <c r="H125" s="92">
        <v>62.94</v>
      </c>
      <c r="I125" s="92">
        <f>TRUNC(F125*H125,2)</f>
        <v>10322.16</v>
      </c>
    </row>
    <row r="126" spans="1:9" s="41" customFormat="1" ht="40.700000000000003" customHeight="1" x14ac:dyDescent="0.2">
      <c r="A126" s="87" t="s">
        <v>152</v>
      </c>
      <c r="B126" s="88" t="s">
        <v>25</v>
      </c>
      <c r="C126" s="89" t="s">
        <v>68</v>
      </c>
      <c r="D126" s="90" t="s">
        <v>115</v>
      </c>
      <c r="E126" s="91" t="s">
        <v>47</v>
      </c>
      <c r="F126" s="92">
        <v>12</v>
      </c>
      <c r="G126" s="92">
        <v>55.74</v>
      </c>
      <c r="H126" s="92">
        <v>66.67</v>
      </c>
      <c r="I126" s="92">
        <f>TRUNC(F126*H126,2)</f>
        <v>800.04</v>
      </c>
    </row>
    <row r="127" spans="1:9" s="41" customFormat="1" ht="45" customHeight="1" x14ac:dyDescent="0.2">
      <c r="A127" s="87" t="s">
        <v>153</v>
      </c>
      <c r="B127" s="88" t="s">
        <v>26</v>
      </c>
      <c r="C127" s="89">
        <v>94964</v>
      </c>
      <c r="D127" s="90" t="s">
        <v>75</v>
      </c>
      <c r="E127" s="91" t="s">
        <v>73</v>
      </c>
      <c r="F127" s="92">
        <v>1.2</v>
      </c>
      <c r="G127" s="92">
        <v>539.20000000000005</v>
      </c>
      <c r="H127" s="92">
        <v>644.94000000000005</v>
      </c>
      <c r="I127" s="92">
        <f>TRUNC(F127*H127,2)</f>
        <v>773.92</v>
      </c>
    </row>
    <row r="128" spans="1:9" s="50" customFormat="1" ht="24.6" customHeight="1" x14ac:dyDescent="0.2">
      <c r="A128" s="80" t="s">
        <v>154</v>
      </c>
      <c r="B128" s="81"/>
      <c r="C128" s="81"/>
      <c r="D128" s="82" t="s">
        <v>276</v>
      </c>
      <c r="E128" s="83"/>
      <c r="F128" s="84"/>
      <c r="G128" s="84"/>
      <c r="H128" s="84"/>
      <c r="I128" s="16">
        <f>SUM(I129:I133)</f>
        <v>63766.91</v>
      </c>
    </row>
    <row r="129" spans="1:9" s="51" customFormat="1" ht="22.5" x14ac:dyDescent="0.2">
      <c r="A129" s="87" t="s">
        <v>155</v>
      </c>
      <c r="B129" s="88" t="s">
        <v>26</v>
      </c>
      <c r="C129" s="88">
        <v>100575</v>
      </c>
      <c r="D129" s="90" t="s">
        <v>77</v>
      </c>
      <c r="E129" s="91" t="s">
        <v>72</v>
      </c>
      <c r="F129" s="92">
        <v>440</v>
      </c>
      <c r="G129" s="92">
        <v>0.55000000000000004</v>
      </c>
      <c r="H129" s="92">
        <v>0.66</v>
      </c>
      <c r="I129" s="92">
        <f>TRUNC(F129*H129,2)</f>
        <v>290.39999999999998</v>
      </c>
    </row>
    <row r="130" spans="1:9" s="51" customFormat="1" ht="51.6" customHeight="1" x14ac:dyDescent="0.2">
      <c r="A130" s="87" t="s">
        <v>156</v>
      </c>
      <c r="B130" s="88" t="s">
        <v>25</v>
      </c>
      <c r="C130" s="89" t="s">
        <v>81</v>
      </c>
      <c r="D130" s="90" t="s">
        <v>78</v>
      </c>
      <c r="E130" s="91" t="s">
        <v>72</v>
      </c>
      <c r="F130" s="92">
        <v>440</v>
      </c>
      <c r="G130" s="92">
        <v>92.31</v>
      </c>
      <c r="H130" s="92">
        <v>110.41</v>
      </c>
      <c r="I130" s="92">
        <f>TRUNC(F130*H130,2)</f>
        <v>48580.4</v>
      </c>
    </row>
    <row r="131" spans="1:9" s="41" customFormat="1" ht="69.599999999999994" customHeight="1" x14ac:dyDescent="0.2">
      <c r="A131" s="87" t="s">
        <v>157</v>
      </c>
      <c r="B131" s="88" t="s">
        <v>26</v>
      </c>
      <c r="C131" s="89">
        <v>94273</v>
      </c>
      <c r="D131" s="90" t="s">
        <v>74</v>
      </c>
      <c r="E131" s="91" t="s">
        <v>47</v>
      </c>
      <c r="F131" s="92">
        <v>220</v>
      </c>
      <c r="G131" s="92">
        <v>52.62</v>
      </c>
      <c r="H131" s="92">
        <v>62.94</v>
      </c>
      <c r="I131" s="92">
        <f>TRUNC(F131*H131,2)</f>
        <v>13846.8</v>
      </c>
    </row>
    <row r="132" spans="1:9" s="41" customFormat="1" ht="40.700000000000003" customHeight="1" x14ac:dyDescent="0.2">
      <c r="A132" s="87" t="s">
        <v>158</v>
      </c>
      <c r="B132" s="88" t="s">
        <v>25</v>
      </c>
      <c r="C132" s="89" t="s">
        <v>68</v>
      </c>
      <c r="D132" s="90" t="s">
        <v>115</v>
      </c>
      <c r="E132" s="91" t="s">
        <v>47</v>
      </c>
      <c r="F132" s="92">
        <v>8</v>
      </c>
      <c r="G132" s="92">
        <v>55.74</v>
      </c>
      <c r="H132" s="92">
        <v>66.67</v>
      </c>
      <c r="I132" s="92">
        <f>TRUNC(F132*H132,2)</f>
        <v>533.36</v>
      </c>
    </row>
    <row r="133" spans="1:9" s="41" customFormat="1" ht="45" customHeight="1" x14ac:dyDescent="0.2">
      <c r="A133" s="87" t="s">
        <v>159</v>
      </c>
      <c r="B133" s="88" t="s">
        <v>26</v>
      </c>
      <c r="C133" s="89">
        <v>94964</v>
      </c>
      <c r="D133" s="90" t="s">
        <v>75</v>
      </c>
      <c r="E133" s="91" t="s">
        <v>73</v>
      </c>
      <c r="F133" s="92">
        <v>0.8</v>
      </c>
      <c r="G133" s="92">
        <v>539.20000000000005</v>
      </c>
      <c r="H133" s="92">
        <v>644.94000000000005</v>
      </c>
      <c r="I133" s="92">
        <f>TRUNC(F133*H133,2)</f>
        <v>515.95000000000005</v>
      </c>
    </row>
    <row r="134" spans="1:9" s="50" customFormat="1" ht="24.6" customHeight="1" x14ac:dyDescent="0.2">
      <c r="A134" s="80" t="s">
        <v>160</v>
      </c>
      <c r="B134" s="81"/>
      <c r="C134" s="81"/>
      <c r="D134" s="82" t="s">
        <v>277</v>
      </c>
      <c r="E134" s="83"/>
      <c r="F134" s="84"/>
      <c r="G134" s="84"/>
      <c r="H134" s="84"/>
      <c r="I134" s="16">
        <f>SUM(I135:I138)</f>
        <v>18896.960000000003</v>
      </c>
    </row>
    <row r="135" spans="1:9" s="51" customFormat="1" ht="22.5" x14ac:dyDescent="0.2">
      <c r="A135" s="87" t="s">
        <v>161</v>
      </c>
      <c r="B135" s="88" t="s">
        <v>26</v>
      </c>
      <c r="C135" s="88">
        <v>100575</v>
      </c>
      <c r="D135" s="90" t="s">
        <v>77</v>
      </c>
      <c r="E135" s="91" t="s">
        <v>72</v>
      </c>
      <c r="F135" s="92">
        <v>120</v>
      </c>
      <c r="G135" s="92">
        <v>0.55000000000000004</v>
      </c>
      <c r="H135" s="92">
        <v>0.66</v>
      </c>
      <c r="I135" s="92">
        <f>TRUNC(F135*H135,2)</f>
        <v>79.2</v>
      </c>
    </row>
    <row r="136" spans="1:9" s="51" customFormat="1" ht="51.6" customHeight="1" x14ac:dyDescent="0.2">
      <c r="A136" s="87" t="s">
        <v>162</v>
      </c>
      <c r="B136" s="88" t="s">
        <v>25</v>
      </c>
      <c r="C136" s="89" t="s">
        <v>81</v>
      </c>
      <c r="D136" s="90" t="s">
        <v>78</v>
      </c>
      <c r="E136" s="91" t="s">
        <v>72</v>
      </c>
      <c r="F136" s="92">
        <v>120</v>
      </c>
      <c r="G136" s="92">
        <v>92.31</v>
      </c>
      <c r="H136" s="92">
        <v>110.41</v>
      </c>
      <c r="I136" s="92">
        <f>TRUNC(F136*H136,2)</f>
        <v>13249.2</v>
      </c>
    </row>
    <row r="137" spans="1:9" s="41" customFormat="1" ht="69.599999999999994" customHeight="1" x14ac:dyDescent="0.2">
      <c r="A137" s="87" t="s">
        <v>163</v>
      </c>
      <c r="B137" s="88" t="s">
        <v>26</v>
      </c>
      <c r="C137" s="89">
        <v>94273</v>
      </c>
      <c r="D137" s="90" t="s">
        <v>74</v>
      </c>
      <c r="E137" s="91" t="s">
        <v>47</v>
      </c>
      <c r="F137" s="92">
        <v>80</v>
      </c>
      <c r="G137" s="92">
        <v>52.62</v>
      </c>
      <c r="H137" s="92">
        <v>62.94</v>
      </c>
      <c r="I137" s="92">
        <f>TRUNC(F137*H137,2)</f>
        <v>5035.2</v>
      </c>
    </row>
    <row r="138" spans="1:9" s="41" customFormat="1" ht="40.700000000000003" customHeight="1" x14ac:dyDescent="0.2">
      <c r="A138" s="87" t="s">
        <v>164</v>
      </c>
      <c r="B138" s="88" t="s">
        <v>25</v>
      </c>
      <c r="C138" s="89" t="s">
        <v>68</v>
      </c>
      <c r="D138" s="90" t="s">
        <v>115</v>
      </c>
      <c r="E138" s="91" t="s">
        <v>47</v>
      </c>
      <c r="F138" s="92">
        <v>8</v>
      </c>
      <c r="G138" s="92">
        <v>55.74</v>
      </c>
      <c r="H138" s="92">
        <v>66.67</v>
      </c>
      <c r="I138" s="92">
        <f>TRUNC(F138*H138,2)</f>
        <v>533.36</v>
      </c>
    </row>
    <row r="139" spans="1:9" s="50" customFormat="1" ht="24.6" customHeight="1" x14ac:dyDescent="0.2">
      <c r="A139" s="80" t="s">
        <v>165</v>
      </c>
      <c r="B139" s="81"/>
      <c r="C139" s="81"/>
      <c r="D139" s="82" t="s">
        <v>278</v>
      </c>
      <c r="E139" s="83"/>
      <c r="F139" s="84"/>
      <c r="G139" s="84"/>
      <c r="H139" s="84"/>
      <c r="I139" s="16">
        <f>SUM(I140:I143)</f>
        <v>81377.7</v>
      </c>
    </row>
    <row r="140" spans="1:9" s="51" customFormat="1" ht="22.5" x14ac:dyDescent="0.2">
      <c r="A140" s="87" t="s">
        <v>166</v>
      </c>
      <c r="B140" s="88" t="s">
        <v>26</v>
      </c>
      <c r="C140" s="88">
        <v>100575</v>
      </c>
      <c r="D140" s="90" t="s">
        <v>77</v>
      </c>
      <c r="E140" s="91" t="s">
        <v>72</v>
      </c>
      <c r="F140" s="92">
        <v>500</v>
      </c>
      <c r="G140" s="92">
        <v>0.55000000000000004</v>
      </c>
      <c r="H140" s="92">
        <v>0.66</v>
      </c>
      <c r="I140" s="92">
        <f>TRUNC(F140*H140,2)</f>
        <v>330</v>
      </c>
    </row>
    <row r="141" spans="1:9" s="51" customFormat="1" ht="51.6" customHeight="1" x14ac:dyDescent="0.2">
      <c r="A141" s="87" t="s">
        <v>167</v>
      </c>
      <c r="B141" s="88" t="s">
        <v>25</v>
      </c>
      <c r="C141" s="89" t="s">
        <v>81</v>
      </c>
      <c r="D141" s="90" t="s">
        <v>78</v>
      </c>
      <c r="E141" s="91" t="s">
        <v>72</v>
      </c>
      <c r="F141" s="92">
        <v>500</v>
      </c>
      <c r="G141" s="92">
        <v>92.31</v>
      </c>
      <c r="H141" s="92">
        <v>110.41</v>
      </c>
      <c r="I141" s="92">
        <f>TRUNC(F141*H141,2)</f>
        <v>55205</v>
      </c>
    </row>
    <row r="142" spans="1:9" s="41" customFormat="1" ht="69.599999999999994" customHeight="1" x14ac:dyDescent="0.2">
      <c r="A142" s="87" t="s">
        <v>168</v>
      </c>
      <c r="B142" s="88" t="s">
        <v>26</v>
      </c>
      <c r="C142" s="89">
        <v>94273</v>
      </c>
      <c r="D142" s="90" t="s">
        <v>74</v>
      </c>
      <c r="E142" s="91" t="s">
        <v>47</v>
      </c>
      <c r="F142" s="92">
        <v>400</v>
      </c>
      <c r="G142" s="92">
        <v>52.62</v>
      </c>
      <c r="H142" s="92">
        <v>62.94</v>
      </c>
      <c r="I142" s="92">
        <f>TRUNC(F142*H142,2)</f>
        <v>25176</v>
      </c>
    </row>
    <row r="143" spans="1:9" s="41" customFormat="1" ht="40.700000000000003" customHeight="1" x14ac:dyDescent="0.2">
      <c r="A143" s="87" t="s">
        <v>169</v>
      </c>
      <c r="B143" s="88" t="s">
        <v>25</v>
      </c>
      <c r="C143" s="89" t="s">
        <v>68</v>
      </c>
      <c r="D143" s="90" t="s">
        <v>115</v>
      </c>
      <c r="E143" s="91" t="s">
        <v>47</v>
      </c>
      <c r="F143" s="92">
        <v>10</v>
      </c>
      <c r="G143" s="92">
        <v>55.74</v>
      </c>
      <c r="H143" s="92">
        <v>66.67</v>
      </c>
      <c r="I143" s="92">
        <f>TRUNC(F143*H143,2)</f>
        <v>666.7</v>
      </c>
    </row>
    <row r="144" spans="1:9" s="8" customFormat="1" x14ac:dyDescent="0.2">
      <c r="A144" s="85"/>
      <c r="B144" s="86"/>
      <c r="C144" s="86"/>
      <c r="D144" s="95"/>
      <c r="E144" s="94"/>
      <c r="F144" s="1"/>
      <c r="G144" s="1"/>
      <c r="H144" s="1"/>
      <c r="I144" s="1"/>
    </row>
    <row r="145" spans="1:9" s="110" customFormat="1" ht="12.75" x14ac:dyDescent="0.2">
      <c r="A145" s="105"/>
      <c r="B145" s="106"/>
      <c r="C145" s="106"/>
      <c r="D145" s="118" t="s">
        <v>284</v>
      </c>
      <c r="E145" s="112"/>
      <c r="F145" s="108"/>
      <c r="G145" s="108"/>
      <c r="H145" s="108"/>
      <c r="I145" s="14">
        <f>I147+I153+I159+I165</f>
        <v>340063.17000000004</v>
      </c>
    </row>
    <row r="146" spans="1:9" s="8" customFormat="1" x14ac:dyDescent="0.2">
      <c r="A146" s="85"/>
      <c r="B146" s="86"/>
      <c r="C146" s="86"/>
      <c r="D146" s="95"/>
      <c r="E146" s="94"/>
      <c r="F146" s="1"/>
      <c r="G146" s="1"/>
      <c r="H146" s="1"/>
      <c r="I146" s="1"/>
    </row>
    <row r="147" spans="1:9" s="50" customFormat="1" ht="24.6" customHeight="1" x14ac:dyDescent="0.2">
      <c r="A147" s="80" t="s">
        <v>170</v>
      </c>
      <c r="B147" s="81"/>
      <c r="C147" s="81"/>
      <c r="D147" s="82" t="s">
        <v>301</v>
      </c>
      <c r="E147" s="83"/>
      <c r="F147" s="84"/>
      <c r="G147" s="84"/>
      <c r="H147" s="84"/>
      <c r="I147" s="16">
        <f>SUM(I148:I152)</f>
        <v>186899.61000000002</v>
      </c>
    </row>
    <row r="148" spans="1:9" s="51" customFormat="1" ht="22.5" x14ac:dyDescent="0.2">
      <c r="A148" s="87" t="s">
        <v>171</v>
      </c>
      <c r="B148" s="88" t="s">
        <v>26</v>
      </c>
      <c r="C148" s="88">
        <v>100575</v>
      </c>
      <c r="D148" s="90" t="s">
        <v>77</v>
      </c>
      <c r="E148" s="91" t="s">
        <v>72</v>
      </c>
      <c r="F148" s="92">
        <v>1350</v>
      </c>
      <c r="G148" s="92">
        <v>0.55000000000000004</v>
      </c>
      <c r="H148" s="92">
        <v>0.66</v>
      </c>
      <c r="I148" s="92">
        <f>TRUNC(F148*H148,2)</f>
        <v>891</v>
      </c>
    </row>
    <row r="149" spans="1:9" s="51" customFormat="1" ht="51.6" customHeight="1" x14ac:dyDescent="0.2">
      <c r="A149" s="87" t="s">
        <v>172</v>
      </c>
      <c r="B149" s="88" t="s">
        <v>25</v>
      </c>
      <c r="C149" s="89" t="s">
        <v>81</v>
      </c>
      <c r="D149" s="90" t="s">
        <v>78</v>
      </c>
      <c r="E149" s="91" t="s">
        <v>72</v>
      </c>
      <c r="F149" s="92">
        <v>1350</v>
      </c>
      <c r="G149" s="92">
        <v>92.31</v>
      </c>
      <c r="H149" s="92">
        <v>110.41</v>
      </c>
      <c r="I149" s="92">
        <f>TRUNC(F149*H149,2)</f>
        <v>149053.5</v>
      </c>
    </row>
    <row r="150" spans="1:9" s="41" customFormat="1" ht="69.599999999999994" customHeight="1" x14ac:dyDescent="0.2">
      <c r="A150" s="87" t="s">
        <v>173</v>
      </c>
      <c r="B150" s="88" t="s">
        <v>26</v>
      </c>
      <c r="C150" s="89">
        <v>94273</v>
      </c>
      <c r="D150" s="90" t="s">
        <v>74</v>
      </c>
      <c r="E150" s="91" t="s">
        <v>47</v>
      </c>
      <c r="F150" s="92">
        <v>540</v>
      </c>
      <c r="G150" s="92">
        <v>52.62</v>
      </c>
      <c r="H150" s="92">
        <v>62.94</v>
      </c>
      <c r="I150" s="92">
        <f>TRUNC(F150*H150,2)</f>
        <v>33987.599999999999</v>
      </c>
    </row>
    <row r="151" spans="1:9" s="41" customFormat="1" ht="40.700000000000003" customHeight="1" x14ac:dyDescent="0.2">
      <c r="A151" s="87" t="s">
        <v>174</v>
      </c>
      <c r="B151" s="88" t="s">
        <v>25</v>
      </c>
      <c r="C151" s="89" t="s">
        <v>68</v>
      </c>
      <c r="D151" s="90" t="s">
        <v>115</v>
      </c>
      <c r="E151" s="91" t="s">
        <v>47</v>
      </c>
      <c r="F151" s="92">
        <v>30</v>
      </c>
      <c r="G151" s="92">
        <v>55.74</v>
      </c>
      <c r="H151" s="92">
        <v>66.67</v>
      </c>
      <c r="I151" s="92">
        <f>TRUNC(F151*H151,2)</f>
        <v>2000.1</v>
      </c>
    </row>
    <row r="152" spans="1:9" s="41" customFormat="1" ht="45" customHeight="1" x14ac:dyDescent="0.2">
      <c r="A152" s="87" t="s">
        <v>175</v>
      </c>
      <c r="B152" s="88" t="s">
        <v>26</v>
      </c>
      <c r="C152" s="89">
        <v>94964</v>
      </c>
      <c r="D152" s="90" t="s">
        <v>75</v>
      </c>
      <c r="E152" s="91" t="s">
        <v>73</v>
      </c>
      <c r="F152" s="92">
        <v>1.5</v>
      </c>
      <c r="G152" s="92">
        <v>539.20000000000005</v>
      </c>
      <c r="H152" s="92">
        <v>644.94000000000005</v>
      </c>
      <c r="I152" s="92">
        <f>TRUNC(F152*H152,2)</f>
        <v>967.41</v>
      </c>
    </row>
    <row r="153" spans="1:9" s="50" customFormat="1" ht="24.6" customHeight="1" x14ac:dyDescent="0.2">
      <c r="A153" s="80" t="s">
        <v>177</v>
      </c>
      <c r="B153" s="81"/>
      <c r="C153" s="81"/>
      <c r="D153" s="82" t="s">
        <v>302</v>
      </c>
      <c r="E153" s="83"/>
      <c r="F153" s="84"/>
      <c r="G153" s="84"/>
      <c r="H153" s="84"/>
      <c r="I153" s="16">
        <f>SUM(I154:I158)</f>
        <v>104485.31</v>
      </c>
    </row>
    <row r="154" spans="1:9" s="51" customFormat="1" ht="22.5" x14ac:dyDescent="0.2">
      <c r="A154" s="87" t="s">
        <v>178</v>
      </c>
      <c r="B154" s="88" t="s">
        <v>26</v>
      </c>
      <c r="C154" s="88">
        <v>100575</v>
      </c>
      <c r="D154" s="90" t="s">
        <v>77</v>
      </c>
      <c r="E154" s="91" t="s">
        <v>72</v>
      </c>
      <c r="F154" s="92">
        <v>750</v>
      </c>
      <c r="G154" s="92">
        <v>0.55000000000000004</v>
      </c>
      <c r="H154" s="92">
        <v>0.66</v>
      </c>
      <c r="I154" s="92">
        <f>TRUNC(F154*H154,2)</f>
        <v>495</v>
      </c>
    </row>
    <row r="155" spans="1:9" s="51" customFormat="1" ht="51.6" customHeight="1" x14ac:dyDescent="0.2">
      <c r="A155" s="87" t="s">
        <v>261</v>
      </c>
      <c r="B155" s="88" t="s">
        <v>25</v>
      </c>
      <c r="C155" s="89" t="s">
        <v>81</v>
      </c>
      <c r="D155" s="90" t="s">
        <v>78</v>
      </c>
      <c r="E155" s="91" t="s">
        <v>72</v>
      </c>
      <c r="F155" s="92">
        <v>750</v>
      </c>
      <c r="G155" s="92">
        <v>92.31</v>
      </c>
      <c r="H155" s="92">
        <v>110.41</v>
      </c>
      <c r="I155" s="92">
        <f>TRUNC(F155*H155,2)</f>
        <v>82807.5</v>
      </c>
    </row>
    <row r="156" spans="1:9" s="41" customFormat="1" ht="69.599999999999994" customHeight="1" x14ac:dyDescent="0.2">
      <c r="A156" s="87" t="s">
        <v>263</v>
      </c>
      <c r="B156" s="88" t="s">
        <v>26</v>
      </c>
      <c r="C156" s="89">
        <v>94273</v>
      </c>
      <c r="D156" s="90" t="s">
        <v>74</v>
      </c>
      <c r="E156" s="91" t="s">
        <v>47</v>
      </c>
      <c r="F156" s="92">
        <v>300</v>
      </c>
      <c r="G156" s="92">
        <v>52.62</v>
      </c>
      <c r="H156" s="92">
        <v>62.94</v>
      </c>
      <c r="I156" s="92">
        <f>TRUNC(F156*H156,2)</f>
        <v>18882</v>
      </c>
    </row>
    <row r="157" spans="1:9" s="41" customFormat="1" ht="40.700000000000003" customHeight="1" x14ac:dyDescent="0.2">
      <c r="A157" s="87" t="s">
        <v>262</v>
      </c>
      <c r="B157" s="88" t="s">
        <v>25</v>
      </c>
      <c r="C157" s="89" t="s">
        <v>68</v>
      </c>
      <c r="D157" s="90" t="s">
        <v>115</v>
      </c>
      <c r="E157" s="91" t="s">
        <v>47</v>
      </c>
      <c r="F157" s="92">
        <v>20</v>
      </c>
      <c r="G157" s="92">
        <v>55.74</v>
      </c>
      <c r="H157" s="92">
        <v>66.67</v>
      </c>
      <c r="I157" s="92">
        <f>TRUNC(F157*H157,2)</f>
        <v>1333.4</v>
      </c>
    </row>
    <row r="158" spans="1:9" s="41" customFormat="1" ht="45" customHeight="1" x14ac:dyDescent="0.2">
      <c r="A158" s="87" t="s">
        <v>264</v>
      </c>
      <c r="B158" s="88" t="s">
        <v>26</v>
      </c>
      <c r="C158" s="89">
        <v>94964</v>
      </c>
      <c r="D158" s="90" t="s">
        <v>75</v>
      </c>
      <c r="E158" s="91" t="s">
        <v>73</v>
      </c>
      <c r="F158" s="92">
        <v>1.5</v>
      </c>
      <c r="G158" s="92">
        <v>539.20000000000005</v>
      </c>
      <c r="H158" s="92">
        <v>644.94000000000005</v>
      </c>
      <c r="I158" s="92">
        <f>TRUNC(F158*H158,2)</f>
        <v>967.41</v>
      </c>
    </row>
    <row r="159" spans="1:9" s="50" customFormat="1" ht="24.6" customHeight="1" x14ac:dyDescent="0.2">
      <c r="A159" s="80" t="s">
        <v>179</v>
      </c>
      <c r="B159" s="81"/>
      <c r="C159" s="81"/>
      <c r="D159" s="82" t="s">
        <v>303</v>
      </c>
      <c r="E159" s="83"/>
      <c r="F159" s="84"/>
      <c r="G159" s="84"/>
      <c r="H159" s="84"/>
      <c r="I159" s="16">
        <f>SUM(I160:I164)</f>
        <v>32032.209999999995</v>
      </c>
    </row>
    <row r="160" spans="1:9" s="51" customFormat="1" ht="22.5" x14ac:dyDescent="0.2">
      <c r="A160" s="87" t="s">
        <v>181</v>
      </c>
      <c r="B160" s="88" t="s">
        <v>26</v>
      </c>
      <c r="C160" s="88">
        <v>100575</v>
      </c>
      <c r="D160" s="90" t="s">
        <v>77</v>
      </c>
      <c r="E160" s="91" t="s">
        <v>72</v>
      </c>
      <c r="F160" s="92">
        <v>231</v>
      </c>
      <c r="G160" s="92">
        <v>0.55000000000000004</v>
      </c>
      <c r="H160" s="92">
        <v>0.66</v>
      </c>
      <c r="I160" s="92">
        <f>TRUNC(F160*H160,2)</f>
        <v>152.46</v>
      </c>
    </row>
    <row r="161" spans="1:9" s="51" customFormat="1" ht="51.6" customHeight="1" x14ac:dyDescent="0.2">
      <c r="A161" s="87" t="s">
        <v>182</v>
      </c>
      <c r="B161" s="88" t="s">
        <v>25</v>
      </c>
      <c r="C161" s="89" t="s">
        <v>81</v>
      </c>
      <c r="D161" s="90" t="s">
        <v>78</v>
      </c>
      <c r="E161" s="91" t="s">
        <v>72</v>
      </c>
      <c r="F161" s="92">
        <v>231</v>
      </c>
      <c r="G161" s="92">
        <v>92.31</v>
      </c>
      <c r="H161" s="92">
        <v>110.41</v>
      </c>
      <c r="I161" s="92">
        <f>TRUNC(F161*H161,2)</f>
        <v>25504.71</v>
      </c>
    </row>
    <row r="162" spans="1:9" s="41" customFormat="1" ht="69.599999999999994" customHeight="1" x14ac:dyDescent="0.2">
      <c r="A162" s="87" t="s">
        <v>183</v>
      </c>
      <c r="B162" s="88" t="s">
        <v>26</v>
      </c>
      <c r="C162" s="89">
        <v>94273</v>
      </c>
      <c r="D162" s="90" t="s">
        <v>74</v>
      </c>
      <c r="E162" s="91" t="s">
        <v>47</v>
      </c>
      <c r="F162" s="92">
        <v>84</v>
      </c>
      <c r="G162" s="92">
        <v>52.62</v>
      </c>
      <c r="H162" s="92">
        <v>62.94</v>
      </c>
      <c r="I162" s="92">
        <f>TRUNC(F162*H162,2)</f>
        <v>5286.96</v>
      </c>
    </row>
    <row r="163" spans="1:9" s="41" customFormat="1" ht="40.700000000000003" customHeight="1" x14ac:dyDescent="0.2">
      <c r="A163" s="87" t="s">
        <v>184</v>
      </c>
      <c r="B163" s="88" t="s">
        <v>25</v>
      </c>
      <c r="C163" s="89" t="s">
        <v>68</v>
      </c>
      <c r="D163" s="90" t="s">
        <v>115</v>
      </c>
      <c r="E163" s="91" t="s">
        <v>47</v>
      </c>
      <c r="F163" s="92">
        <v>11</v>
      </c>
      <c r="G163" s="92">
        <v>55.74</v>
      </c>
      <c r="H163" s="92">
        <v>66.67</v>
      </c>
      <c r="I163" s="92">
        <f>TRUNC(F163*H163,2)</f>
        <v>733.37</v>
      </c>
    </row>
    <row r="164" spans="1:9" s="41" customFormat="1" ht="45" customHeight="1" x14ac:dyDescent="0.2">
      <c r="A164" s="87" t="s">
        <v>185</v>
      </c>
      <c r="B164" s="88" t="s">
        <v>26</v>
      </c>
      <c r="C164" s="89">
        <v>94964</v>
      </c>
      <c r="D164" s="90" t="s">
        <v>75</v>
      </c>
      <c r="E164" s="91" t="s">
        <v>73</v>
      </c>
      <c r="F164" s="92">
        <v>0.55000000000000004</v>
      </c>
      <c r="G164" s="92">
        <v>539.20000000000005</v>
      </c>
      <c r="H164" s="92">
        <v>644.94000000000005</v>
      </c>
      <c r="I164" s="92">
        <f>TRUNC(F164*H164,2)</f>
        <v>354.71</v>
      </c>
    </row>
    <row r="165" spans="1:9" s="50" customFormat="1" ht="24.6" customHeight="1" x14ac:dyDescent="0.2">
      <c r="A165" s="80" t="s">
        <v>186</v>
      </c>
      <c r="B165" s="81"/>
      <c r="C165" s="81"/>
      <c r="D165" s="82" t="s">
        <v>304</v>
      </c>
      <c r="E165" s="83"/>
      <c r="F165" s="84"/>
      <c r="G165" s="84"/>
      <c r="H165" s="84"/>
      <c r="I165" s="16">
        <f>SUM(I166:I169)</f>
        <v>16646.04</v>
      </c>
    </row>
    <row r="166" spans="1:9" s="51" customFormat="1" ht="22.5" x14ac:dyDescent="0.2">
      <c r="A166" s="87" t="s">
        <v>187</v>
      </c>
      <c r="B166" s="88" t="s">
        <v>26</v>
      </c>
      <c r="C166" s="88">
        <v>100575</v>
      </c>
      <c r="D166" s="90" t="s">
        <v>77</v>
      </c>
      <c r="E166" s="91" t="s">
        <v>72</v>
      </c>
      <c r="F166" s="92">
        <v>120</v>
      </c>
      <c r="G166" s="92">
        <v>0.55000000000000004</v>
      </c>
      <c r="H166" s="92">
        <v>0.66</v>
      </c>
      <c r="I166" s="92">
        <f>TRUNC(F166*H166,2)</f>
        <v>79.2</v>
      </c>
    </row>
    <row r="167" spans="1:9" s="51" customFormat="1" ht="51.6" customHeight="1" x14ac:dyDescent="0.2">
      <c r="A167" s="87" t="s">
        <v>188</v>
      </c>
      <c r="B167" s="88" t="s">
        <v>25</v>
      </c>
      <c r="C167" s="89" t="s">
        <v>81</v>
      </c>
      <c r="D167" s="90" t="s">
        <v>78</v>
      </c>
      <c r="E167" s="91" t="s">
        <v>72</v>
      </c>
      <c r="F167" s="92">
        <v>120</v>
      </c>
      <c r="G167" s="92">
        <v>92.31</v>
      </c>
      <c r="H167" s="92">
        <v>110.41</v>
      </c>
      <c r="I167" s="92">
        <f>TRUNC(F167*H167,2)</f>
        <v>13249.2</v>
      </c>
    </row>
    <row r="168" spans="1:9" s="41" customFormat="1" ht="69.599999999999994" customHeight="1" x14ac:dyDescent="0.2">
      <c r="A168" s="87" t="s">
        <v>189</v>
      </c>
      <c r="B168" s="88" t="s">
        <v>26</v>
      </c>
      <c r="C168" s="89">
        <v>94273</v>
      </c>
      <c r="D168" s="90" t="s">
        <v>74</v>
      </c>
      <c r="E168" s="91" t="s">
        <v>47</v>
      </c>
      <c r="F168" s="92">
        <v>40</v>
      </c>
      <c r="G168" s="92">
        <v>52.62</v>
      </c>
      <c r="H168" s="92">
        <v>62.94</v>
      </c>
      <c r="I168" s="92">
        <f>TRUNC(F168*H168,2)</f>
        <v>2517.6</v>
      </c>
    </row>
    <row r="169" spans="1:9" s="41" customFormat="1" ht="40.700000000000003" customHeight="1" x14ac:dyDescent="0.2">
      <c r="A169" s="87" t="s">
        <v>190</v>
      </c>
      <c r="B169" s="88" t="s">
        <v>25</v>
      </c>
      <c r="C169" s="89" t="s">
        <v>68</v>
      </c>
      <c r="D169" s="90" t="s">
        <v>115</v>
      </c>
      <c r="E169" s="91" t="s">
        <v>47</v>
      </c>
      <c r="F169" s="92">
        <v>12</v>
      </c>
      <c r="G169" s="92">
        <v>55.74</v>
      </c>
      <c r="H169" s="92">
        <v>66.67</v>
      </c>
      <c r="I169" s="92">
        <f>TRUNC(F169*H169,2)</f>
        <v>800.04</v>
      </c>
    </row>
    <row r="170" spans="1:9" s="17" customFormat="1" x14ac:dyDescent="0.2">
      <c r="A170" s="85"/>
      <c r="B170" s="86"/>
      <c r="C170" s="86"/>
      <c r="D170" s="93"/>
      <c r="E170" s="94"/>
      <c r="F170" s="1"/>
      <c r="G170" s="1"/>
      <c r="H170" s="1"/>
      <c r="I170" s="1"/>
    </row>
    <row r="171" spans="1:9" s="109" customFormat="1" ht="12.75" x14ac:dyDescent="0.2">
      <c r="A171" s="105"/>
      <c r="B171" s="106"/>
      <c r="C171" s="106"/>
      <c r="D171" s="111" t="s">
        <v>281</v>
      </c>
      <c r="E171" s="107"/>
      <c r="F171" s="108"/>
      <c r="G171" s="108"/>
      <c r="H171" s="108"/>
      <c r="I171" s="14">
        <f>I173+I178</f>
        <v>183993.47999999998</v>
      </c>
    </row>
    <row r="172" spans="1:9" s="17" customFormat="1" x14ac:dyDescent="0.2">
      <c r="A172" s="85"/>
      <c r="B172" s="86"/>
      <c r="C172" s="86"/>
      <c r="D172" s="5"/>
      <c r="E172" s="2"/>
      <c r="F172" s="1"/>
      <c r="G172" s="1"/>
      <c r="H172" s="1"/>
      <c r="I172" s="1"/>
    </row>
    <row r="173" spans="1:9" s="50" customFormat="1" x14ac:dyDescent="0.2">
      <c r="A173" s="80" t="s">
        <v>191</v>
      </c>
      <c r="B173" s="81"/>
      <c r="C173" s="81"/>
      <c r="D173" s="82" t="s">
        <v>280</v>
      </c>
      <c r="E173" s="83"/>
      <c r="F173" s="84"/>
      <c r="G173" s="84"/>
      <c r="H173" s="84"/>
      <c r="I173" s="16">
        <f>SUM(I174:I177)</f>
        <v>63169.53</v>
      </c>
    </row>
    <row r="174" spans="1:9" s="51" customFormat="1" ht="22.5" x14ac:dyDescent="0.2">
      <c r="A174" s="87" t="s">
        <v>192</v>
      </c>
      <c r="B174" s="88" t="s">
        <v>26</v>
      </c>
      <c r="C174" s="88">
        <v>100575</v>
      </c>
      <c r="D174" s="90" t="s">
        <v>77</v>
      </c>
      <c r="E174" s="91" t="s">
        <v>72</v>
      </c>
      <c r="F174" s="92">
        <v>450</v>
      </c>
      <c r="G174" s="92">
        <v>0.55000000000000004</v>
      </c>
      <c r="H174" s="92">
        <v>0.66</v>
      </c>
      <c r="I174" s="92">
        <f>TRUNC(F174*H174,2)</f>
        <v>297</v>
      </c>
    </row>
    <row r="175" spans="1:9" s="51" customFormat="1" ht="50.45" customHeight="1" x14ac:dyDescent="0.2">
      <c r="A175" s="87" t="s">
        <v>193</v>
      </c>
      <c r="B175" s="88" t="s">
        <v>25</v>
      </c>
      <c r="C175" s="89" t="s">
        <v>81</v>
      </c>
      <c r="D175" s="90" t="s">
        <v>78</v>
      </c>
      <c r="E175" s="91" t="s">
        <v>72</v>
      </c>
      <c r="F175" s="92">
        <v>450</v>
      </c>
      <c r="G175" s="92">
        <v>92.31</v>
      </c>
      <c r="H175" s="92">
        <v>110.41</v>
      </c>
      <c r="I175" s="92">
        <f>TRUNC(F175*H175,2)</f>
        <v>49684.5</v>
      </c>
    </row>
    <row r="176" spans="1:9" s="41" customFormat="1" ht="64.7" customHeight="1" x14ac:dyDescent="0.2">
      <c r="A176" s="87" t="s">
        <v>194</v>
      </c>
      <c r="B176" s="88" t="s">
        <v>26</v>
      </c>
      <c r="C176" s="89">
        <v>94273</v>
      </c>
      <c r="D176" s="90" t="s">
        <v>74</v>
      </c>
      <c r="E176" s="91" t="s">
        <v>47</v>
      </c>
      <c r="F176" s="92">
        <v>200</v>
      </c>
      <c r="G176" s="92">
        <v>52.62</v>
      </c>
      <c r="H176" s="92">
        <v>62.94</v>
      </c>
      <c r="I176" s="92">
        <f>TRUNC(F176*H176,2)</f>
        <v>12588</v>
      </c>
    </row>
    <row r="177" spans="1:9" s="41" customFormat="1" ht="56.45" customHeight="1" x14ac:dyDescent="0.2">
      <c r="A177" s="87" t="s">
        <v>195</v>
      </c>
      <c r="B177" s="88" t="s">
        <v>25</v>
      </c>
      <c r="C177" s="89" t="s">
        <v>68</v>
      </c>
      <c r="D177" s="90" t="s">
        <v>115</v>
      </c>
      <c r="E177" s="91" t="s">
        <v>47</v>
      </c>
      <c r="F177" s="92">
        <v>9</v>
      </c>
      <c r="G177" s="92">
        <v>55.74</v>
      </c>
      <c r="H177" s="92">
        <v>66.67</v>
      </c>
      <c r="I177" s="92">
        <f>TRUNC(F177*H177,2)</f>
        <v>600.03</v>
      </c>
    </row>
    <row r="178" spans="1:9" s="50" customFormat="1" x14ac:dyDescent="0.2">
      <c r="A178" s="80" t="s">
        <v>196</v>
      </c>
      <c r="B178" s="81"/>
      <c r="C178" s="81"/>
      <c r="D178" s="82" t="s">
        <v>283</v>
      </c>
      <c r="E178" s="83"/>
      <c r="F178" s="84"/>
      <c r="G178" s="84"/>
      <c r="H178" s="84"/>
      <c r="I178" s="16">
        <f>SUM(I179:I184)</f>
        <v>120823.95</v>
      </c>
    </row>
    <row r="179" spans="1:9" s="51" customFormat="1" ht="22.5" x14ac:dyDescent="0.2">
      <c r="A179" s="87" t="s">
        <v>197</v>
      </c>
      <c r="B179" s="88" t="s">
        <v>26</v>
      </c>
      <c r="C179" s="88">
        <v>100575</v>
      </c>
      <c r="D179" s="90" t="s">
        <v>77</v>
      </c>
      <c r="E179" s="91" t="s">
        <v>72</v>
      </c>
      <c r="F179" s="92">
        <v>870</v>
      </c>
      <c r="G179" s="92">
        <v>0.55000000000000004</v>
      </c>
      <c r="H179" s="92">
        <v>0.66</v>
      </c>
      <c r="I179" s="92">
        <f>TRUNC(F179*H179,2)</f>
        <v>574.20000000000005</v>
      </c>
    </row>
    <row r="180" spans="1:9" s="51" customFormat="1" ht="57" customHeight="1" x14ac:dyDescent="0.2">
      <c r="A180" s="87" t="s">
        <v>198</v>
      </c>
      <c r="B180" s="88" t="s">
        <v>25</v>
      </c>
      <c r="C180" s="89" t="s">
        <v>81</v>
      </c>
      <c r="D180" s="90" t="s">
        <v>78</v>
      </c>
      <c r="E180" s="91" t="s">
        <v>72</v>
      </c>
      <c r="F180" s="92">
        <v>870</v>
      </c>
      <c r="G180" s="92">
        <v>92.31</v>
      </c>
      <c r="H180" s="92">
        <v>110.41</v>
      </c>
      <c r="I180" s="92">
        <f>TRUNC(F180*H180,2)</f>
        <v>96056.7</v>
      </c>
    </row>
    <row r="181" spans="1:9" s="41" customFormat="1" ht="63.6" customHeight="1" x14ac:dyDescent="0.2">
      <c r="A181" s="87" t="s">
        <v>199</v>
      </c>
      <c r="B181" s="88" t="s">
        <v>26</v>
      </c>
      <c r="C181" s="89">
        <v>94273</v>
      </c>
      <c r="D181" s="90" t="s">
        <v>74</v>
      </c>
      <c r="E181" s="91" t="s">
        <v>47</v>
      </c>
      <c r="F181" s="92">
        <v>348</v>
      </c>
      <c r="G181" s="92">
        <v>52.62</v>
      </c>
      <c r="H181" s="92">
        <v>62.94</v>
      </c>
      <c r="I181" s="92">
        <f>TRUNC(F181*H181,2)</f>
        <v>21903.119999999999</v>
      </c>
    </row>
    <row r="182" spans="1:9" s="41" customFormat="1" ht="48" customHeight="1" x14ac:dyDescent="0.2">
      <c r="A182" s="87" t="s">
        <v>200</v>
      </c>
      <c r="B182" s="88" t="s">
        <v>25</v>
      </c>
      <c r="C182" s="89" t="s">
        <v>68</v>
      </c>
      <c r="D182" s="90" t="s">
        <v>115</v>
      </c>
      <c r="E182" s="91" t="s">
        <v>47</v>
      </c>
      <c r="F182" s="92">
        <v>15</v>
      </c>
      <c r="G182" s="92">
        <v>55.74</v>
      </c>
      <c r="H182" s="92">
        <v>66.67</v>
      </c>
      <c r="I182" s="92">
        <f>TRUNC(F182*H182,2)</f>
        <v>1000.05</v>
      </c>
    </row>
    <row r="183" spans="1:9" s="41" customFormat="1" ht="55.35" customHeight="1" x14ac:dyDescent="0.2">
      <c r="A183" s="87" t="s">
        <v>201</v>
      </c>
      <c r="B183" s="88" t="s">
        <v>26</v>
      </c>
      <c r="C183" s="89">
        <v>94964</v>
      </c>
      <c r="D183" s="90" t="s">
        <v>75</v>
      </c>
      <c r="E183" s="91" t="s">
        <v>73</v>
      </c>
      <c r="F183" s="92">
        <v>2</v>
      </c>
      <c r="G183" s="92">
        <v>539.20000000000005</v>
      </c>
      <c r="H183" s="92">
        <v>644.94000000000005</v>
      </c>
      <c r="I183" s="92">
        <f>TRUNC(F183*H183,2)</f>
        <v>1289.8800000000001</v>
      </c>
    </row>
    <row r="184" spans="1:9" s="17" customFormat="1" x14ac:dyDescent="0.2">
      <c r="A184" s="85"/>
      <c r="B184" s="86"/>
      <c r="C184" s="86"/>
      <c r="D184" s="93"/>
      <c r="E184" s="94"/>
      <c r="F184" s="1"/>
      <c r="G184" s="1"/>
      <c r="H184" s="1"/>
      <c r="I184" s="1"/>
    </row>
    <row r="185" spans="1:9" s="109" customFormat="1" ht="12.75" x14ac:dyDescent="0.2">
      <c r="A185" s="105"/>
      <c r="B185" s="106"/>
      <c r="C185" s="106"/>
      <c r="D185" s="111" t="s">
        <v>285</v>
      </c>
      <c r="E185" s="107"/>
      <c r="F185" s="108"/>
      <c r="G185" s="108"/>
      <c r="H185" s="108"/>
      <c r="I185" s="14">
        <f>I187+I193+I199+I206+I212</f>
        <v>541449.57999999996</v>
      </c>
    </row>
    <row r="186" spans="1:9" s="17" customFormat="1" x14ac:dyDescent="0.2">
      <c r="A186" s="85"/>
      <c r="B186" s="86"/>
      <c r="C186" s="86"/>
      <c r="D186" s="93"/>
      <c r="E186" s="94"/>
      <c r="F186" s="1"/>
      <c r="G186" s="1"/>
      <c r="H186" s="1"/>
      <c r="I186" s="1"/>
    </row>
    <row r="187" spans="1:9" s="50" customFormat="1" x14ac:dyDescent="0.2">
      <c r="A187" s="80" t="s">
        <v>202</v>
      </c>
      <c r="B187" s="81"/>
      <c r="C187" s="81"/>
      <c r="D187" s="82" t="s">
        <v>282</v>
      </c>
      <c r="E187" s="83"/>
      <c r="F187" s="84"/>
      <c r="G187" s="84"/>
      <c r="H187" s="84"/>
      <c r="I187" s="16">
        <f>SUM(I188:I192)</f>
        <v>124922.20999999999</v>
      </c>
    </row>
    <row r="188" spans="1:9" s="51" customFormat="1" ht="49.7" customHeight="1" x14ac:dyDescent="0.2">
      <c r="A188" s="87" t="s">
        <v>203</v>
      </c>
      <c r="B188" s="88" t="s">
        <v>26</v>
      </c>
      <c r="C188" s="88">
        <v>100575</v>
      </c>
      <c r="D188" s="90" t="s">
        <v>77</v>
      </c>
      <c r="E188" s="91" t="s">
        <v>72</v>
      </c>
      <c r="F188" s="92">
        <v>900</v>
      </c>
      <c r="G188" s="92">
        <v>0.55000000000000004</v>
      </c>
      <c r="H188" s="92">
        <v>0.66</v>
      </c>
      <c r="I188" s="92">
        <f>TRUNC(F188*H188,2)</f>
        <v>594</v>
      </c>
    </row>
    <row r="189" spans="1:9" s="51" customFormat="1" ht="68.45" customHeight="1" x14ac:dyDescent="0.2">
      <c r="A189" s="87" t="s">
        <v>204</v>
      </c>
      <c r="B189" s="88" t="s">
        <v>25</v>
      </c>
      <c r="C189" s="89" t="s">
        <v>81</v>
      </c>
      <c r="D189" s="90" t="s">
        <v>78</v>
      </c>
      <c r="E189" s="91" t="s">
        <v>72</v>
      </c>
      <c r="F189" s="92">
        <v>900</v>
      </c>
      <c r="G189" s="92">
        <v>92.31</v>
      </c>
      <c r="H189" s="92">
        <v>110.41</v>
      </c>
      <c r="I189" s="92">
        <f>TRUNC(F189*H189,2)</f>
        <v>99369</v>
      </c>
    </row>
    <row r="190" spans="1:9" s="41" customFormat="1" ht="73.349999999999994" customHeight="1" x14ac:dyDescent="0.2">
      <c r="A190" s="87" t="s">
        <v>205</v>
      </c>
      <c r="B190" s="88" t="s">
        <v>26</v>
      </c>
      <c r="C190" s="89">
        <v>94273</v>
      </c>
      <c r="D190" s="90" t="s">
        <v>74</v>
      </c>
      <c r="E190" s="91" t="s">
        <v>47</v>
      </c>
      <c r="F190" s="92">
        <v>360</v>
      </c>
      <c r="G190" s="92">
        <v>52.62</v>
      </c>
      <c r="H190" s="92">
        <v>62.94</v>
      </c>
      <c r="I190" s="92">
        <f>TRUNC(F190*H190,2)</f>
        <v>22658.400000000001</v>
      </c>
    </row>
    <row r="191" spans="1:9" s="41" customFormat="1" ht="50.45" customHeight="1" x14ac:dyDescent="0.2">
      <c r="A191" s="87" t="s">
        <v>206</v>
      </c>
      <c r="B191" s="88" t="s">
        <v>25</v>
      </c>
      <c r="C191" s="89" t="s">
        <v>68</v>
      </c>
      <c r="D191" s="90" t="s">
        <v>115</v>
      </c>
      <c r="E191" s="91" t="s">
        <v>47</v>
      </c>
      <c r="F191" s="92">
        <v>20</v>
      </c>
      <c r="G191" s="92">
        <v>55.74</v>
      </c>
      <c r="H191" s="92">
        <v>66.67</v>
      </c>
      <c r="I191" s="92">
        <f>TRUNC(F191*H191,2)</f>
        <v>1333.4</v>
      </c>
    </row>
    <row r="192" spans="1:9" s="41" customFormat="1" ht="58.35" customHeight="1" x14ac:dyDescent="0.2">
      <c r="A192" s="87" t="s">
        <v>207</v>
      </c>
      <c r="B192" s="88" t="s">
        <v>26</v>
      </c>
      <c r="C192" s="89">
        <v>94964</v>
      </c>
      <c r="D192" s="90" t="s">
        <v>75</v>
      </c>
      <c r="E192" s="91" t="s">
        <v>73</v>
      </c>
      <c r="F192" s="92">
        <v>1.5</v>
      </c>
      <c r="G192" s="92">
        <v>539.20000000000005</v>
      </c>
      <c r="H192" s="92">
        <v>644.94000000000005</v>
      </c>
      <c r="I192" s="92">
        <f>TRUNC(F192*H192,2)</f>
        <v>967.41</v>
      </c>
    </row>
    <row r="193" spans="1:9" s="50" customFormat="1" x14ac:dyDescent="0.2">
      <c r="A193" s="80" t="s">
        <v>208</v>
      </c>
      <c r="B193" s="81"/>
      <c r="C193" s="81"/>
      <c r="D193" s="82" t="s">
        <v>289</v>
      </c>
      <c r="E193" s="83"/>
      <c r="F193" s="84"/>
      <c r="G193" s="84"/>
      <c r="H193" s="84"/>
      <c r="I193" s="16">
        <f>SUM(I194:I198)</f>
        <v>24340.97</v>
      </c>
    </row>
    <row r="194" spans="1:9" s="51" customFormat="1" ht="22.5" x14ac:dyDescent="0.2">
      <c r="A194" s="87" t="s">
        <v>209</v>
      </c>
      <c r="B194" s="88" t="s">
        <v>26</v>
      </c>
      <c r="C194" s="88">
        <v>100575</v>
      </c>
      <c r="D194" s="90" t="s">
        <v>77</v>
      </c>
      <c r="E194" s="91" t="s">
        <v>72</v>
      </c>
      <c r="F194" s="92">
        <v>166.5</v>
      </c>
      <c r="G194" s="92">
        <v>0.55000000000000004</v>
      </c>
      <c r="H194" s="92">
        <v>0.66</v>
      </c>
      <c r="I194" s="92">
        <f>TRUNC(F194*H194,2)</f>
        <v>109.89</v>
      </c>
    </row>
    <row r="195" spans="1:9" s="51" customFormat="1" ht="72.599999999999994" customHeight="1" x14ac:dyDescent="0.2">
      <c r="A195" s="87" t="s">
        <v>210</v>
      </c>
      <c r="B195" s="88" t="s">
        <v>25</v>
      </c>
      <c r="C195" s="89" t="s">
        <v>81</v>
      </c>
      <c r="D195" s="90" t="s">
        <v>78</v>
      </c>
      <c r="E195" s="91" t="s">
        <v>72</v>
      </c>
      <c r="F195" s="92">
        <v>166.5</v>
      </c>
      <c r="G195" s="92">
        <v>92.31</v>
      </c>
      <c r="H195" s="92">
        <v>110.41</v>
      </c>
      <c r="I195" s="92">
        <f>TRUNC(F195*H195,2)</f>
        <v>18383.259999999998</v>
      </c>
    </row>
    <row r="196" spans="1:9" s="41" customFormat="1" ht="76.7" customHeight="1" x14ac:dyDescent="0.2">
      <c r="A196" s="87" t="s">
        <v>211</v>
      </c>
      <c r="B196" s="88" t="s">
        <v>26</v>
      </c>
      <c r="C196" s="89">
        <v>94273</v>
      </c>
      <c r="D196" s="90" t="s">
        <v>74</v>
      </c>
      <c r="E196" s="91" t="s">
        <v>47</v>
      </c>
      <c r="F196" s="92">
        <v>74</v>
      </c>
      <c r="G196" s="92">
        <v>52.62</v>
      </c>
      <c r="H196" s="92">
        <v>62.94</v>
      </c>
      <c r="I196" s="92">
        <f>TRUNC(F196*H196,2)</f>
        <v>4657.5600000000004</v>
      </c>
    </row>
    <row r="197" spans="1:9" s="41" customFormat="1" ht="58.7" customHeight="1" x14ac:dyDescent="0.2">
      <c r="A197" s="87" t="s">
        <v>212</v>
      </c>
      <c r="B197" s="88" t="s">
        <v>25</v>
      </c>
      <c r="C197" s="89" t="s">
        <v>68</v>
      </c>
      <c r="D197" s="90" t="s">
        <v>115</v>
      </c>
      <c r="E197" s="91" t="s">
        <v>47</v>
      </c>
      <c r="F197" s="92">
        <v>13.5</v>
      </c>
      <c r="G197" s="92">
        <v>55.74</v>
      </c>
      <c r="H197" s="92">
        <v>66.67</v>
      </c>
      <c r="I197" s="92">
        <f>TRUNC(F197*H197,2)</f>
        <v>900.04</v>
      </c>
    </row>
    <row r="198" spans="1:9" s="41" customFormat="1" ht="71.45" customHeight="1" x14ac:dyDescent="0.2">
      <c r="A198" s="87" t="s">
        <v>213</v>
      </c>
      <c r="B198" s="88" t="s">
        <v>26</v>
      </c>
      <c r="C198" s="89">
        <v>94964</v>
      </c>
      <c r="D198" s="90" t="s">
        <v>75</v>
      </c>
      <c r="E198" s="91" t="s">
        <v>73</v>
      </c>
      <c r="F198" s="92">
        <v>0.45</v>
      </c>
      <c r="G198" s="92">
        <v>539.20000000000005</v>
      </c>
      <c r="H198" s="92">
        <v>644.94000000000005</v>
      </c>
      <c r="I198" s="92">
        <f>TRUNC(F198*H198,2)</f>
        <v>290.22000000000003</v>
      </c>
    </row>
    <row r="199" spans="1:9" s="50" customFormat="1" ht="51.6" customHeight="1" x14ac:dyDescent="0.2">
      <c r="A199" s="80" t="s">
        <v>272</v>
      </c>
      <c r="B199" s="81"/>
      <c r="C199" s="81"/>
      <c r="D199" s="82" t="s">
        <v>288</v>
      </c>
      <c r="E199" s="83"/>
      <c r="F199" s="84"/>
      <c r="G199" s="84"/>
      <c r="H199" s="84"/>
      <c r="I199" s="16">
        <f>SUM(I200:I205)</f>
        <v>69509.31</v>
      </c>
    </row>
    <row r="200" spans="1:9" s="51" customFormat="1" ht="22.5" x14ac:dyDescent="0.2">
      <c r="A200" s="87" t="s">
        <v>215</v>
      </c>
      <c r="B200" s="88" t="s">
        <v>26</v>
      </c>
      <c r="C200" s="88">
        <v>100575</v>
      </c>
      <c r="D200" s="90" t="s">
        <v>77</v>
      </c>
      <c r="E200" s="91" t="s">
        <v>72</v>
      </c>
      <c r="F200" s="92">
        <v>340</v>
      </c>
      <c r="G200" s="92">
        <v>0.55000000000000004</v>
      </c>
      <c r="H200" s="92">
        <v>0.66</v>
      </c>
      <c r="I200" s="92">
        <f t="shared" ref="I200:I205" si="0">TRUNC(F200*H200,2)</f>
        <v>224.4</v>
      </c>
    </row>
    <row r="201" spans="1:9" s="51" customFormat="1" ht="54" customHeight="1" x14ac:dyDescent="0.2">
      <c r="A201" s="87" t="s">
        <v>216</v>
      </c>
      <c r="B201" s="88" t="s">
        <v>25</v>
      </c>
      <c r="C201" s="89" t="s">
        <v>81</v>
      </c>
      <c r="D201" s="90" t="s">
        <v>78</v>
      </c>
      <c r="E201" s="91" t="s">
        <v>72</v>
      </c>
      <c r="F201" s="92">
        <v>340</v>
      </c>
      <c r="G201" s="92">
        <v>92.31</v>
      </c>
      <c r="H201" s="92">
        <v>110.41</v>
      </c>
      <c r="I201" s="92">
        <f t="shared" si="0"/>
        <v>37539.4</v>
      </c>
    </row>
    <row r="202" spans="1:9" s="41" customFormat="1" ht="71.45" customHeight="1" x14ac:dyDescent="0.2">
      <c r="A202" s="87" t="s">
        <v>214</v>
      </c>
      <c r="B202" s="88" t="s">
        <v>26</v>
      </c>
      <c r="C202" s="89">
        <v>94273</v>
      </c>
      <c r="D202" s="90" t="s">
        <v>74</v>
      </c>
      <c r="E202" s="91" t="s">
        <v>47</v>
      </c>
      <c r="F202" s="92">
        <v>170</v>
      </c>
      <c r="G202" s="92">
        <v>52.62</v>
      </c>
      <c r="H202" s="92">
        <v>62.94</v>
      </c>
      <c r="I202" s="92">
        <f t="shared" si="0"/>
        <v>10699.8</v>
      </c>
    </row>
    <row r="203" spans="1:9" s="41" customFormat="1" ht="49.7" customHeight="1" x14ac:dyDescent="0.2">
      <c r="A203" s="87" t="s">
        <v>217</v>
      </c>
      <c r="B203" s="88" t="s">
        <v>25</v>
      </c>
      <c r="C203" s="89" t="s">
        <v>68</v>
      </c>
      <c r="D203" s="90" t="s">
        <v>115</v>
      </c>
      <c r="E203" s="91" t="s">
        <v>47</v>
      </c>
      <c r="F203" s="92">
        <v>24</v>
      </c>
      <c r="G203" s="92">
        <v>55.74</v>
      </c>
      <c r="H203" s="92">
        <v>66.67</v>
      </c>
      <c r="I203" s="92">
        <f t="shared" si="0"/>
        <v>1600.08</v>
      </c>
    </row>
    <row r="204" spans="1:9" s="41" customFormat="1" ht="58.35" customHeight="1" x14ac:dyDescent="0.2">
      <c r="A204" s="87" t="s">
        <v>218</v>
      </c>
      <c r="B204" s="88" t="s">
        <v>26</v>
      </c>
      <c r="C204" s="89">
        <v>94964</v>
      </c>
      <c r="D204" s="90" t="s">
        <v>75</v>
      </c>
      <c r="E204" s="91" t="s">
        <v>73</v>
      </c>
      <c r="F204" s="92">
        <v>0.8</v>
      </c>
      <c r="G204" s="92">
        <v>539.20000000000005</v>
      </c>
      <c r="H204" s="92">
        <v>644.94000000000005</v>
      </c>
      <c r="I204" s="92">
        <f t="shared" si="0"/>
        <v>515.95000000000005</v>
      </c>
    </row>
    <row r="205" spans="1:9" s="41" customFormat="1" ht="55.35" customHeight="1" x14ac:dyDescent="0.2">
      <c r="A205" s="87" t="s">
        <v>298</v>
      </c>
      <c r="B205" s="88" t="s">
        <v>26</v>
      </c>
      <c r="C205" s="89">
        <v>103800</v>
      </c>
      <c r="D205" s="90" t="s">
        <v>76</v>
      </c>
      <c r="E205" s="91" t="s">
        <v>73</v>
      </c>
      <c r="F205" s="92">
        <v>28</v>
      </c>
      <c r="G205" s="92">
        <v>565.22</v>
      </c>
      <c r="H205" s="92">
        <v>676.06</v>
      </c>
      <c r="I205" s="92">
        <f t="shared" si="0"/>
        <v>18929.68</v>
      </c>
    </row>
    <row r="206" spans="1:9" s="50" customFormat="1" ht="22.5" x14ac:dyDescent="0.2">
      <c r="A206" s="80" t="s">
        <v>219</v>
      </c>
      <c r="B206" s="81"/>
      <c r="C206" s="81"/>
      <c r="D206" s="82" t="s">
        <v>287</v>
      </c>
      <c r="E206" s="83"/>
      <c r="F206" s="84"/>
      <c r="G206" s="84"/>
      <c r="H206" s="84"/>
      <c r="I206" s="16">
        <f>SUM(I207:I211)</f>
        <v>176995.51</v>
      </c>
    </row>
    <row r="207" spans="1:9" s="51" customFormat="1" ht="22.5" x14ac:dyDescent="0.2">
      <c r="A207" s="87" t="s">
        <v>220</v>
      </c>
      <c r="B207" s="88" t="s">
        <v>26</v>
      </c>
      <c r="C207" s="88">
        <v>100575</v>
      </c>
      <c r="D207" s="90" t="s">
        <v>77</v>
      </c>
      <c r="E207" s="91" t="s">
        <v>72</v>
      </c>
      <c r="F207" s="92">
        <v>1306</v>
      </c>
      <c r="G207" s="92">
        <v>0.55000000000000004</v>
      </c>
      <c r="H207" s="92">
        <v>0.66</v>
      </c>
      <c r="I207" s="92">
        <f>TRUNC(F207*H207,2)</f>
        <v>861.96</v>
      </c>
    </row>
    <row r="208" spans="1:9" s="51" customFormat="1" ht="76.349999999999994" customHeight="1" x14ac:dyDescent="0.2">
      <c r="A208" s="87" t="s">
        <v>221</v>
      </c>
      <c r="B208" s="88" t="s">
        <v>25</v>
      </c>
      <c r="C208" s="89" t="s">
        <v>81</v>
      </c>
      <c r="D208" s="90" t="s">
        <v>78</v>
      </c>
      <c r="E208" s="91" t="s">
        <v>72</v>
      </c>
      <c r="F208" s="92">
        <v>1306</v>
      </c>
      <c r="G208" s="92">
        <v>92.31</v>
      </c>
      <c r="H208" s="92">
        <v>110.41</v>
      </c>
      <c r="I208" s="92">
        <f>TRUNC(F208*H208,2)</f>
        <v>144195.46</v>
      </c>
    </row>
    <row r="209" spans="1:9" s="41" customFormat="1" ht="72.599999999999994" customHeight="1" x14ac:dyDescent="0.2">
      <c r="A209" s="87" t="s">
        <v>222</v>
      </c>
      <c r="B209" s="88" t="s">
        <v>26</v>
      </c>
      <c r="C209" s="89">
        <v>94273</v>
      </c>
      <c r="D209" s="90" t="s">
        <v>74</v>
      </c>
      <c r="E209" s="91" t="s">
        <v>47</v>
      </c>
      <c r="F209" s="92">
        <v>432</v>
      </c>
      <c r="G209" s="92">
        <v>52.62</v>
      </c>
      <c r="H209" s="92">
        <v>62.94</v>
      </c>
      <c r="I209" s="92">
        <f>TRUNC(F209*H209,2)</f>
        <v>27190.080000000002</v>
      </c>
    </row>
    <row r="210" spans="1:9" s="41" customFormat="1" ht="47.45" customHeight="1" x14ac:dyDescent="0.2">
      <c r="A210" s="87" t="s">
        <v>223</v>
      </c>
      <c r="B210" s="88" t="s">
        <v>25</v>
      </c>
      <c r="C210" s="89" t="s">
        <v>68</v>
      </c>
      <c r="D210" s="90" t="s">
        <v>115</v>
      </c>
      <c r="E210" s="91" t="s">
        <v>47</v>
      </c>
      <c r="F210" s="92">
        <v>48</v>
      </c>
      <c r="G210" s="92">
        <v>55.74</v>
      </c>
      <c r="H210" s="92">
        <v>66.67</v>
      </c>
      <c r="I210" s="92">
        <f>TRUNC(F210*H210,2)</f>
        <v>3200.16</v>
      </c>
    </row>
    <row r="211" spans="1:9" s="41" customFormat="1" ht="54.6" customHeight="1" x14ac:dyDescent="0.2">
      <c r="A211" s="87" t="s">
        <v>224</v>
      </c>
      <c r="B211" s="88" t="s">
        <v>26</v>
      </c>
      <c r="C211" s="89">
        <v>94964</v>
      </c>
      <c r="D211" s="90" t="s">
        <v>75</v>
      </c>
      <c r="E211" s="91" t="s">
        <v>73</v>
      </c>
      <c r="F211" s="92">
        <v>2.4</v>
      </c>
      <c r="G211" s="92">
        <v>539.20000000000005</v>
      </c>
      <c r="H211" s="92">
        <v>644.94000000000005</v>
      </c>
      <c r="I211" s="92">
        <f>TRUNC(F211*H211,2)</f>
        <v>1547.85</v>
      </c>
    </row>
    <row r="212" spans="1:9" s="50" customFormat="1" ht="21.6" customHeight="1" x14ac:dyDescent="0.2">
      <c r="A212" s="80" t="s">
        <v>225</v>
      </c>
      <c r="B212" s="81"/>
      <c r="C212" s="81"/>
      <c r="D212" s="82" t="s">
        <v>286</v>
      </c>
      <c r="E212" s="83"/>
      <c r="F212" s="84"/>
      <c r="G212" s="84"/>
      <c r="H212" s="84"/>
      <c r="I212" s="16">
        <f>SUM(I213:I217)</f>
        <v>145681.57999999999</v>
      </c>
    </row>
    <row r="213" spans="1:9" s="51" customFormat="1" ht="22.5" x14ac:dyDescent="0.2">
      <c r="A213" s="87" t="s">
        <v>226</v>
      </c>
      <c r="B213" s="88" t="s">
        <v>26</v>
      </c>
      <c r="C213" s="88">
        <v>100575</v>
      </c>
      <c r="D213" s="90" t="s">
        <v>77</v>
      </c>
      <c r="E213" s="91" t="s">
        <v>72</v>
      </c>
      <c r="F213" s="92">
        <v>1050</v>
      </c>
      <c r="G213" s="92">
        <v>0.55000000000000004</v>
      </c>
      <c r="H213" s="92">
        <v>0.66</v>
      </c>
      <c r="I213" s="92">
        <f>TRUNC(F213*H213,2)</f>
        <v>693</v>
      </c>
    </row>
    <row r="214" spans="1:9" s="51" customFormat="1" ht="75" customHeight="1" x14ac:dyDescent="0.2">
      <c r="A214" s="87" t="s">
        <v>227</v>
      </c>
      <c r="B214" s="88" t="s">
        <v>25</v>
      </c>
      <c r="C214" s="89" t="s">
        <v>81</v>
      </c>
      <c r="D214" s="90" t="s">
        <v>78</v>
      </c>
      <c r="E214" s="91" t="s">
        <v>72</v>
      </c>
      <c r="F214" s="92">
        <v>1050</v>
      </c>
      <c r="G214" s="92">
        <v>92.31</v>
      </c>
      <c r="H214" s="92">
        <v>110.41</v>
      </c>
      <c r="I214" s="92">
        <f>TRUNC(F214*H214,2)</f>
        <v>115930.5</v>
      </c>
    </row>
    <row r="215" spans="1:9" s="41" customFormat="1" ht="77.45" customHeight="1" x14ac:dyDescent="0.2">
      <c r="A215" s="87" t="s">
        <v>228</v>
      </c>
      <c r="B215" s="88" t="s">
        <v>26</v>
      </c>
      <c r="C215" s="89">
        <v>94273</v>
      </c>
      <c r="D215" s="90" t="s">
        <v>74</v>
      </c>
      <c r="E215" s="91" t="s">
        <v>47</v>
      </c>
      <c r="F215" s="92">
        <v>420</v>
      </c>
      <c r="G215" s="92">
        <v>52.62</v>
      </c>
      <c r="H215" s="92">
        <v>62.94</v>
      </c>
      <c r="I215" s="92">
        <f>TRUNC(F215*H215,2)</f>
        <v>26434.799999999999</v>
      </c>
    </row>
    <row r="216" spans="1:9" s="41" customFormat="1" ht="52.35" customHeight="1" x14ac:dyDescent="0.2">
      <c r="A216" s="87" t="s">
        <v>229</v>
      </c>
      <c r="B216" s="88" t="s">
        <v>25</v>
      </c>
      <c r="C216" s="89" t="s">
        <v>68</v>
      </c>
      <c r="D216" s="90" t="s">
        <v>115</v>
      </c>
      <c r="E216" s="91" t="s">
        <v>47</v>
      </c>
      <c r="F216" s="92">
        <v>20</v>
      </c>
      <c r="G216" s="92">
        <v>55.74</v>
      </c>
      <c r="H216" s="92">
        <v>66.67</v>
      </c>
      <c r="I216" s="92">
        <f>TRUNC(F216*H216,2)</f>
        <v>1333.4</v>
      </c>
    </row>
    <row r="217" spans="1:9" s="41" customFormat="1" ht="71.45" customHeight="1" x14ac:dyDescent="0.2">
      <c r="A217" s="87" t="s">
        <v>275</v>
      </c>
      <c r="B217" s="88" t="s">
        <v>26</v>
      </c>
      <c r="C217" s="89">
        <v>94964</v>
      </c>
      <c r="D217" s="90" t="s">
        <v>75</v>
      </c>
      <c r="E217" s="91" t="s">
        <v>73</v>
      </c>
      <c r="F217" s="92">
        <v>2</v>
      </c>
      <c r="G217" s="92">
        <v>539.20000000000005</v>
      </c>
      <c r="H217" s="92">
        <v>644.94000000000005</v>
      </c>
      <c r="I217" s="92">
        <f>TRUNC(F217*H217,2)</f>
        <v>1289.8800000000001</v>
      </c>
    </row>
    <row r="218" spans="1:9" x14ac:dyDescent="0.2">
      <c r="A218" s="101"/>
      <c r="B218" s="102"/>
      <c r="C218" s="102"/>
      <c r="D218" s="45"/>
      <c r="E218" s="103"/>
      <c r="F218" s="103"/>
      <c r="G218" s="45"/>
      <c r="H218" s="45"/>
      <c r="I218" s="45"/>
    </row>
    <row r="219" spans="1:9" s="109" customFormat="1" ht="12.75" x14ac:dyDescent="0.2">
      <c r="A219" s="105"/>
      <c r="B219" s="106"/>
      <c r="C219" s="106"/>
      <c r="D219" s="111" t="s">
        <v>290</v>
      </c>
      <c r="E219" s="107"/>
      <c r="F219" s="108"/>
      <c r="G219" s="108"/>
      <c r="H219" s="108"/>
      <c r="I219" s="14">
        <f>I221</f>
        <v>329971.75</v>
      </c>
    </row>
    <row r="220" spans="1:9" s="125" customFormat="1" ht="12.75" x14ac:dyDescent="0.2">
      <c r="A220" s="120"/>
      <c r="B220" s="121"/>
      <c r="C220" s="121"/>
      <c r="D220" s="122"/>
      <c r="E220" s="123"/>
      <c r="F220" s="124"/>
      <c r="G220" s="124"/>
      <c r="H220" s="124"/>
      <c r="I220" s="104"/>
    </row>
    <row r="221" spans="1:9" s="50" customFormat="1" x14ac:dyDescent="0.2">
      <c r="A221" s="80" t="s">
        <v>230</v>
      </c>
      <c r="B221" s="81"/>
      <c r="C221" s="81"/>
      <c r="D221" s="126" t="s">
        <v>291</v>
      </c>
      <c r="E221" s="83"/>
      <c r="F221" s="84"/>
      <c r="G221" s="84"/>
      <c r="H221" s="84"/>
      <c r="I221" s="16">
        <f>SUM(I222:I226)</f>
        <v>329971.75</v>
      </c>
    </row>
    <row r="222" spans="1:9" s="51" customFormat="1" ht="22.5" x14ac:dyDescent="0.2">
      <c r="A222" s="87" t="s">
        <v>231</v>
      </c>
      <c r="B222" s="88" t="s">
        <v>26</v>
      </c>
      <c r="C222" s="88">
        <v>100575</v>
      </c>
      <c r="D222" s="90" t="s">
        <v>77</v>
      </c>
      <c r="E222" s="91" t="s">
        <v>72</v>
      </c>
      <c r="F222" s="92">
        <v>2420</v>
      </c>
      <c r="G222" s="92">
        <v>0.55000000000000004</v>
      </c>
      <c r="H222" s="92">
        <v>0.66</v>
      </c>
      <c r="I222" s="92">
        <f>TRUNC(F222*H222,2)</f>
        <v>1597.2</v>
      </c>
    </row>
    <row r="223" spans="1:9" s="51" customFormat="1" ht="33.75" x14ac:dyDescent="0.2">
      <c r="A223" s="87" t="s">
        <v>232</v>
      </c>
      <c r="B223" s="88" t="s">
        <v>25</v>
      </c>
      <c r="C223" s="89" t="s">
        <v>81</v>
      </c>
      <c r="D223" s="90" t="s">
        <v>78</v>
      </c>
      <c r="E223" s="91" t="s">
        <v>72</v>
      </c>
      <c r="F223" s="92">
        <v>2420</v>
      </c>
      <c r="G223" s="92">
        <v>92.31</v>
      </c>
      <c r="H223" s="92">
        <v>110.41</v>
      </c>
      <c r="I223" s="92">
        <f>TRUNC(F223*H223,2)</f>
        <v>267192.2</v>
      </c>
    </row>
    <row r="224" spans="1:9" s="41" customFormat="1" ht="56.25" x14ac:dyDescent="0.2">
      <c r="A224" s="87" t="s">
        <v>233</v>
      </c>
      <c r="B224" s="88" t="s">
        <v>26</v>
      </c>
      <c r="C224" s="89">
        <v>94273</v>
      </c>
      <c r="D224" s="90" t="s">
        <v>74</v>
      </c>
      <c r="E224" s="91" t="s">
        <v>47</v>
      </c>
      <c r="F224" s="92">
        <v>880</v>
      </c>
      <c r="G224" s="92">
        <v>52.62</v>
      </c>
      <c r="H224" s="92">
        <v>62.94</v>
      </c>
      <c r="I224" s="92">
        <f>TRUNC(F224*H224,2)</f>
        <v>55387.199999999997</v>
      </c>
    </row>
    <row r="225" spans="1:9" s="41" customFormat="1" ht="22.5" x14ac:dyDescent="0.2">
      <c r="A225" s="87" t="s">
        <v>234</v>
      </c>
      <c r="B225" s="88" t="s">
        <v>25</v>
      </c>
      <c r="C225" s="89" t="s">
        <v>68</v>
      </c>
      <c r="D225" s="90" t="s">
        <v>115</v>
      </c>
      <c r="E225" s="91" t="s">
        <v>47</v>
      </c>
      <c r="F225" s="92">
        <v>55</v>
      </c>
      <c r="G225" s="92">
        <v>55.74</v>
      </c>
      <c r="H225" s="92">
        <v>66.67</v>
      </c>
      <c r="I225" s="92">
        <f>TRUNC(F225*H225,2)</f>
        <v>3666.85</v>
      </c>
    </row>
    <row r="226" spans="1:9" s="41" customFormat="1" ht="33.75" x14ac:dyDescent="0.2">
      <c r="A226" s="87" t="s">
        <v>299</v>
      </c>
      <c r="B226" s="88" t="s">
        <v>26</v>
      </c>
      <c r="C226" s="89">
        <v>94964</v>
      </c>
      <c r="D226" s="90" t="s">
        <v>75</v>
      </c>
      <c r="E226" s="91" t="s">
        <v>73</v>
      </c>
      <c r="F226" s="92">
        <v>3.3</v>
      </c>
      <c r="G226" s="92">
        <v>539.20000000000005</v>
      </c>
      <c r="H226" s="92">
        <v>644.94000000000005</v>
      </c>
      <c r="I226" s="92">
        <f>TRUNC(F226*H226,2)</f>
        <v>2128.3000000000002</v>
      </c>
    </row>
    <row r="228" spans="1:9" s="109" customFormat="1" ht="12.75" x14ac:dyDescent="0.2">
      <c r="A228" s="105"/>
      <c r="B228" s="106"/>
      <c r="C228" s="106"/>
      <c r="D228" s="111" t="s">
        <v>292</v>
      </c>
      <c r="E228" s="107"/>
      <c r="F228" s="108"/>
      <c r="G228" s="108"/>
      <c r="H228" s="108"/>
      <c r="I228" s="14">
        <f>I230+I236+I242</f>
        <v>44954.100000000006</v>
      </c>
    </row>
    <row r="229" spans="1:9" s="125" customFormat="1" ht="12.75" x14ac:dyDescent="0.2">
      <c r="A229" s="120"/>
      <c r="B229" s="121"/>
      <c r="C229" s="121"/>
      <c r="D229" s="122"/>
      <c r="E229" s="123"/>
      <c r="F229" s="124"/>
      <c r="G229" s="124"/>
      <c r="H229" s="124"/>
      <c r="I229" s="104"/>
    </row>
    <row r="230" spans="1:9" s="50" customFormat="1" x14ac:dyDescent="0.2">
      <c r="A230" s="80" t="s">
        <v>235</v>
      </c>
      <c r="B230" s="81"/>
      <c r="C230" s="81"/>
      <c r="D230" s="126" t="s">
        <v>293</v>
      </c>
      <c r="E230" s="83"/>
      <c r="F230" s="84"/>
      <c r="G230" s="84"/>
      <c r="H230" s="84"/>
      <c r="I230" s="16">
        <f>SUM(I231:I235)</f>
        <v>15045.33</v>
      </c>
    </row>
    <row r="231" spans="1:9" s="51" customFormat="1" ht="22.5" x14ac:dyDescent="0.2">
      <c r="A231" s="87" t="s">
        <v>236</v>
      </c>
      <c r="B231" s="88" t="s">
        <v>26</v>
      </c>
      <c r="C231" s="88">
        <v>100575</v>
      </c>
      <c r="D231" s="90" t="s">
        <v>77</v>
      </c>
      <c r="E231" s="91" t="s">
        <v>72</v>
      </c>
      <c r="F231" s="92">
        <v>100</v>
      </c>
      <c r="G231" s="92">
        <v>0.55000000000000004</v>
      </c>
      <c r="H231" s="92">
        <v>0.66</v>
      </c>
      <c r="I231" s="92">
        <f>TRUNC(F231*H231,2)</f>
        <v>66</v>
      </c>
    </row>
    <row r="232" spans="1:9" s="51" customFormat="1" ht="51" customHeight="1" x14ac:dyDescent="0.2">
      <c r="A232" s="87" t="s">
        <v>237</v>
      </c>
      <c r="B232" s="88" t="s">
        <v>25</v>
      </c>
      <c r="C232" s="89" t="s">
        <v>81</v>
      </c>
      <c r="D232" s="90" t="s">
        <v>78</v>
      </c>
      <c r="E232" s="91" t="s">
        <v>72</v>
      </c>
      <c r="F232" s="92">
        <v>100</v>
      </c>
      <c r="G232" s="92">
        <v>92.31</v>
      </c>
      <c r="H232" s="92">
        <v>110.41</v>
      </c>
      <c r="I232" s="92">
        <f>TRUNC(F232*H232,2)</f>
        <v>11041</v>
      </c>
    </row>
    <row r="233" spans="1:9" s="41" customFormat="1" ht="70.349999999999994" customHeight="1" x14ac:dyDescent="0.2">
      <c r="A233" s="87" t="s">
        <v>238</v>
      </c>
      <c r="B233" s="88" t="s">
        <v>26</v>
      </c>
      <c r="C233" s="89">
        <v>94273</v>
      </c>
      <c r="D233" s="90" t="s">
        <v>74</v>
      </c>
      <c r="E233" s="91" t="s">
        <v>47</v>
      </c>
      <c r="F233" s="92">
        <v>50</v>
      </c>
      <c r="G233" s="92">
        <v>52.62</v>
      </c>
      <c r="H233" s="92">
        <v>62.94</v>
      </c>
      <c r="I233" s="92">
        <f>TRUNC(F233*H233,2)</f>
        <v>3147</v>
      </c>
    </row>
    <row r="234" spans="1:9" s="41" customFormat="1" ht="43.7" customHeight="1" x14ac:dyDescent="0.2">
      <c r="A234" s="87" t="s">
        <v>239</v>
      </c>
      <c r="B234" s="88" t="s">
        <v>25</v>
      </c>
      <c r="C234" s="89" t="s">
        <v>68</v>
      </c>
      <c r="D234" s="90" t="s">
        <v>115</v>
      </c>
      <c r="E234" s="91" t="s">
        <v>47</v>
      </c>
      <c r="F234" s="92">
        <v>8</v>
      </c>
      <c r="G234" s="92">
        <v>55.74</v>
      </c>
      <c r="H234" s="92">
        <v>66.67</v>
      </c>
      <c r="I234" s="92">
        <f>TRUNC(F234*H234,2)</f>
        <v>533.36</v>
      </c>
    </row>
    <row r="235" spans="1:9" s="41" customFormat="1" ht="51" customHeight="1" x14ac:dyDescent="0.2">
      <c r="A235" s="87" t="s">
        <v>300</v>
      </c>
      <c r="B235" s="88" t="s">
        <v>26</v>
      </c>
      <c r="C235" s="89">
        <v>94964</v>
      </c>
      <c r="D235" s="90" t="s">
        <v>75</v>
      </c>
      <c r="E235" s="91" t="s">
        <v>73</v>
      </c>
      <c r="F235" s="92">
        <v>0.4</v>
      </c>
      <c r="G235" s="92">
        <v>539.20000000000005</v>
      </c>
      <c r="H235" s="92">
        <v>644.94000000000005</v>
      </c>
      <c r="I235" s="92">
        <f>TRUNC(F235*H235,2)</f>
        <v>257.97000000000003</v>
      </c>
    </row>
    <row r="236" spans="1:9" s="50" customFormat="1" x14ac:dyDescent="0.2">
      <c r="A236" s="80" t="s">
        <v>240</v>
      </c>
      <c r="B236" s="81"/>
      <c r="C236" s="81"/>
      <c r="D236" s="126" t="s">
        <v>294</v>
      </c>
      <c r="E236" s="83"/>
      <c r="F236" s="84"/>
      <c r="G236" s="84"/>
      <c r="H236" s="84"/>
      <c r="I236" s="16">
        <f>SUM(I237:I241)</f>
        <v>11888.849999999999</v>
      </c>
    </row>
    <row r="237" spans="1:9" s="51" customFormat="1" ht="22.5" x14ac:dyDescent="0.2">
      <c r="A237" s="87" t="s">
        <v>241</v>
      </c>
      <c r="B237" s="88" t="s">
        <v>26</v>
      </c>
      <c r="C237" s="88">
        <v>100575</v>
      </c>
      <c r="D237" s="90" t="s">
        <v>77</v>
      </c>
      <c r="E237" s="91" t="s">
        <v>72</v>
      </c>
      <c r="F237" s="92">
        <v>80</v>
      </c>
      <c r="G237" s="92">
        <v>0.55000000000000004</v>
      </c>
      <c r="H237" s="92">
        <v>0.66</v>
      </c>
      <c r="I237" s="92">
        <f>TRUNC(F237*H237,2)</f>
        <v>52.8</v>
      </c>
    </row>
    <row r="238" spans="1:9" s="51" customFormat="1" ht="58.7" customHeight="1" x14ac:dyDescent="0.2">
      <c r="A238" s="87" t="s">
        <v>242</v>
      </c>
      <c r="B238" s="88" t="s">
        <v>25</v>
      </c>
      <c r="C238" s="89" t="s">
        <v>81</v>
      </c>
      <c r="D238" s="90" t="s">
        <v>78</v>
      </c>
      <c r="E238" s="91" t="s">
        <v>72</v>
      </c>
      <c r="F238" s="92">
        <v>80</v>
      </c>
      <c r="G238" s="92">
        <v>92.31</v>
      </c>
      <c r="H238" s="92">
        <v>110.41</v>
      </c>
      <c r="I238" s="92">
        <f>TRUNC(F238*H238,2)</f>
        <v>8832.7999999999993</v>
      </c>
    </row>
    <row r="239" spans="1:9" s="41" customFormat="1" ht="84" customHeight="1" x14ac:dyDescent="0.2">
      <c r="A239" s="87" t="s">
        <v>243</v>
      </c>
      <c r="B239" s="88" t="s">
        <v>26</v>
      </c>
      <c r="C239" s="89">
        <v>94273</v>
      </c>
      <c r="D239" s="90" t="s">
        <v>74</v>
      </c>
      <c r="E239" s="91" t="s">
        <v>47</v>
      </c>
      <c r="F239" s="92">
        <v>32</v>
      </c>
      <c r="G239" s="92">
        <v>52.62</v>
      </c>
      <c r="H239" s="92">
        <v>62.94</v>
      </c>
      <c r="I239" s="92">
        <f>TRUNC(F239*H239,2)</f>
        <v>2014.08</v>
      </c>
    </row>
    <row r="240" spans="1:9" s="41" customFormat="1" ht="63" customHeight="1" x14ac:dyDescent="0.2">
      <c r="A240" s="87" t="s">
        <v>244</v>
      </c>
      <c r="B240" s="88" t="s">
        <v>25</v>
      </c>
      <c r="C240" s="89" t="s">
        <v>68</v>
      </c>
      <c r="D240" s="90" t="s">
        <v>115</v>
      </c>
      <c r="E240" s="91" t="s">
        <v>47</v>
      </c>
      <c r="F240" s="92">
        <v>10</v>
      </c>
      <c r="G240" s="92">
        <v>55.74</v>
      </c>
      <c r="H240" s="92">
        <v>66.67</v>
      </c>
      <c r="I240" s="92">
        <f>TRUNC(F240*H240,2)</f>
        <v>666.7</v>
      </c>
    </row>
    <row r="241" spans="1:9" s="41" customFormat="1" ht="54" customHeight="1" x14ac:dyDescent="0.2">
      <c r="A241" s="87" t="s">
        <v>245</v>
      </c>
      <c r="B241" s="88" t="s">
        <v>26</v>
      </c>
      <c r="C241" s="89">
        <v>94964</v>
      </c>
      <c r="D241" s="90" t="s">
        <v>75</v>
      </c>
      <c r="E241" s="91" t="s">
        <v>73</v>
      </c>
      <c r="F241" s="92">
        <v>0.5</v>
      </c>
      <c r="G241" s="92">
        <v>539.20000000000005</v>
      </c>
      <c r="H241" s="92">
        <v>644.94000000000005</v>
      </c>
      <c r="I241" s="92">
        <f>TRUNC(F241*H241,2)</f>
        <v>322.47000000000003</v>
      </c>
    </row>
    <row r="242" spans="1:9" s="50" customFormat="1" x14ac:dyDescent="0.2">
      <c r="A242" s="80" t="s">
        <v>246</v>
      </c>
      <c r="B242" s="81"/>
      <c r="C242" s="81"/>
      <c r="D242" s="126" t="s">
        <v>295</v>
      </c>
      <c r="E242" s="83"/>
      <c r="F242" s="84"/>
      <c r="G242" s="84"/>
      <c r="H242" s="84"/>
      <c r="I242" s="16">
        <f>SUM(I243:I247)</f>
        <v>18019.920000000002</v>
      </c>
    </row>
    <row r="243" spans="1:9" s="51" customFormat="1" ht="22.5" x14ac:dyDescent="0.2">
      <c r="A243" s="87" t="s">
        <v>247</v>
      </c>
      <c r="B243" s="88" t="s">
        <v>26</v>
      </c>
      <c r="C243" s="88">
        <v>100575</v>
      </c>
      <c r="D243" s="90" t="s">
        <v>77</v>
      </c>
      <c r="E243" s="91" t="s">
        <v>72</v>
      </c>
      <c r="F243" s="92">
        <v>125</v>
      </c>
      <c r="G243" s="92">
        <v>0.55000000000000004</v>
      </c>
      <c r="H243" s="92">
        <v>0.66</v>
      </c>
      <c r="I243" s="92">
        <f>TRUNC(F243*H243,2)</f>
        <v>82.5</v>
      </c>
    </row>
    <row r="244" spans="1:9" s="51" customFormat="1" ht="64.349999999999994" customHeight="1" x14ac:dyDescent="0.2">
      <c r="A244" s="87" t="s">
        <v>248</v>
      </c>
      <c r="B244" s="88" t="s">
        <v>25</v>
      </c>
      <c r="C244" s="89" t="s">
        <v>81</v>
      </c>
      <c r="D244" s="90" t="s">
        <v>78</v>
      </c>
      <c r="E244" s="91" t="s">
        <v>72</v>
      </c>
      <c r="F244" s="92">
        <v>125</v>
      </c>
      <c r="G244" s="92">
        <v>92.31</v>
      </c>
      <c r="H244" s="92">
        <v>110.41</v>
      </c>
      <c r="I244" s="92">
        <f>TRUNC(F244*H244,2)</f>
        <v>13801.25</v>
      </c>
    </row>
    <row r="245" spans="1:9" s="41" customFormat="1" ht="73.7" customHeight="1" x14ac:dyDescent="0.2">
      <c r="A245" s="87" t="s">
        <v>249</v>
      </c>
      <c r="B245" s="88" t="s">
        <v>26</v>
      </c>
      <c r="C245" s="89">
        <v>94273</v>
      </c>
      <c r="D245" s="90" t="s">
        <v>74</v>
      </c>
      <c r="E245" s="91" t="s">
        <v>47</v>
      </c>
      <c r="F245" s="92">
        <v>50</v>
      </c>
      <c r="G245" s="92">
        <v>52.62</v>
      </c>
      <c r="H245" s="92">
        <v>62.94</v>
      </c>
      <c r="I245" s="92">
        <f>TRUNC(F245*H245,2)</f>
        <v>3147</v>
      </c>
    </row>
    <row r="246" spans="1:9" s="41" customFormat="1" ht="72.599999999999994" customHeight="1" x14ac:dyDescent="0.2">
      <c r="A246" s="87" t="s">
        <v>250</v>
      </c>
      <c r="B246" s="88" t="s">
        <v>25</v>
      </c>
      <c r="C246" s="89" t="s">
        <v>68</v>
      </c>
      <c r="D246" s="90" t="s">
        <v>115</v>
      </c>
      <c r="E246" s="91" t="s">
        <v>47</v>
      </c>
      <c r="F246" s="92">
        <v>10</v>
      </c>
      <c r="G246" s="92">
        <v>55.74</v>
      </c>
      <c r="H246" s="92">
        <v>66.67</v>
      </c>
      <c r="I246" s="92">
        <f>TRUNC(F246*H246,2)</f>
        <v>666.7</v>
      </c>
    </row>
    <row r="247" spans="1:9" s="41" customFormat="1" ht="52.35" customHeight="1" x14ac:dyDescent="0.2">
      <c r="A247" s="87" t="s">
        <v>251</v>
      </c>
      <c r="B247" s="88" t="s">
        <v>26</v>
      </c>
      <c r="C247" s="89">
        <v>94964</v>
      </c>
      <c r="D247" s="90" t="s">
        <v>75</v>
      </c>
      <c r="E247" s="91" t="s">
        <v>73</v>
      </c>
      <c r="F247" s="92">
        <v>0.5</v>
      </c>
      <c r="G247" s="92">
        <v>539.20000000000005</v>
      </c>
      <c r="H247" s="92">
        <v>644.94000000000005</v>
      </c>
      <c r="I247" s="92">
        <f>TRUNC(F247*H247,2)</f>
        <v>322.47000000000003</v>
      </c>
    </row>
    <row r="248" spans="1:9" ht="12" thickBot="1" x14ac:dyDescent="0.25">
      <c r="A248" s="264"/>
      <c r="B248" s="265"/>
      <c r="C248" s="265"/>
      <c r="D248" s="127"/>
      <c r="E248" s="266"/>
      <c r="F248" s="266"/>
      <c r="G248" s="127"/>
      <c r="H248" s="127"/>
      <c r="I248" s="127"/>
    </row>
    <row r="249" spans="1:9" ht="41.1" customHeight="1" thickBot="1" x14ac:dyDescent="0.25">
      <c r="A249" s="285" t="s">
        <v>309</v>
      </c>
      <c r="B249" s="286"/>
      <c r="C249" s="286"/>
      <c r="D249" s="286"/>
      <c r="E249" s="286"/>
      <c r="F249" s="286"/>
      <c r="G249" s="287"/>
      <c r="H249" s="271" t="s">
        <v>296</v>
      </c>
      <c r="I249" s="270">
        <f>I228+I219+I185+I171+I145+I48+I22+I13</f>
        <v>3049235.7300000004</v>
      </c>
    </row>
    <row r="250" spans="1:9" x14ac:dyDescent="0.2">
      <c r="A250" s="267"/>
      <c r="B250" s="268"/>
      <c r="C250" s="268"/>
      <c r="D250" s="128"/>
      <c r="E250" s="269"/>
      <c r="F250" s="269"/>
      <c r="G250" s="128"/>
      <c r="H250" s="128"/>
      <c r="I250" s="128"/>
    </row>
    <row r="251" spans="1:9" ht="15.75" x14ac:dyDescent="0.25">
      <c r="I251" s="229">
        <f>I247+I246+I245+I244+I243+I241+I240+I239+I238+I237+I235+I234+I233+I232+I231+I226+I225+I224+I223+I222+I217+I216+I215+I214+I213+I211+I210+I209+I208+I207+I205+I204+I203+I202+I201+I200+I198+I197+I196+I195+I194+I192+I191+I190+I189+I188+I183+I182+I181+I180+I179+I177+I176+I175+I174+I169+I168+I167+I166+I164+I163+I162+I161+I160+I158+I157+I156+I155+I154+I152+I151+I150+I149+I148+I143+I142+I141+I140+I138+I137+I136+I135+I133+I132+I131+I130+I129+I127+I126+I125+I124+I123+I121+I120+I119+I118+I117+I115+I114+I113+I112+I111+I109+I108+I107+I106+I105+I103+I102+I101+I100+I99+I97+I96+I95+I94+I93+I91+I90+I89+I88+I87+I85+I84+I83+I82+I81+I79+I78+I77+I76+I75+I73+I72+I71+I70+I69+I67+I66+I65+I64+I63+I61+I60+I59+I58+I57+I55+I54+I53+I52+I51+I46+I45+I44+I43+I42+I40+I39+I38+I37+I36+I34+I33+I32+I31+I30+I28+I27+I26+I25+I20+I19+I15</f>
        <v>3049235.7300000014</v>
      </c>
    </row>
    <row r="252" spans="1:9" ht="15.75" x14ac:dyDescent="0.25">
      <c r="I252" s="230"/>
    </row>
    <row r="253" spans="1:9" ht="15.75" x14ac:dyDescent="0.25">
      <c r="I253" s="230" t="str">
        <f>IF(I251=I249,"ok","erro")</f>
        <v>ok</v>
      </c>
    </row>
  </sheetData>
  <autoFilter ref="A11:I247"/>
  <mergeCells count="5">
    <mergeCell ref="G10:I10"/>
    <mergeCell ref="A249:G249"/>
    <mergeCell ref="A1:I1"/>
    <mergeCell ref="A2:E2"/>
    <mergeCell ref="G9:H9"/>
  </mergeCells>
  <printOptions horizontalCentered="1"/>
  <pageMargins left="0.59055118110236227" right="0.39370078740157483" top="0.98425196850393704" bottom="0.98425196850393704" header="0.39370078740157483" footer="0.19685039370078741"/>
  <pageSetup paperSize="9" scale="67" orientation="portrait" r:id="rId1"/>
  <headerFooter>
    <oddHeader xml:space="preserve">&amp;C
</oddHeader>
    <oddFooter>&amp;RPág.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theme="9" tint="-0.249977111117893"/>
  </sheetPr>
  <dimension ref="B1:AL141"/>
  <sheetViews>
    <sheetView view="pageBreakPreview" topLeftCell="A15" zoomScaleSheetLayoutView="100" workbookViewId="0">
      <pane ySplit="840" topLeftCell="A6" activePane="bottomLeft"/>
      <selection activeCell="B15" sqref="B1:D1048576"/>
      <selection pane="bottomLeft" activeCell="J40" sqref="J40"/>
    </sheetView>
  </sheetViews>
  <sheetFormatPr defaultColWidth="9.140625" defaultRowHeight="11.25" x14ac:dyDescent="0.2"/>
  <cols>
    <col min="1" max="1" width="0.85546875" style="6" customWidth="1"/>
    <col min="2" max="2" width="6.5703125" style="6" customWidth="1"/>
    <col min="3" max="3" width="35.140625" style="6" customWidth="1"/>
    <col min="4" max="4" width="13.140625" style="6" customWidth="1"/>
    <col min="5" max="16" width="11.5703125" style="6" customWidth="1"/>
    <col min="17" max="17" width="9.5703125" style="6" bestFit="1" customWidth="1"/>
    <col min="18" max="18" width="10" style="6" bestFit="1" customWidth="1"/>
    <col min="19" max="16384" width="9.140625" style="6"/>
  </cols>
  <sheetData>
    <row r="1" spans="2:38" ht="18" customHeight="1" thickBot="1" x14ac:dyDescent="0.25">
      <c r="B1" s="296" t="s">
        <v>18</v>
      </c>
      <c r="C1" s="297"/>
      <c r="D1" s="297"/>
      <c r="E1" s="297"/>
      <c r="F1" s="297"/>
      <c r="G1" s="297"/>
      <c r="H1" s="297"/>
      <c r="I1" s="297"/>
      <c r="J1" s="297"/>
      <c r="K1" s="297"/>
      <c r="L1" s="297"/>
      <c r="M1" s="297"/>
      <c r="N1" s="297"/>
      <c r="O1" s="297"/>
      <c r="P1" s="298"/>
    </row>
    <row r="2" spans="2:38" ht="11.45" thickTop="1" thickBot="1" x14ac:dyDescent="0.3">
      <c r="B2" s="132"/>
      <c r="C2" s="25"/>
      <c r="D2" s="25"/>
      <c r="E2" s="25"/>
      <c r="F2" s="25"/>
      <c r="G2" s="25"/>
      <c r="H2" s="25"/>
      <c r="I2" s="25"/>
      <c r="J2" s="25"/>
      <c r="K2" s="25"/>
      <c r="L2" s="25"/>
      <c r="M2" s="135"/>
      <c r="N2" s="25"/>
      <c r="O2" s="25"/>
      <c r="P2" s="239"/>
    </row>
    <row r="3" spans="2:38" s="7" customFormat="1" ht="13.7" customHeight="1" thickTop="1" x14ac:dyDescent="0.2">
      <c r="B3" s="299" t="s">
        <v>114</v>
      </c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1"/>
    </row>
    <row r="4" spans="2:38" s="7" customFormat="1" ht="12.75" x14ac:dyDescent="0.2">
      <c r="B4" s="302"/>
      <c r="C4" s="303"/>
      <c r="D4" s="303"/>
      <c r="E4" s="303"/>
      <c r="F4" s="303"/>
      <c r="G4" s="303"/>
      <c r="H4" s="303"/>
      <c r="I4" s="303"/>
      <c r="J4" s="303"/>
      <c r="K4" s="303"/>
      <c r="L4" s="303"/>
      <c r="M4" s="303"/>
      <c r="N4" s="303"/>
      <c r="O4" s="303"/>
      <c r="P4" s="304"/>
    </row>
    <row r="5" spans="2:38" s="7" customFormat="1" ht="13.5" thickBot="1" x14ac:dyDescent="0.25">
      <c r="B5" s="240" t="s">
        <v>113</v>
      </c>
      <c r="C5" s="133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241"/>
    </row>
    <row r="6" spans="2:38" ht="11.45" thickTop="1" thickBot="1" x14ac:dyDescent="0.3">
      <c r="B6" s="56"/>
      <c r="C6" s="31"/>
      <c r="D6" s="32"/>
      <c r="E6" s="33"/>
      <c r="F6" s="33"/>
      <c r="G6" s="33"/>
      <c r="H6" s="33"/>
      <c r="I6" s="33"/>
      <c r="J6" s="33"/>
      <c r="K6" s="33"/>
      <c r="L6" s="33"/>
      <c r="M6" s="139"/>
      <c r="N6" s="139"/>
      <c r="O6" s="139"/>
      <c r="P6" s="242"/>
    </row>
    <row r="7" spans="2:38" s="21" customFormat="1" ht="16.5" customHeight="1" thickTop="1" thickBot="1" x14ac:dyDescent="0.25">
      <c r="B7" s="314" t="s">
        <v>11</v>
      </c>
      <c r="C7" s="315" t="s">
        <v>12</v>
      </c>
      <c r="D7" s="316" t="s">
        <v>13</v>
      </c>
      <c r="E7" s="305" t="s">
        <v>21</v>
      </c>
      <c r="F7" s="306"/>
      <c r="G7" s="306"/>
      <c r="H7" s="306"/>
      <c r="I7" s="306"/>
      <c r="J7" s="306"/>
      <c r="K7" s="306"/>
      <c r="L7" s="306"/>
      <c r="M7" s="306"/>
      <c r="N7" s="306"/>
      <c r="O7" s="306"/>
      <c r="P7" s="307"/>
    </row>
    <row r="8" spans="2:38" s="21" customFormat="1" ht="12.75" thickTop="1" thickBot="1" x14ac:dyDescent="0.25">
      <c r="B8" s="314"/>
      <c r="C8" s="315"/>
      <c r="D8" s="316"/>
      <c r="E8" s="23" t="s">
        <v>22</v>
      </c>
      <c r="F8" s="23" t="s">
        <v>23</v>
      </c>
      <c r="G8" s="23" t="s">
        <v>24</v>
      </c>
      <c r="H8" s="23" t="s">
        <v>32</v>
      </c>
      <c r="I8" s="23" t="s">
        <v>33</v>
      </c>
      <c r="J8" s="23" t="s">
        <v>98</v>
      </c>
      <c r="K8" s="23" t="s">
        <v>99</v>
      </c>
      <c r="L8" s="57" t="s">
        <v>100</v>
      </c>
      <c r="M8" s="57" t="s">
        <v>305</v>
      </c>
      <c r="N8" s="57" t="s">
        <v>306</v>
      </c>
      <c r="O8" s="57" t="s">
        <v>307</v>
      </c>
      <c r="P8" s="57" t="s">
        <v>308</v>
      </c>
    </row>
    <row r="9" spans="2:38" s="13" customFormat="1" ht="11.1" thickTop="1" x14ac:dyDescent="0.25">
      <c r="B9" s="58"/>
      <c r="C9" s="28"/>
      <c r="D9" s="29"/>
      <c r="E9" s="30"/>
      <c r="F9" s="30"/>
      <c r="G9" s="30"/>
      <c r="H9" s="30"/>
      <c r="I9" s="30"/>
      <c r="J9" s="30"/>
      <c r="K9" s="224"/>
      <c r="L9" s="30"/>
      <c r="M9" s="224"/>
      <c r="N9" s="224"/>
      <c r="O9" s="172"/>
      <c r="P9" s="243"/>
    </row>
    <row r="10" spans="2:38" s="8" customFormat="1" x14ac:dyDescent="0.2">
      <c r="B10" s="59" t="s">
        <v>4</v>
      </c>
      <c r="C10" s="22" t="s">
        <v>29</v>
      </c>
      <c r="D10" s="18">
        <v>62669.47</v>
      </c>
      <c r="E10" s="14">
        <f>ROUND($D10*E11,2)</f>
        <v>62669.47</v>
      </c>
      <c r="F10" s="3"/>
      <c r="G10" s="3"/>
      <c r="H10" s="3"/>
      <c r="I10" s="3"/>
      <c r="J10" s="194"/>
      <c r="K10" s="194"/>
      <c r="L10" s="194"/>
      <c r="M10" s="194"/>
      <c r="N10" s="194"/>
      <c r="O10" s="136"/>
      <c r="P10" s="244"/>
      <c r="Q10" s="231">
        <f>SUM(E10:P10)</f>
        <v>62669.47</v>
      </c>
    </row>
    <row r="11" spans="2:38" s="8" customFormat="1" ht="10.5" x14ac:dyDescent="0.25">
      <c r="B11" s="60"/>
      <c r="C11" s="5"/>
      <c r="D11" s="3"/>
      <c r="E11" s="15">
        <v>1</v>
      </c>
      <c r="F11" s="3"/>
      <c r="G11" s="3"/>
      <c r="H11" s="3"/>
      <c r="I11" s="3"/>
      <c r="J11" s="3"/>
      <c r="K11" s="194"/>
      <c r="L11" s="194"/>
      <c r="M11" s="3"/>
      <c r="N11" s="183"/>
      <c r="O11" s="136"/>
      <c r="P11" s="244"/>
      <c r="Q11" s="232">
        <f>SUM(E11:L11)-1</f>
        <v>0</v>
      </c>
      <c r="Y11" s="150"/>
      <c r="Z11" s="180"/>
      <c r="AA11" s="180"/>
      <c r="AB11" s="180"/>
      <c r="AC11" s="180"/>
      <c r="AD11" s="180"/>
      <c r="AE11" s="180"/>
      <c r="AF11" s="180"/>
      <c r="AG11" s="180"/>
      <c r="AH11" s="180"/>
      <c r="AI11" s="180"/>
      <c r="AJ11" s="180"/>
      <c r="AK11" s="180"/>
      <c r="AL11" s="199"/>
    </row>
    <row r="12" spans="2:38" s="13" customFormat="1" ht="10.5" x14ac:dyDescent="0.25">
      <c r="B12" s="60"/>
      <c r="C12" s="42"/>
      <c r="D12" s="2"/>
      <c r="E12" s="3"/>
      <c r="F12" s="3"/>
      <c r="G12" s="3"/>
      <c r="H12" s="3"/>
      <c r="I12" s="136"/>
      <c r="J12" s="3"/>
      <c r="K12" s="3"/>
      <c r="L12" s="194"/>
      <c r="M12" s="184"/>
      <c r="N12" s="183"/>
      <c r="O12" s="189"/>
      <c r="P12" s="243"/>
      <c r="Q12" s="232"/>
      <c r="Y12" s="225"/>
      <c r="Z12" s="226"/>
      <c r="AA12" s="226"/>
      <c r="AB12" s="226"/>
      <c r="AC12" s="226"/>
      <c r="AD12" s="226"/>
      <c r="AE12" s="226"/>
      <c r="AF12" s="226"/>
      <c r="AG12" s="226"/>
      <c r="AH12" s="226"/>
      <c r="AI12" s="226"/>
      <c r="AJ12" s="226"/>
      <c r="AK12" s="226"/>
      <c r="AL12" s="227"/>
    </row>
    <row r="13" spans="2:38" s="8" customFormat="1" ht="10.5" x14ac:dyDescent="0.25">
      <c r="B13" s="59" t="s">
        <v>6</v>
      </c>
      <c r="C13" s="130" t="s">
        <v>256</v>
      </c>
      <c r="D13" s="18">
        <v>97438.520000000019</v>
      </c>
      <c r="E13" s="14">
        <f>ROUND($D13*E14,2)</f>
        <v>48719.26</v>
      </c>
      <c r="F13" s="14">
        <f>TRUNC($D13*F14,2)</f>
        <v>48719.26</v>
      </c>
      <c r="G13" s="104"/>
      <c r="H13" s="3"/>
      <c r="I13" s="136"/>
      <c r="J13" s="184"/>
      <c r="K13" s="183"/>
      <c r="L13" s="3"/>
      <c r="M13" s="3"/>
      <c r="N13" s="3"/>
      <c r="O13" s="10"/>
      <c r="P13" s="244"/>
      <c r="Q13" s="231">
        <f>SUM(E13:P13)</f>
        <v>97438.52</v>
      </c>
      <c r="R13" s="181"/>
      <c r="S13" s="181"/>
      <c r="T13" s="181"/>
      <c r="U13" s="181"/>
      <c r="V13" s="181"/>
      <c r="W13" s="181"/>
      <c r="X13" s="181"/>
      <c r="Y13" s="149"/>
      <c r="Z13" s="149"/>
      <c r="AA13" s="149"/>
      <c r="AB13" s="149"/>
      <c r="AC13" s="197"/>
    </row>
    <row r="14" spans="2:38" s="8" customFormat="1" ht="10.5" x14ac:dyDescent="0.25">
      <c r="B14" s="60"/>
      <c r="C14" s="5"/>
      <c r="D14" s="3"/>
      <c r="E14" s="15">
        <v>0.5</v>
      </c>
      <c r="F14" s="15">
        <v>0.5</v>
      </c>
      <c r="G14" s="129"/>
      <c r="H14" s="3"/>
      <c r="I14" s="136"/>
      <c r="J14" s="3"/>
      <c r="K14" s="3"/>
      <c r="L14" s="3"/>
      <c r="M14" s="3"/>
      <c r="N14" s="3"/>
      <c r="O14" s="10"/>
      <c r="P14" s="243"/>
      <c r="Q14" s="232">
        <f>SUM(E14:L14)-1</f>
        <v>0</v>
      </c>
    </row>
    <row r="15" spans="2:38" s="8" customFormat="1" ht="10.5" x14ac:dyDescent="0.25">
      <c r="B15" s="60"/>
      <c r="C15" s="5"/>
      <c r="D15" s="2"/>
      <c r="E15" s="3"/>
      <c r="F15" s="3"/>
      <c r="G15" s="3"/>
      <c r="H15" s="3"/>
      <c r="I15" s="163"/>
      <c r="J15" s="194"/>
      <c r="K15" s="3"/>
      <c r="L15" s="183"/>
      <c r="M15" s="183"/>
      <c r="N15" s="3"/>
      <c r="O15" s="182"/>
      <c r="P15" s="245"/>
      <c r="Q15" s="232"/>
      <c r="U15" s="154"/>
      <c r="V15" s="181"/>
      <c r="W15" s="181"/>
      <c r="X15" s="181"/>
      <c r="Y15" s="181"/>
      <c r="Z15" s="198"/>
    </row>
    <row r="16" spans="2:38" s="8" customFormat="1" ht="10.5" x14ac:dyDescent="0.25">
      <c r="B16" s="59" t="s">
        <v>7</v>
      </c>
      <c r="C16" s="22" t="s">
        <v>257</v>
      </c>
      <c r="D16" s="18">
        <v>86193.75</v>
      </c>
      <c r="E16" s="14">
        <f>ROUND($D16*E17,2)</f>
        <v>43096.88</v>
      </c>
      <c r="F16" s="191">
        <f>ROUND($D16*F17,2)</f>
        <v>43096.88</v>
      </c>
      <c r="G16" s="167"/>
      <c r="H16" s="158"/>
      <c r="I16" s="159"/>
      <c r="J16" s="3"/>
      <c r="K16" s="3"/>
      <c r="L16" s="3"/>
      <c r="M16" s="3"/>
      <c r="N16" s="194"/>
      <c r="O16" s="176"/>
      <c r="P16" s="246"/>
      <c r="Q16" s="231">
        <f>SUM(E16:P16)</f>
        <v>86193.76</v>
      </c>
    </row>
    <row r="17" spans="2:28" s="8" customFormat="1" ht="10.5" x14ac:dyDescent="0.25">
      <c r="B17" s="60"/>
      <c r="C17" s="5"/>
      <c r="D17" s="3"/>
      <c r="E17" s="15">
        <v>0.5</v>
      </c>
      <c r="F17" s="15">
        <v>0.5</v>
      </c>
      <c r="G17" s="166"/>
      <c r="H17" s="129"/>
      <c r="I17" s="141"/>
      <c r="J17" s="183"/>
      <c r="K17" s="3"/>
      <c r="L17" s="3"/>
      <c r="M17" s="183"/>
      <c r="N17" s="3"/>
      <c r="O17" s="176"/>
      <c r="P17" s="246"/>
      <c r="Q17" s="233">
        <f>SUM(E17:L17)-1</f>
        <v>0</v>
      </c>
    </row>
    <row r="18" spans="2:28" s="8" customFormat="1" ht="10.5" x14ac:dyDescent="0.25">
      <c r="B18" s="60"/>
      <c r="C18" s="5"/>
      <c r="D18" s="2"/>
      <c r="E18" s="3"/>
      <c r="F18" s="3"/>
      <c r="G18" s="3"/>
      <c r="H18" s="3"/>
      <c r="I18" s="183"/>
      <c r="J18" s="183"/>
      <c r="K18" s="183"/>
      <c r="L18" s="183"/>
      <c r="M18" s="183"/>
      <c r="N18" s="3"/>
      <c r="O18" s="136"/>
      <c r="P18" s="244"/>
      <c r="Q18" s="233"/>
    </row>
    <row r="19" spans="2:28" s="8" customFormat="1" ht="10.5" x14ac:dyDescent="0.25">
      <c r="B19" s="59" t="s">
        <v>36</v>
      </c>
      <c r="C19" s="22" t="s">
        <v>258</v>
      </c>
      <c r="D19" s="18">
        <v>138532.07</v>
      </c>
      <c r="E19" s="14">
        <f>ROUND($D19*E20,2)</f>
        <v>47100.9</v>
      </c>
      <c r="F19" s="14">
        <f>ROUND($D19*F20,2)</f>
        <v>45715.58</v>
      </c>
      <c r="G19" s="14">
        <f>ROUND($D19*G20,2)</f>
        <v>45715.58</v>
      </c>
      <c r="H19" s="168"/>
      <c r="I19" s="168"/>
      <c r="J19" s="104"/>
      <c r="K19" s="3"/>
      <c r="L19" s="3"/>
      <c r="M19" s="183"/>
      <c r="N19" s="183"/>
      <c r="O19" s="136"/>
      <c r="P19" s="244"/>
      <c r="Q19" s="231">
        <f>SUM(E19:P19)</f>
        <v>138532.06</v>
      </c>
    </row>
    <row r="20" spans="2:28" s="8" customFormat="1" ht="10.5" x14ac:dyDescent="0.25">
      <c r="B20" s="60"/>
      <c r="C20" s="5"/>
      <c r="D20" s="3"/>
      <c r="E20" s="15">
        <v>0.34</v>
      </c>
      <c r="F20" s="15">
        <v>0.33</v>
      </c>
      <c r="G20" s="15">
        <v>0.33</v>
      </c>
      <c r="H20" s="45"/>
      <c r="I20" s="45"/>
      <c r="J20" s="129"/>
      <c r="K20" s="3"/>
      <c r="L20" s="3"/>
      <c r="M20" s="194"/>
      <c r="N20" s="3"/>
      <c r="O20" s="136"/>
      <c r="P20" s="244"/>
      <c r="Q20" s="234">
        <f>SUM(E20:L20)-1</f>
        <v>0</v>
      </c>
    </row>
    <row r="21" spans="2:28" s="8" customFormat="1" ht="10.5" x14ac:dyDescent="0.25">
      <c r="B21" s="60"/>
      <c r="C21" s="5"/>
      <c r="D21" s="2"/>
      <c r="E21" s="3"/>
      <c r="F21" s="3"/>
      <c r="G21" s="3"/>
      <c r="H21" s="3"/>
      <c r="I21" s="3"/>
      <c r="J21" s="3"/>
      <c r="K21" s="3"/>
      <c r="L21" s="3"/>
      <c r="M21" s="3"/>
      <c r="N21" s="182"/>
      <c r="O21" s="10"/>
      <c r="P21" s="244"/>
      <c r="Q21" s="234"/>
      <c r="R21" s="181"/>
      <c r="S21" s="181"/>
      <c r="T21" s="181"/>
      <c r="U21" s="181"/>
      <c r="V21" s="181"/>
      <c r="W21" s="181"/>
      <c r="X21" s="181"/>
      <c r="Y21" s="181"/>
      <c r="Z21" s="181"/>
      <c r="AA21" s="181"/>
      <c r="AB21" s="198"/>
    </row>
    <row r="22" spans="2:28" s="8" customFormat="1" ht="10.5" x14ac:dyDescent="0.25">
      <c r="B22" s="59" t="s">
        <v>39</v>
      </c>
      <c r="C22" s="22" t="s">
        <v>259</v>
      </c>
      <c r="D22" s="18">
        <v>41862.97</v>
      </c>
      <c r="E22" s="3"/>
      <c r="F22" s="3"/>
      <c r="G22" s="14">
        <f>ROUND($D22*G23,2)</f>
        <v>20931.490000000002</v>
      </c>
      <c r="H22" s="14">
        <f>TRUNC($D22*H23,2)</f>
        <v>20931.48</v>
      </c>
      <c r="I22" s="45"/>
      <c r="J22" s="45"/>
      <c r="K22" s="3"/>
      <c r="L22" s="3"/>
      <c r="M22" s="183"/>
      <c r="N22" s="179"/>
      <c r="O22" s="189"/>
      <c r="P22" s="243"/>
      <c r="Q22" s="231">
        <f>SUM(E22:P22)</f>
        <v>41862.97</v>
      </c>
    </row>
    <row r="23" spans="2:28" s="8" customFormat="1" ht="10.5" x14ac:dyDescent="0.25">
      <c r="B23" s="60"/>
      <c r="C23" s="5"/>
      <c r="D23" s="3"/>
      <c r="E23" s="3"/>
      <c r="F23" s="3"/>
      <c r="G23" s="15">
        <v>0.5</v>
      </c>
      <c r="H23" s="15">
        <v>0.5</v>
      </c>
      <c r="I23" s="166"/>
      <c r="J23" s="166"/>
      <c r="K23" s="3"/>
      <c r="L23" s="3"/>
      <c r="M23" s="183"/>
      <c r="N23" s="179"/>
      <c r="O23" s="189"/>
      <c r="P23" s="243"/>
      <c r="Q23" s="235">
        <f>SUM(E23:L23)-1</f>
        <v>0</v>
      </c>
    </row>
    <row r="24" spans="2:28" s="8" customFormat="1" ht="10.5" x14ac:dyDescent="0.25">
      <c r="B24" s="60"/>
      <c r="C24" s="5"/>
      <c r="D24" s="2"/>
      <c r="E24" s="3"/>
      <c r="F24" s="3"/>
      <c r="G24" s="3"/>
      <c r="H24" s="3"/>
      <c r="I24" s="3"/>
      <c r="J24" s="3"/>
      <c r="K24" s="104"/>
      <c r="L24" s="158"/>
      <c r="M24" s="158"/>
      <c r="N24" s="171"/>
      <c r="O24" s="173"/>
      <c r="P24" s="247"/>
      <c r="Q24" s="235"/>
    </row>
    <row r="25" spans="2:28" s="8" customFormat="1" ht="10.5" x14ac:dyDescent="0.25">
      <c r="B25" s="59" t="s">
        <v>42</v>
      </c>
      <c r="C25" s="22" t="s">
        <v>180</v>
      </c>
      <c r="D25" s="18">
        <v>80417</v>
      </c>
      <c r="E25" s="3"/>
      <c r="F25" s="3"/>
      <c r="G25" s="14">
        <f>TRUNC($D25*G26,2)</f>
        <v>40208.5</v>
      </c>
      <c r="H25" s="14">
        <f>ROUND($D25*H26,2)</f>
        <v>40208.5</v>
      </c>
      <c r="I25" s="45"/>
      <c r="J25" s="45"/>
      <c r="K25" s="104"/>
      <c r="L25" s="104"/>
      <c r="M25" s="104"/>
      <c r="N25" s="147"/>
      <c r="O25" s="146"/>
      <c r="P25" s="248"/>
      <c r="Q25" s="231">
        <f>SUM(E25:P25)</f>
        <v>80417</v>
      </c>
    </row>
    <row r="26" spans="2:28" s="8" customFormat="1" ht="10.5" x14ac:dyDescent="0.25">
      <c r="B26" s="60"/>
      <c r="C26" s="5"/>
      <c r="D26" s="3"/>
      <c r="E26" s="3"/>
      <c r="F26" s="3"/>
      <c r="G26" s="15">
        <v>0.5</v>
      </c>
      <c r="H26" s="15">
        <v>0.5</v>
      </c>
      <c r="I26" s="45"/>
      <c r="J26" s="45"/>
      <c r="K26" s="129"/>
      <c r="L26" s="35"/>
      <c r="M26" s="153"/>
      <c r="N26" s="35"/>
      <c r="O26" s="143"/>
      <c r="P26" s="248"/>
      <c r="Q26" s="236">
        <f>SUM(E26:L26)-1</f>
        <v>0</v>
      </c>
    </row>
    <row r="27" spans="2:28" s="8" customFormat="1" ht="10.5" x14ac:dyDescent="0.25">
      <c r="B27" s="60"/>
      <c r="C27" s="5"/>
      <c r="D27" s="2"/>
      <c r="E27" s="3"/>
      <c r="F27" s="3"/>
      <c r="G27" s="3"/>
      <c r="H27" s="3"/>
      <c r="I27" s="3"/>
      <c r="J27" s="3"/>
      <c r="K27" s="104"/>
      <c r="L27" s="104"/>
      <c r="M27" s="147"/>
      <c r="N27" s="35"/>
      <c r="O27" s="143"/>
      <c r="P27" s="249"/>
      <c r="Q27" s="235"/>
    </row>
    <row r="28" spans="2:28" s="8" customFormat="1" ht="10.5" x14ac:dyDescent="0.25">
      <c r="B28" s="59" t="s">
        <v>50</v>
      </c>
      <c r="C28" s="22" t="s">
        <v>176</v>
      </c>
      <c r="D28" s="18">
        <v>72494</v>
      </c>
      <c r="E28" s="3"/>
      <c r="F28" s="3"/>
      <c r="G28" s="14">
        <f>ROUND($D28*G29,2)</f>
        <v>36247</v>
      </c>
      <c r="H28" s="14">
        <f>ROUND($D28*H29,2)</f>
        <v>36247</v>
      </c>
      <c r="I28" s="104"/>
      <c r="J28" s="223"/>
      <c r="K28" s="219"/>
      <c r="L28" s="104"/>
      <c r="M28" s="147"/>
      <c r="N28" s="104"/>
      <c r="O28" s="146"/>
      <c r="P28" s="247"/>
      <c r="Q28" s="231">
        <f>SUM(E28:P28)</f>
        <v>72494</v>
      </c>
    </row>
    <row r="29" spans="2:28" s="8" customFormat="1" ht="10.5" x14ac:dyDescent="0.25">
      <c r="B29" s="60"/>
      <c r="C29" s="5"/>
      <c r="D29" s="3"/>
      <c r="E29" s="3"/>
      <c r="F29" s="3"/>
      <c r="G29" s="15">
        <v>0.5</v>
      </c>
      <c r="H29" s="15">
        <v>0.5</v>
      </c>
      <c r="I29" s="129"/>
      <c r="J29" s="166"/>
      <c r="K29" s="220"/>
      <c r="L29" s="129"/>
      <c r="M29" s="142"/>
      <c r="N29" s="129"/>
      <c r="O29" s="165"/>
      <c r="P29" s="250"/>
      <c r="Q29" s="235">
        <f>SUM(E29:L29)-1</f>
        <v>0</v>
      </c>
    </row>
    <row r="30" spans="2:28" s="8" customFormat="1" ht="10.5" x14ac:dyDescent="0.25">
      <c r="B30" s="60"/>
      <c r="C30" s="5"/>
      <c r="D30" s="2"/>
      <c r="E30" s="3"/>
      <c r="F30" s="3"/>
      <c r="G30" s="3"/>
      <c r="H30" s="3"/>
      <c r="I30" s="3"/>
      <c r="J30" s="3"/>
      <c r="K30" s="104"/>
      <c r="L30" s="104"/>
      <c r="M30" s="147"/>
      <c r="N30" s="104"/>
      <c r="O30" s="173"/>
      <c r="P30" s="247"/>
      <c r="Q30" s="235"/>
    </row>
    <row r="31" spans="2:28" s="8" customFormat="1" ht="10.5" x14ac:dyDescent="0.25">
      <c r="B31" s="59" t="s">
        <v>64</v>
      </c>
      <c r="C31" s="22" t="s">
        <v>252</v>
      </c>
      <c r="D31" s="18">
        <v>52686.5</v>
      </c>
      <c r="E31" s="3"/>
      <c r="F31" s="104"/>
      <c r="G31" s="104"/>
      <c r="H31" s="104"/>
      <c r="I31" s="14">
        <f>ROUND($D31*I32,2)</f>
        <v>52686.5</v>
      </c>
      <c r="J31" s="104"/>
      <c r="K31" s="104"/>
      <c r="L31" s="221"/>
      <c r="M31" s="147"/>
      <c r="N31" s="104"/>
      <c r="O31" s="146"/>
      <c r="P31" s="248"/>
      <c r="Q31" s="231">
        <f>SUM(E31:P31)</f>
        <v>52686.5</v>
      </c>
    </row>
    <row r="32" spans="2:28" s="8" customFormat="1" ht="10.5" x14ac:dyDescent="0.25">
      <c r="B32" s="60"/>
      <c r="C32" s="5"/>
      <c r="D32" s="3"/>
      <c r="E32" s="3"/>
      <c r="F32" s="129"/>
      <c r="G32" s="129"/>
      <c r="H32" s="129"/>
      <c r="I32" s="138">
        <v>1</v>
      </c>
      <c r="J32" s="129"/>
      <c r="K32" s="129"/>
      <c r="L32" s="221"/>
      <c r="M32" s="142"/>
      <c r="N32" s="129"/>
      <c r="O32" s="165"/>
      <c r="P32" s="250"/>
      <c r="Q32" s="235">
        <f>SUM(E32:K32)-1</f>
        <v>0</v>
      </c>
    </row>
    <row r="33" spans="2:17" s="8" customFormat="1" ht="10.5" x14ac:dyDescent="0.25">
      <c r="B33" s="60"/>
      <c r="C33" s="5"/>
      <c r="D33" s="2"/>
      <c r="E33" s="3"/>
      <c r="F33" s="3"/>
      <c r="G33" s="3"/>
      <c r="H33" s="3"/>
      <c r="I33" s="3"/>
      <c r="J33" s="3"/>
      <c r="K33" s="158"/>
      <c r="L33" s="158"/>
      <c r="M33" s="171"/>
      <c r="N33" s="158"/>
      <c r="O33" s="173"/>
      <c r="P33" s="251"/>
      <c r="Q33" s="235"/>
    </row>
    <row r="34" spans="2:17" s="8" customFormat="1" ht="10.5" x14ac:dyDescent="0.25">
      <c r="B34" s="59" t="s">
        <v>54</v>
      </c>
      <c r="C34" s="22" t="s">
        <v>253</v>
      </c>
      <c r="D34" s="18">
        <v>36840.5</v>
      </c>
      <c r="E34" s="3"/>
      <c r="F34" s="104"/>
      <c r="G34" s="104"/>
      <c r="H34" s="104"/>
      <c r="I34" s="14">
        <f>ROUND($D34*I35,2)</f>
        <v>36840.5</v>
      </c>
      <c r="J34" s="104"/>
      <c r="K34" s="104"/>
      <c r="L34" s="221"/>
      <c r="M34" s="147"/>
      <c r="N34" s="104"/>
      <c r="O34" s="146"/>
      <c r="P34" s="248"/>
      <c r="Q34" s="234"/>
    </row>
    <row r="35" spans="2:17" s="8" customFormat="1" ht="10.5" x14ac:dyDescent="0.25">
      <c r="B35" s="60"/>
      <c r="C35" s="5"/>
      <c r="D35" s="3"/>
      <c r="E35" s="3"/>
      <c r="F35" s="129"/>
      <c r="G35" s="129"/>
      <c r="H35" s="129"/>
      <c r="I35" s="138">
        <v>1</v>
      </c>
      <c r="J35" s="129"/>
      <c r="K35" s="157"/>
      <c r="L35" s="222"/>
      <c r="M35" s="145"/>
      <c r="N35" s="164"/>
      <c r="O35" s="144"/>
      <c r="P35" s="252"/>
      <c r="Q35" s="235"/>
    </row>
    <row r="36" spans="2:17" s="8" customFormat="1" x14ac:dyDescent="0.2">
      <c r="B36" s="60"/>
      <c r="C36" s="5"/>
      <c r="D36" s="2"/>
      <c r="E36" s="3"/>
      <c r="F36" s="3"/>
      <c r="G36" s="3"/>
      <c r="H36" s="3"/>
      <c r="I36" s="3"/>
      <c r="J36" s="3"/>
      <c r="K36" s="35"/>
      <c r="L36" s="104"/>
      <c r="M36" s="147"/>
      <c r="N36" s="140"/>
      <c r="O36" s="140"/>
      <c r="P36" s="248"/>
      <c r="Q36" s="236"/>
    </row>
    <row r="37" spans="2:17" s="8" customFormat="1" x14ac:dyDescent="0.2">
      <c r="B37" s="59" t="s">
        <v>82</v>
      </c>
      <c r="C37" s="22" t="s">
        <v>265</v>
      </c>
      <c r="D37" s="18">
        <v>40802</v>
      </c>
      <c r="E37" s="3"/>
      <c r="F37" s="104"/>
      <c r="G37" s="104"/>
      <c r="H37" s="104"/>
      <c r="I37" s="137">
        <f>ROUND($D37*I38,2)</f>
        <v>40802</v>
      </c>
      <c r="J37" s="104"/>
      <c r="K37" s="35"/>
      <c r="L37" s="222"/>
      <c r="M37" s="153"/>
      <c r="N37" s="143"/>
      <c r="O37" s="148"/>
      <c r="P37" s="251"/>
      <c r="Q37" s="232"/>
    </row>
    <row r="38" spans="2:17" s="8" customFormat="1" x14ac:dyDescent="0.2">
      <c r="B38" s="60"/>
      <c r="C38" s="5"/>
      <c r="D38" s="3"/>
      <c r="E38" s="3"/>
      <c r="F38" s="129"/>
      <c r="G38" s="129"/>
      <c r="H38" s="129"/>
      <c r="I38" s="138">
        <v>1</v>
      </c>
      <c r="J38" s="129"/>
      <c r="K38" s="129"/>
      <c r="L38" s="222"/>
      <c r="M38" s="145"/>
      <c r="N38" s="164"/>
      <c r="O38" s="144"/>
      <c r="P38" s="250"/>
      <c r="Q38" s="232"/>
    </row>
    <row r="39" spans="2:17" s="8" customFormat="1" x14ac:dyDescent="0.2">
      <c r="B39" s="60"/>
      <c r="C39" s="5"/>
      <c r="D39" s="2"/>
      <c r="E39" s="3"/>
      <c r="F39" s="3"/>
      <c r="G39" s="3"/>
      <c r="H39" s="3"/>
      <c r="I39" s="3"/>
      <c r="J39" s="3"/>
      <c r="K39" s="104"/>
      <c r="L39" s="35"/>
      <c r="M39" s="169"/>
      <c r="N39" s="160"/>
      <c r="O39" s="160"/>
      <c r="P39" s="251"/>
      <c r="Q39" s="232"/>
    </row>
    <row r="40" spans="2:17" s="8" customFormat="1" x14ac:dyDescent="0.2">
      <c r="B40" s="59" t="s">
        <v>101</v>
      </c>
      <c r="C40" s="22" t="s">
        <v>266</v>
      </c>
      <c r="D40" s="18">
        <v>17033</v>
      </c>
      <c r="E40" s="3"/>
      <c r="F40" s="104"/>
      <c r="G40" s="104"/>
      <c r="H40" s="104"/>
      <c r="I40" s="137">
        <f>ROUND($D40*I41,2)</f>
        <v>17033</v>
      </c>
      <c r="J40" s="104"/>
      <c r="K40" s="104"/>
      <c r="L40" s="218"/>
      <c r="M40" s="104"/>
      <c r="N40" s="159"/>
      <c r="O40" s="159"/>
      <c r="P40" s="248"/>
      <c r="Q40" s="232"/>
    </row>
    <row r="41" spans="2:17" s="8" customFormat="1" x14ac:dyDescent="0.2">
      <c r="B41" s="60"/>
      <c r="C41" s="5"/>
      <c r="D41" s="3"/>
      <c r="E41" s="3"/>
      <c r="F41" s="129"/>
      <c r="G41" s="129"/>
      <c r="H41" s="129"/>
      <c r="I41" s="138">
        <v>1</v>
      </c>
      <c r="J41" s="129"/>
      <c r="K41" s="129"/>
      <c r="L41" s="217"/>
      <c r="M41" s="129"/>
      <c r="N41" s="141"/>
      <c r="O41" s="129"/>
      <c r="P41" s="250"/>
      <c r="Q41" s="232"/>
    </row>
    <row r="42" spans="2:17" s="8" customFormat="1" x14ac:dyDescent="0.2">
      <c r="B42" s="60"/>
      <c r="C42" s="5"/>
      <c r="D42" s="2"/>
      <c r="E42" s="3"/>
      <c r="F42" s="3"/>
      <c r="G42" s="3"/>
      <c r="H42" s="3"/>
      <c r="I42" s="3"/>
      <c r="J42" s="194"/>
      <c r="K42" s="104"/>
      <c r="L42" s="140"/>
      <c r="M42" s="104"/>
      <c r="N42" s="140"/>
      <c r="O42" s="104"/>
      <c r="P42" s="249"/>
      <c r="Q42" s="232"/>
    </row>
    <row r="43" spans="2:17" s="8" customFormat="1" x14ac:dyDescent="0.2">
      <c r="B43" s="59" t="s">
        <v>102</v>
      </c>
      <c r="C43" s="22" t="s">
        <v>267</v>
      </c>
      <c r="D43" s="18">
        <v>38284.400000000001</v>
      </c>
      <c r="E43" s="3"/>
      <c r="F43" s="104"/>
      <c r="G43" s="104"/>
      <c r="H43" s="104"/>
      <c r="I43" s="137">
        <f>ROUND($D43*I44,2)</f>
        <v>38284.400000000001</v>
      </c>
      <c r="J43" s="104"/>
      <c r="K43" s="104"/>
      <c r="L43" s="217"/>
      <c r="M43" s="104"/>
      <c r="N43" s="140"/>
      <c r="O43" s="104"/>
      <c r="P43" s="248"/>
      <c r="Q43" s="232"/>
    </row>
    <row r="44" spans="2:17" s="8" customFormat="1" x14ac:dyDescent="0.2">
      <c r="B44" s="60"/>
      <c r="C44" s="5"/>
      <c r="D44" s="3"/>
      <c r="E44" s="3"/>
      <c r="F44" s="129"/>
      <c r="G44" s="129"/>
      <c r="H44" s="129"/>
      <c r="I44" s="138">
        <v>1</v>
      </c>
      <c r="J44" s="129"/>
      <c r="K44" s="157"/>
      <c r="L44" s="219"/>
      <c r="M44" s="157"/>
      <c r="N44" s="144"/>
      <c r="O44" s="157"/>
      <c r="P44" s="253"/>
      <c r="Q44" s="232"/>
    </row>
    <row r="45" spans="2:17" s="8" customFormat="1" x14ac:dyDescent="0.2">
      <c r="B45" s="60"/>
      <c r="C45" s="5"/>
      <c r="D45" s="2"/>
      <c r="E45" s="3"/>
      <c r="F45" s="3"/>
      <c r="G45" s="3"/>
      <c r="H45" s="3"/>
      <c r="I45" s="3"/>
      <c r="J45" s="183"/>
      <c r="K45" s="172"/>
      <c r="L45" s="163"/>
      <c r="M45" s="194"/>
      <c r="N45" s="163"/>
      <c r="O45" s="194"/>
      <c r="P45" s="246"/>
    </row>
    <row r="46" spans="2:17" s="8" customFormat="1" x14ac:dyDescent="0.2">
      <c r="B46" s="59" t="s">
        <v>118</v>
      </c>
      <c r="C46" s="22" t="s">
        <v>268</v>
      </c>
      <c r="D46" s="18">
        <v>459907.44</v>
      </c>
      <c r="E46" s="3"/>
      <c r="F46" s="104"/>
      <c r="G46" s="104"/>
      <c r="H46" s="104"/>
      <c r="I46" s="137">
        <f>ROUND($D46*I47,2)</f>
        <v>156368.53</v>
      </c>
      <c r="J46" s="190">
        <f>ROUND($D46*J47,2)</f>
        <v>151769.46</v>
      </c>
      <c r="K46" s="190">
        <f>TRUNC($D46*K47,2)</f>
        <v>151769.45000000001</v>
      </c>
      <c r="L46" s="154"/>
      <c r="M46" s="104"/>
      <c r="N46" s="159"/>
      <c r="O46" s="158"/>
      <c r="P46" s="247"/>
      <c r="Q46" s="231">
        <f>SUM(E46:P46)</f>
        <v>459907.44</v>
      </c>
    </row>
    <row r="47" spans="2:17" s="8" customFormat="1" x14ac:dyDescent="0.2">
      <c r="B47" s="60"/>
      <c r="C47" s="5"/>
      <c r="D47" s="3"/>
      <c r="E47" s="3"/>
      <c r="F47" s="129"/>
      <c r="G47" s="129"/>
      <c r="H47" s="129"/>
      <c r="I47" s="138">
        <v>0.34</v>
      </c>
      <c r="J47" s="138">
        <v>0.33</v>
      </c>
      <c r="K47" s="138">
        <v>0.33</v>
      </c>
      <c r="L47" s="154"/>
      <c r="M47" s="129"/>
      <c r="N47" s="141"/>
      <c r="O47" s="129"/>
      <c r="P47" s="250"/>
      <c r="Q47" s="233"/>
    </row>
    <row r="48" spans="2:17" s="8" customFormat="1" x14ac:dyDescent="0.2">
      <c r="B48" s="60"/>
      <c r="C48" s="5"/>
      <c r="D48" s="2"/>
      <c r="E48" s="3"/>
      <c r="F48" s="3"/>
      <c r="G48" s="3"/>
      <c r="H48" s="3"/>
      <c r="I48" s="3"/>
      <c r="J48" s="3"/>
      <c r="K48" s="172"/>
      <c r="L48" s="185"/>
      <c r="M48" s="156"/>
      <c r="N48" s="148"/>
      <c r="O48" s="35"/>
      <c r="P48" s="249"/>
      <c r="Q48" s="236"/>
    </row>
    <row r="49" spans="2:26" s="8" customFormat="1" x14ac:dyDescent="0.2">
      <c r="B49" s="59" t="s">
        <v>124</v>
      </c>
      <c r="C49" s="22" t="s">
        <v>269</v>
      </c>
      <c r="D49" s="18">
        <v>18957.100000000002</v>
      </c>
      <c r="E49" s="3"/>
      <c r="F49" s="104"/>
      <c r="G49" s="104"/>
      <c r="H49" s="104"/>
      <c r="I49" s="104"/>
      <c r="J49" s="104"/>
      <c r="K49" s="137">
        <f>ROUND($D49*K50,2)</f>
        <v>18957.099999999999</v>
      </c>
      <c r="L49" s="154"/>
      <c r="M49" s="104"/>
      <c r="N49" s="159"/>
      <c r="O49" s="158"/>
      <c r="P49" s="248"/>
      <c r="Q49" s="233"/>
    </row>
    <row r="50" spans="2:26" s="8" customFormat="1" x14ac:dyDescent="0.2">
      <c r="B50" s="60"/>
      <c r="C50" s="5"/>
      <c r="D50" s="3"/>
      <c r="E50" s="3"/>
      <c r="F50" s="129"/>
      <c r="G50" s="129"/>
      <c r="H50" s="129"/>
      <c r="I50" s="129"/>
      <c r="J50" s="129"/>
      <c r="K50" s="138">
        <v>1</v>
      </c>
      <c r="L50" s="154"/>
      <c r="M50" s="129"/>
      <c r="N50" s="141"/>
      <c r="O50" s="129"/>
      <c r="P50" s="250"/>
      <c r="Q50" s="233"/>
    </row>
    <row r="51" spans="2:26" s="8" customFormat="1" x14ac:dyDescent="0.2">
      <c r="B51" s="60"/>
      <c r="C51" s="5"/>
      <c r="D51" s="2"/>
      <c r="E51" s="3"/>
      <c r="F51" s="3"/>
      <c r="G51" s="3"/>
      <c r="H51" s="3"/>
      <c r="I51" s="3"/>
      <c r="J51" s="3"/>
      <c r="K51" s="136"/>
      <c r="L51" s="172"/>
      <c r="M51" s="35"/>
      <c r="N51" s="148"/>
      <c r="O51" s="35"/>
      <c r="P51" s="249"/>
      <c r="Q51" s="236"/>
    </row>
    <row r="52" spans="2:26" s="8" customFormat="1" x14ac:dyDescent="0.2">
      <c r="B52" s="59" t="s">
        <v>125</v>
      </c>
      <c r="C52" s="22" t="s">
        <v>270</v>
      </c>
      <c r="D52" s="18">
        <v>35025.25</v>
      </c>
      <c r="E52" s="3"/>
      <c r="F52" s="104"/>
      <c r="G52" s="104"/>
      <c r="H52" s="104"/>
      <c r="I52" s="104"/>
      <c r="J52" s="104"/>
      <c r="K52" s="137">
        <f>ROUND($D52*K53,2)</f>
        <v>35025.25</v>
      </c>
      <c r="L52" s="152"/>
      <c r="M52" s="35"/>
      <c r="N52" s="148"/>
      <c r="O52" s="35"/>
      <c r="P52" s="249"/>
      <c r="Q52" s="236"/>
    </row>
    <row r="53" spans="2:26" s="8" customFormat="1" x14ac:dyDescent="0.2">
      <c r="B53" s="60"/>
      <c r="C53" s="5"/>
      <c r="D53" s="3"/>
      <c r="E53" s="3"/>
      <c r="F53" s="129"/>
      <c r="G53" s="129"/>
      <c r="H53" s="129"/>
      <c r="I53" s="129"/>
      <c r="J53" s="129"/>
      <c r="K53" s="138">
        <v>1</v>
      </c>
      <c r="L53" s="175"/>
      <c r="M53" s="157"/>
      <c r="N53" s="145"/>
      <c r="O53" s="162"/>
      <c r="P53" s="253"/>
      <c r="Q53" s="232"/>
    </row>
    <row r="54" spans="2:26" s="8" customFormat="1" x14ac:dyDescent="0.2">
      <c r="B54" s="60"/>
      <c r="C54" s="5"/>
      <c r="D54" s="2"/>
      <c r="E54" s="3"/>
      <c r="F54" s="3"/>
      <c r="G54" s="3"/>
      <c r="H54" s="3"/>
      <c r="I54" s="3"/>
      <c r="J54" s="3"/>
      <c r="K54" s="136"/>
      <c r="L54" s="136"/>
      <c r="M54" s="104"/>
      <c r="N54" s="147"/>
      <c r="O54" s="104"/>
      <c r="P54" s="248"/>
      <c r="Q54" s="232"/>
    </row>
    <row r="55" spans="2:26" s="8" customFormat="1" x14ac:dyDescent="0.2">
      <c r="B55" s="59" t="s">
        <v>136</v>
      </c>
      <c r="C55" s="22" t="s">
        <v>271</v>
      </c>
      <c r="D55" s="18">
        <v>64024.880000000005</v>
      </c>
      <c r="E55" s="3"/>
      <c r="F55" s="104"/>
      <c r="G55" s="104"/>
      <c r="H55" s="104"/>
      <c r="I55" s="104"/>
      <c r="J55" s="104"/>
      <c r="K55" s="137">
        <f>ROUND($D55*K56,2)</f>
        <v>64024.88</v>
      </c>
      <c r="L55" s="154"/>
      <c r="M55" s="35"/>
      <c r="N55" s="153"/>
      <c r="O55" s="104"/>
      <c r="P55" s="248"/>
      <c r="Q55" s="232"/>
    </row>
    <row r="56" spans="2:26" s="8" customFormat="1" x14ac:dyDescent="0.2">
      <c r="B56" s="60"/>
      <c r="C56" s="5"/>
      <c r="D56" s="3"/>
      <c r="E56" s="3"/>
      <c r="F56" s="129"/>
      <c r="G56" s="129"/>
      <c r="H56" s="129"/>
      <c r="I56" s="129"/>
      <c r="J56" s="129"/>
      <c r="K56" s="138">
        <v>1</v>
      </c>
      <c r="L56" s="175"/>
      <c r="M56" s="157"/>
      <c r="N56" s="142"/>
      <c r="O56" s="129"/>
      <c r="P56" s="250"/>
      <c r="Q56" s="232"/>
    </row>
    <row r="57" spans="2:26" s="8" customFormat="1" x14ac:dyDescent="0.2">
      <c r="B57" s="60"/>
      <c r="C57" s="5"/>
      <c r="D57" s="2"/>
      <c r="E57" s="3"/>
      <c r="F57" s="3"/>
      <c r="G57" s="3"/>
      <c r="H57" s="3"/>
      <c r="I57" s="3"/>
      <c r="J57" s="3"/>
      <c r="K57" s="136"/>
      <c r="L57" s="3"/>
      <c r="M57" s="104"/>
      <c r="N57" s="104"/>
      <c r="O57" s="104"/>
      <c r="P57" s="248"/>
      <c r="Q57" s="232"/>
    </row>
    <row r="58" spans="2:26" s="8" customFormat="1" x14ac:dyDescent="0.2">
      <c r="B58" s="59" t="s">
        <v>142</v>
      </c>
      <c r="C58" s="22" t="s">
        <v>273</v>
      </c>
      <c r="D58" s="18">
        <v>35050.67</v>
      </c>
      <c r="E58" s="3"/>
      <c r="F58" s="104"/>
      <c r="G58" s="104"/>
      <c r="H58" s="104"/>
      <c r="I58" s="104"/>
      <c r="J58" s="104"/>
      <c r="K58" s="137">
        <f>ROUND($D58*K59,2)</f>
        <v>35050.67</v>
      </c>
      <c r="L58" s="168"/>
      <c r="M58" s="35"/>
      <c r="N58" s="158"/>
      <c r="O58" s="158"/>
      <c r="P58" s="247"/>
      <c r="Q58" s="232"/>
    </row>
    <row r="59" spans="2:26" s="8" customFormat="1" x14ac:dyDescent="0.2">
      <c r="B59" s="60"/>
      <c r="C59" s="5"/>
      <c r="D59" s="3"/>
      <c r="E59" s="3"/>
      <c r="F59" s="129"/>
      <c r="G59" s="129"/>
      <c r="H59" s="129"/>
      <c r="I59" s="129"/>
      <c r="J59" s="129"/>
      <c r="K59" s="138">
        <v>1</v>
      </c>
      <c r="L59" s="166"/>
      <c r="M59" s="155"/>
      <c r="N59" s="161"/>
      <c r="O59" s="155"/>
      <c r="P59" s="254"/>
      <c r="Q59" s="237"/>
      <c r="R59" s="180"/>
      <c r="S59" s="180"/>
      <c r="T59" s="180"/>
      <c r="U59" s="181"/>
      <c r="V59" s="181"/>
      <c r="W59" s="181"/>
      <c r="X59" s="181"/>
      <c r="Y59" s="180"/>
      <c r="Z59" s="199"/>
    </row>
    <row r="60" spans="2:26" s="8" customFormat="1" x14ac:dyDescent="0.2">
      <c r="B60" s="60"/>
      <c r="C60" s="5"/>
      <c r="D60" s="2"/>
      <c r="E60" s="3"/>
      <c r="F60" s="3"/>
      <c r="G60" s="3"/>
      <c r="H60" s="3"/>
      <c r="I60" s="3"/>
      <c r="J60" s="3"/>
      <c r="K60" s="136"/>
      <c r="L60" s="45"/>
      <c r="M60" s="104"/>
      <c r="N60" s="140"/>
      <c r="O60" s="104"/>
      <c r="P60" s="248"/>
      <c r="Q60" s="231"/>
      <c r="R60" s="149"/>
      <c r="S60" s="149"/>
      <c r="T60" s="149"/>
      <c r="U60" s="149"/>
      <c r="V60" s="149"/>
      <c r="W60" s="149"/>
      <c r="X60" s="149"/>
      <c r="Y60" s="149"/>
      <c r="Z60" s="197"/>
    </row>
    <row r="61" spans="2:26" s="8" customFormat="1" x14ac:dyDescent="0.2">
      <c r="B61" s="59" t="s">
        <v>148</v>
      </c>
      <c r="C61" s="22" t="s">
        <v>274</v>
      </c>
      <c r="D61" s="18">
        <v>66542.559999999998</v>
      </c>
      <c r="E61" s="3"/>
      <c r="F61" s="104"/>
      <c r="G61" s="104"/>
      <c r="H61" s="104"/>
      <c r="I61" s="104"/>
      <c r="J61" s="104"/>
      <c r="K61" s="137">
        <f>ROUND($D61*K62,2)</f>
        <v>66542.559999999998</v>
      </c>
      <c r="M61" s="35"/>
      <c r="N61" s="153"/>
      <c r="O61" s="35"/>
      <c r="P61" s="249"/>
      <c r="Q61" s="231"/>
    </row>
    <row r="62" spans="2:26" s="8" customFormat="1" x14ac:dyDescent="0.2">
      <c r="B62" s="60"/>
      <c r="C62" s="5"/>
      <c r="D62" s="3"/>
      <c r="E62" s="3"/>
      <c r="F62" s="129"/>
      <c r="G62" s="129"/>
      <c r="H62" s="129"/>
      <c r="I62" s="129"/>
      <c r="J62" s="129"/>
      <c r="K62" s="138">
        <v>1</v>
      </c>
      <c r="L62" s="154"/>
      <c r="M62" s="157"/>
      <c r="N62" s="170"/>
      <c r="O62" s="170"/>
      <c r="P62" s="253"/>
      <c r="Q62" s="232"/>
    </row>
    <row r="63" spans="2:26" s="8" customFormat="1" x14ac:dyDescent="0.2">
      <c r="B63" s="60"/>
      <c r="C63" s="5"/>
      <c r="D63" s="2"/>
      <c r="E63" s="3"/>
      <c r="F63" s="3"/>
      <c r="G63" s="3"/>
      <c r="H63" s="3"/>
      <c r="I63" s="3"/>
      <c r="J63" s="3"/>
      <c r="K63" s="3"/>
      <c r="L63" s="172"/>
      <c r="M63" s="35"/>
      <c r="N63" s="104"/>
      <c r="O63" s="104"/>
      <c r="P63" s="248"/>
      <c r="Q63" s="232"/>
    </row>
    <row r="64" spans="2:26" s="8" customFormat="1" x14ac:dyDescent="0.2">
      <c r="B64" s="59" t="s">
        <v>154</v>
      </c>
      <c r="C64" s="22" t="s">
        <v>276</v>
      </c>
      <c r="D64" s="18">
        <v>63766.91</v>
      </c>
      <c r="E64" s="3"/>
      <c r="F64" s="104"/>
      <c r="G64" s="104"/>
      <c r="H64" s="104"/>
      <c r="I64" s="104"/>
      <c r="J64" s="104"/>
      <c r="K64" s="104"/>
      <c r="L64" s="137">
        <f>ROUND($D64*L65,2)</f>
        <v>63766.91</v>
      </c>
      <c r="M64" s="35"/>
      <c r="N64" s="255"/>
      <c r="O64" s="158"/>
      <c r="P64" s="251"/>
      <c r="Q64" s="232"/>
    </row>
    <row r="65" spans="2:17" s="8" customFormat="1" x14ac:dyDescent="0.2">
      <c r="B65" s="60"/>
      <c r="C65" s="5"/>
      <c r="D65" s="3"/>
      <c r="E65" s="3"/>
      <c r="F65" s="129"/>
      <c r="G65" s="129"/>
      <c r="H65" s="129"/>
      <c r="I65" s="129"/>
      <c r="J65" s="129"/>
      <c r="K65" s="129"/>
      <c r="L65" s="138">
        <v>1</v>
      </c>
      <c r="M65" s="129"/>
      <c r="N65" s="141"/>
      <c r="O65" s="129"/>
      <c r="P65" s="250"/>
      <c r="Q65" s="232"/>
    </row>
    <row r="66" spans="2:17" s="8" customFormat="1" x14ac:dyDescent="0.2">
      <c r="B66" s="60"/>
      <c r="C66" s="5"/>
      <c r="D66" s="2"/>
      <c r="E66" s="3"/>
      <c r="F66" s="3"/>
      <c r="G66" s="3"/>
      <c r="H66" s="3"/>
      <c r="I66" s="3"/>
      <c r="J66" s="3"/>
      <c r="K66" s="3"/>
      <c r="L66" s="136"/>
      <c r="M66" s="158"/>
      <c r="N66" s="171"/>
      <c r="O66" s="156"/>
      <c r="P66" s="249"/>
      <c r="Q66" s="232"/>
    </row>
    <row r="67" spans="2:17" s="8" customFormat="1" x14ac:dyDescent="0.2">
      <c r="B67" s="59" t="s">
        <v>160</v>
      </c>
      <c r="C67" s="22" t="s">
        <v>277</v>
      </c>
      <c r="D67" s="18">
        <v>18896.960000000003</v>
      </c>
      <c r="E67" s="3"/>
      <c r="F67" s="104"/>
      <c r="G67" s="104"/>
      <c r="H67" s="104"/>
      <c r="I67" s="104"/>
      <c r="J67" s="104"/>
      <c r="K67" s="104"/>
      <c r="L67" s="137">
        <f>ROUND($D67*L68,2)</f>
        <v>18896.96</v>
      </c>
      <c r="M67" s="104"/>
      <c r="N67" s="147"/>
      <c r="O67" s="104"/>
      <c r="P67" s="248"/>
      <c r="Q67" s="232"/>
    </row>
    <row r="68" spans="2:17" s="8" customFormat="1" x14ac:dyDescent="0.2">
      <c r="B68" s="60"/>
      <c r="C68" s="5"/>
      <c r="D68" s="3"/>
      <c r="E68" s="3"/>
      <c r="F68" s="129"/>
      <c r="G68" s="129"/>
      <c r="H68" s="129"/>
      <c r="I68" s="129"/>
      <c r="J68" s="129"/>
      <c r="K68" s="129"/>
      <c r="L68" s="138">
        <v>1</v>
      </c>
      <c r="M68" s="157"/>
      <c r="N68" s="129"/>
      <c r="O68" s="129"/>
      <c r="P68" s="250"/>
      <c r="Q68" s="232"/>
    </row>
    <row r="69" spans="2:17" s="8" customFormat="1" x14ac:dyDescent="0.2">
      <c r="B69" s="60"/>
      <c r="C69" s="5"/>
      <c r="D69" s="2"/>
      <c r="E69" s="3"/>
      <c r="F69" s="3"/>
      <c r="G69" s="3"/>
      <c r="H69" s="3"/>
      <c r="I69" s="3"/>
      <c r="J69" s="3"/>
      <c r="K69" s="3"/>
      <c r="L69" s="136"/>
      <c r="M69" s="35"/>
      <c r="N69" s="140"/>
      <c r="O69" s="104"/>
      <c r="P69" s="249"/>
      <c r="Q69" s="232"/>
    </row>
    <row r="70" spans="2:17" s="8" customFormat="1" x14ac:dyDescent="0.2">
      <c r="B70" s="59" t="s">
        <v>165</v>
      </c>
      <c r="C70" s="22" t="s">
        <v>278</v>
      </c>
      <c r="D70" s="18">
        <v>81377.7</v>
      </c>
      <c r="E70" s="3"/>
      <c r="F70" s="104"/>
      <c r="G70" s="104"/>
      <c r="H70" s="104"/>
      <c r="I70" s="104"/>
      <c r="J70" s="104"/>
      <c r="K70" s="104"/>
      <c r="L70" s="137">
        <f>ROUND($D70*L71,2)</f>
        <v>81377.7</v>
      </c>
      <c r="M70" s="158"/>
      <c r="N70" s="159"/>
      <c r="O70" s="104"/>
      <c r="P70" s="248"/>
      <c r="Q70" s="232"/>
    </row>
    <row r="71" spans="2:17" s="8" customFormat="1" x14ac:dyDescent="0.2">
      <c r="B71" s="60"/>
      <c r="C71" s="5"/>
      <c r="D71" s="3"/>
      <c r="E71" s="3"/>
      <c r="F71" s="129"/>
      <c r="G71" s="129"/>
      <c r="H71" s="129"/>
      <c r="I71" s="129"/>
      <c r="J71" s="129"/>
      <c r="K71" s="129"/>
      <c r="L71" s="138">
        <v>1</v>
      </c>
      <c r="M71" s="129"/>
      <c r="N71" s="141"/>
      <c r="O71" s="155"/>
      <c r="P71" s="254"/>
      <c r="Q71" s="232"/>
    </row>
    <row r="72" spans="2:17" s="8" customFormat="1" x14ac:dyDescent="0.2">
      <c r="B72" s="60"/>
      <c r="C72" s="5"/>
      <c r="D72" s="2"/>
      <c r="E72" s="3"/>
      <c r="F72" s="3"/>
      <c r="G72" s="3"/>
      <c r="H72" s="3"/>
      <c r="I72" s="3"/>
      <c r="J72" s="3"/>
      <c r="K72" s="3"/>
      <c r="L72" s="136"/>
      <c r="M72" s="182"/>
      <c r="N72" s="3"/>
      <c r="O72" s="194"/>
      <c r="P72" s="246"/>
      <c r="Q72" s="233"/>
    </row>
    <row r="73" spans="2:17" s="8" customFormat="1" x14ac:dyDescent="0.2">
      <c r="B73" s="59" t="s">
        <v>170</v>
      </c>
      <c r="C73" s="22" t="s">
        <v>301</v>
      </c>
      <c r="D73" s="18">
        <v>186899.61000000002</v>
      </c>
      <c r="E73" s="3"/>
      <c r="F73" s="104"/>
      <c r="G73" s="104"/>
      <c r="H73" s="104"/>
      <c r="I73" s="104"/>
      <c r="J73" s="104"/>
      <c r="K73" s="104"/>
      <c r="L73" s="14">
        <f>ROUND($D73*L74,2)</f>
        <v>63545.87</v>
      </c>
      <c r="M73" s="191">
        <f>ROUND($D73*M74,2)</f>
        <v>61676.87</v>
      </c>
      <c r="N73" s="187">
        <f>ROUND($D73*N74,2)</f>
        <v>61676.87</v>
      </c>
      <c r="O73" s="158"/>
      <c r="P73" s="247"/>
      <c r="Q73" s="233"/>
    </row>
    <row r="74" spans="2:17" s="8" customFormat="1" x14ac:dyDescent="0.2">
      <c r="B74" s="60"/>
      <c r="C74" s="5"/>
      <c r="D74" s="3"/>
      <c r="E74" s="3"/>
      <c r="F74" s="129"/>
      <c r="G74" s="129"/>
      <c r="H74" s="129"/>
      <c r="I74" s="129"/>
      <c r="J74" s="129"/>
      <c r="K74" s="129"/>
      <c r="L74" s="193">
        <v>0.34</v>
      </c>
      <c r="M74" s="193">
        <v>0.33</v>
      </c>
      <c r="N74" s="192">
        <v>0.33</v>
      </c>
      <c r="O74" s="155"/>
      <c r="P74" s="254"/>
      <c r="Q74" s="235"/>
    </row>
    <row r="75" spans="2:17" s="8" customFormat="1" x14ac:dyDescent="0.2">
      <c r="B75" s="60"/>
      <c r="C75" s="5"/>
      <c r="D75" s="2"/>
      <c r="E75" s="3"/>
      <c r="F75" s="3"/>
      <c r="G75" s="3"/>
      <c r="H75" s="3"/>
      <c r="I75" s="3"/>
      <c r="J75" s="3"/>
      <c r="K75" s="194"/>
      <c r="L75" s="194"/>
      <c r="M75" s="176"/>
      <c r="N75" s="163"/>
      <c r="O75" s="104"/>
      <c r="P75" s="248"/>
      <c r="Q75" s="236"/>
    </row>
    <row r="76" spans="2:17" s="8" customFormat="1" x14ac:dyDescent="0.2">
      <c r="B76" s="59" t="s">
        <v>177</v>
      </c>
      <c r="C76" s="22" t="s">
        <v>302</v>
      </c>
      <c r="D76" s="18">
        <v>104485.31</v>
      </c>
      <c r="E76" s="3"/>
      <c r="F76" s="104"/>
      <c r="G76" s="104"/>
      <c r="H76" s="104"/>
      <c r="I76" s="104"/>
      <c r="J76" s="104"/>
      <c r="K76" s="104"/>
      <c r="L76" s="166"/>
      <c r="M76" s="186">
        <f>ROUND($D76*M77,2)</f>
        <v>52242.66</v>
      </c>
      <c r="N76" s="187">
        <f>ROUND($D76*N77,2)</f>
        <v>52242.66</v>
      </c>
      <c r="O76" s="156"/>
      <c r="P76" s="251"/>
      <c r="Q76" s="232"/>
    </row>
    <row r="77" spans="2:17" s="8" customFormat="1" x14ac:dyDescent="0.2">
      <c r="B77" s="60"/>
      <c r="C77" s="5"/>
      <c r="D77" s="3"/>
      <c r="E77" s="3"/>
      <c r="F77" s="129"/>
      <c r="G77" s="129"/>
      <c r="H77" s="129"/>
      <c r="I77" s="129"/>
      <c r="J77" s="129"/>
      <c r="K77" s="129"/>
      <c r="L77" s="45"/>
      <c r="M77" s="178">
        <v>0.5</v>
      </c>
      <c r="N77" s="138">
        <v>0.5</v>
      </c>
      <c r="O77" s="129"/>
      <c r="P77" s="250"/>
      <c r="Q77" s="232"/>
    </row>
    <row r="78" spans="2:17" s="8" customFormat="1" x14ac:dyDescent="0.2">
      <c r="B78" s="60"/>
      <c r="C78" s="5"/>
      <c r="D78" s="2"/>
      <c r="E78" s="3"/>
      <c r="F78" s="3"/>
      <c r="G78" s="3"/>
      <c r="H78" s="3"/>
      <c r="I78" s="3"/>
      <c r="J78" s="3"/>
      <c r="K78" s="3"/>
      <c r="L78" s="183"/>
      <c r="M78" s="153"/>
      <c r="N78" s="172"/>
      <c r="O78" s="35"/>
      <c r="P78" s="249"/>
      <c r="Q78" s="232"/>
    </row>
    <row r="79" spans="2:17" s="8" customFormat="1" x14ac:dyDescent="0.2">
      <c r="B79" s="59" t="s">
        <v>179</v>
      </c>
      <c r="C79" s="22" t="s">
        <v>303</v>
      </c>
      <c r="D79" s="18">
        <v>32032.209999999995</v>
      </c>
      <c r="E79" s="3"/>
      <c r="F79" s="104"/>
      <c r="G79" s="104"/>
      <c r="H79" s="104"/>
      <c r="I79" s="104"/>
      <c r="J79" s="104"/>
      <c r="K79" s="104"/>
      <c r="L79" s="168"/>
      <c r="M79" s="153"/>
      <c r="N79" s="195">
        <f>ROUND($D79*N80,2)</f>
        <v>32032.21</v>
      </c>
      <c r="O79" s="156"/>
      <c r="P79" s="251"/>
      <c r="Q79" s="232"/>
    </row>
    <row r="80" spans="2:17" s="8" customFormat="1" x14ac:dyDescent="0.2">
      <c r="B80" s="60"/>
      <c r="C80" s="5"/>
      <c r="D80" s="3"/>
      <c r="E80" s="3"/>
      <c r="F80" s="129"/>
      <c r="G80" s="129"/>
      <c r="H80" s="129"/>
      <c r="I80" s="129"/>
      <c r="J80" s="129"/>
      <c r="K80" s="129"/>
      <c r="L80" s="45"/>
      <c r="M80" s="142"/>
      <c r="N80" s="138">
        <v>1</v>
      </c>
      <c r="O80" s="129"/>
      <c r="P80" s="254"/>
      <c r="Q80" s="233"/>
    </row>
    <row r="81" spans="2:17" s="8" customFormat="1" x14ac:dyDescent="0.2">
      <c r="B81" s="60"/>
      <c r="C81" s="5"/>
      <c r="D81" s="2"/>
      <c r="E81" s="3"/>
      <c r="F81" s="3"/>
      <c r="G81" s="3"/>
      <c r="H81" s="3"/>
      <c r="I81" s="3"/>
      <c r="J81" s="3"/>
      <c r="K81" s="3"/>
      <c r="L81" s="3"/>
      <c r="M81" s="104"/>
      <c r="N81" s="3"/>
      <c r="O81" s="104"/>
      <c r="P81" s="248"/>
      <c r="Q81" s="235"/>
    </row>
    <row r="82" spans="2:17" s="8" customFormat="1" x14ac:dyDescent="0.2">
      <c r="B82" s="59" t="s">
        <v>186</v>
      </c>
      <c r="C82" s="22" t="s">
        <v>304</v>
      </c>
      <c r="D82" s="18">
        <v>16646.04</v>
      </c>
      <c r="E82" s="3"/>
      <c r="F82" s="104"/>
      <c r="G82" s="104"/>
      <c r="H82" s="104"/>
      <c r="I82" s="104"/>
      <c r="J82" s="104"/>
      <c r="K82" s="104"/>
      <c r="L82" s="45"/>
      <c r="M82" s="104"/>
      <c r="N82" s="137">
        <f>ROUND($D82*N83,2)</f>
        <v>16646.04</v>
      </c>
      <c r="O82" s="104"/>
      <c r="P82" s="248"/>
      <c r="Q82" s="236"/>
    </row>
    <row r="83" spans="2:17" s="8" customFormat="1" x14ac:dyDescent="0.2">
      <c r="B83" s="60"/>
      <c r="C83" s="5"/>
      <c r="D83" s="3"/>
      <c r="E83" s="3"/>
      <c r="F83" s="129"/>
      <c r="G83" s="129"/>
      <c r="H83" s="129"/>
      <c r="I83" s="129"/>
      <c r="J83" s="129"/>
      <c r="K83" s="129"/>
      <c r="L83" s="45"/>
      <c r="M83" s="155"/>
      <c r="N83" s="138">
        <v>1</v>
      </c>
      <c r="O83" s="129"/>
      <c r="P83" s="250"/>
      <c r="Q83" s="238"/>
    </row>
    <row r="84" spans="2:17" s="8" customFormat="1" x14ac:dyDescent="0.2">
      <c r="B84" s="60"/>
      <c r="C84" s="5"/>
      <c r="D84" s="2"/>
      <c r="E84" s="3"/>
      <c r="F84" s="3"/>
      <c r="G84" s="3"/>
      <c r="H84" s="3"/>
      <c r="I84" s="3"/>
      <c r="J84" s="3"/>
      <c r="K84" s="3"/>
      <c r="L84" s="3"/>
      <c r="M84" s="104"/>
      <c r="N84" s="136"/>
      <c r="O84" s="158"/>
      <c r="P84" s="247"/>
      <c r="Q84" s="233"/>
    </row>
    <row r="85" spans="2:17" s="8" customFormat="1" x14ac:dyDescent="0.2">
      <c r="B85" s="59" t="s">
        <v>191</v>
      </c>
      <c r="C85" s="22" t="s">
        <v>280</v>
      </c>
      <c r="D85" s="18">
        <v>63169.53</v>
      </c>
      <c r="E85" s="3"/>
      <c r="F85" s="104"/>
      <c r="G85" s="104"/>
      <c r="H85" s="104"/>
      <c r="I85" s="104"/>
      <c r="J85" s="104"/>
      <c r="K85" s="104"/>
      <c r="L85" s="166"/>
      <c r="M85" s="104"/>
      <c r="N85" s="137">
        <f>ROUND($D85*N86,2)</f>
        <v>63169.53</v>
      </c>
      <c r="O85" s="35"/>
      <c r="P85" s="249"/>
      <c r="Q85" s="236"/>
    </row>
    <row r="86" spans="2:17" s="8" customFormat="1" x14ac:dyDescent="0.2">
      <c r="B86" s="60"/>
      <c r="C86" s="5"/>
      <c r="D86" s="3"/>
      <c r="E86" s="3"/>
      <c r="F86" s="129"/>
      <c r="G86" s="129"/>
      <c r="H86" s="129"/>
      <c r="I86" s="129"/>
      <c r="J86" s="129"/>
      <c r="K86" s="129"/>
      <c r="L86" s="166"/>
      <c r="M86" s="170"/>
      <c r="N86" s="196">
        <v>1</v>
      </c>
      <c r="O86" s="162"/>
      <c r="P86" s="253"/>
      <c r="Q86" s="232"/>
    </row>
    <row r="87" spans="2:17" s="8" customFormat="1" x14ac:dyDescent="0.2">
      <c r="B87" s="60"/>
      <c r="C87" s="5"/>
      <c r="D87" s="2"/>
      <c r="E87" s="3"/>
      <c r="F87" s="3"/>
      <c r="G87" s="3"/>
      <c r="H87" s="3"/>
      <c r="I87" s="3"/>
      <c r="J87" s="3"/>
      <c r="K87" s="183"/>
      <c r="L87" s="3"/>
      <c r="M87" s="147"/>
      <c r="N87" s="136"/>
      <c r="O87" s="3"/>
      <c r="P87" s="244"/>
      <c r="Q87" s="232"/>
    </row>
    <row r="88" spans="2:17" s="8" customFormat="1" x14ac:dyDescent="0.2">
      <c r="B88" s="59" t="s">
        <v>196</v>
      </c>
      <c r="C88" s="22" t="s">
        <v>283</v>
      </c>
      <c r="D88" s="18">
        <v>120823.95</v>
      </c>
      <c r="E88" s="3"/>
      <c r="F88" s="104"/>
      <c r="G88" s="104"/>
      <c r="H88" s="104"/>
      <c r="I88" s="104"/>
      <c r="J88" s="104"/>
      <c r="K88" s="104"/>
      <c r="L88" s="45"/>
      <c r="M88" s="147"/>
      <c r="N88" s="190">
        <f>ROUND($D88*N89,2)</f>
        <v>41080.14</v>
      </c>
      <c r="O88" s="14">
        <f>ROUND($D88*O89,2)</f>
        <v>39871.9</v>
      </c>
      <c r="P88" s="256">
        <f>ROUND($D88*P89,2)</f>
        <v>39871.9</v>
      </c>
      <c r="Q88" s="232"/>
    </row>
    <row r="89" spans="2:17" s="8" customFormat="1" x14ac:dyDescent="0.2">
      <c r="B89" s="60"/>
      <c r="C89" s="5"/>
      <c r="D89" s="3"/>
      <c r="E89" s="3"/>
      <c r="F89" s="129"/>
      <c r="G89" s="129"/>
      <c r="H89" s="129"/>
      <c r="I89" s="129"/>
      <c r="J89" s="129"/>
      <c r="K89" s="129"/>
      <c r="L89" s="45"/>
      <c r="M89" s="142"/>
      <c r="N89" s="138">
        <v>0.34</v>
      </c>
      <c r="O89" s="15">
        <v>0.33</v>
      </c>
      <c r="P89" s="257">
        <v>0.33</v>
      </c>
      <c r="Q89" s="232"/>
    </row>
    <row r="90" spans="2:17" s="8" customFormat="1" x14ac:dyDescent="0.2">
      <c r="B90" s="60"/>
      <c r="C90" s="5"/>
      <c r="D90" s="2"/>
      <c r="E90" s="3"/>
      <c r="F90" s="3"/>
      <c r="G90" s="3"/>
      <c r="H90" s="3"/>
      <c r="I90" s="3"/>
      <c r="J90" s="3"/>
      <c r="K90" s="3"/>
      <c r="L90" s="136"/>
      <c r="M90" s="104"/>
      <c r="N90" s="3"/>
      <c r="O90" s="182"/>
      <c r="P90" s="244"/>
      <c r="Q90" s="232"/>
    </row>
    <row r="91" spans="2:17" s="8" customFormat="1" x14ac:dyDescent="0.2">
      <c r="B91" s="59" t="s">
        <v>202</v>
      </c>
      <c r="C91" s="22" t="s">
        <v>282</v>
      </c>
      <c r="D91" s="18">
        <v>124922.20999999999</v>
      </c>
      <c r="E91" s="3"/>
      <c r="F91" s="104"/>
      <c r="G91" s="104"/>
      <c r="H91" s="104"/>
      <c r="I91" s="104"/>
      <c r="J91" s="104"/>
      <c r="K91" s="104"/>
      <c r="L91" s="154"/>
      <c r="M91" s="104"/>
      <c r="N91" s="14">
        <f>ROUND($D91*N92,2)</f>
        <v>42473.55</v>
      </c>
      <c r="O91" s="177">
        <f>ROUND($D91*O92,2)</f>
        <v>41224.33</v>
      </c>
      <c r="P91" s="256">
        <f>ROUND($D91*P92,2)</f>
        <v>41224.33</v>
      </c>
      <c r="Q91" s="232"/>
    </row>
    <row r="92" spans="2:17" s="8" customFormat="1" x14ac:dyDescent="0.2">
      <c r="B92" s="60"/>
      <c r="C92" s="5"/>
      <c r="D92" s="3"/>
      <c r="E92" s="3"/>
      <c r="F92" s="129"/>
      <c r="G92" s="129"/>
      <c r="H92" s="129"/>
      <c r="I92" s="129"/>
      <c r="J92" s="129"/>
      <c r="K92" s="129"/>
      <c r="L92" s="154"/>
      <c r="M92" s="129"/>
      <c r="N92" s="15">
        <v>0.34</v>
      </c>
      <c r="O92" s="15">
        <v>0.33</v>
      </c>
      <c r="P92" s="257">
        <v>0.33</v>
      </c>
      <c r="Q92" s="232"/>
    </row>
    <row r="93" spans="2:17" s="8" customFormat="1" x14ac:dyDescent="0.2">
      <c r="B93" s="60"/>
      <c r="C93" s="5"/>
      <c r="D93" s="2"/>
      <c r="E93" s="3"/>
      <c r="F93" s="3"/>
      <c r="G93" s="3"/>
      <c r="H93" s="3"/>
      <c r="I93" s="3"/>
      <c r="J93" s="3"/>
      <c r="K93" s="3"/>
      <c r="L93" s="136"/>
      <c r="M93" s="104"/>
      <c r="N93" s="3"/>
      <c r="O93" s="3"/>
      <c r="P93" s="244"/>
      <c r="Q93" s="232"/>
    </row>
    <row r="94" spans="2:17" s="8" customFormat="1" x14ac:dyDescent="0.2">
      <c r="B94" s="59" t="s">
        <v>208</v>
      </c>
      <c r="C94" s="22" t="s">
        <v>289</v>
      </c>
      <c r="D94" s="18">
        <v>24340.97</v>
      </c>
      <c r="E94" s="3"/>
      <c r="F94" s="104"/>
      <c r="G94" s="104"/>
      <c r="H94" s="104"/>
      <c r="I94" s="104"/>
      <c r="J94" s="104"/>
      <c r="K94" s="104"/>
      <c r="L94" s="154"/>
      <c r="M94" s="104"/>
      <c r="N94" s="14">
        <f>ROUND($D94*N95,2)</f>
        <v>24340.97</v>
      </c>
      <c r="O94" s="104"/>
      <c r="P94" s="248"/>
      <c r="Q94" s="232"/>
    </row>
    <row r="95" spans="2:17" s="8" customFormat="1" x14ac:dyDescent="0.2">
      <c r="B95" s="60"/>
      <c r="C95" s="5"/>
      <c r="D95" s="3"/>
      <c r="E95" s="3"/>
      <c r="F95" s="129"/>
      <c r="G95" s="129"/>
      <c r="H95" s="129"/>
      <c r="I95" s="129"/>
      <c r="J95" s="129"/>
      <c r="K95" s="129"/>
      <c r="L95" s="154"/>
      <c r="M95" s="129"/>
      <c r="N95" s="15">
        <v>1</v>
      </c>
      <c r="O95" s="129"/>
      <c r="P95" s="250"/>
      <c r="Q95" s="232"/>
    </row>
    <row r="96" spans="2:17" s="8" customFormat="1" x14ac:dyDescent="0.2">
      <c r="B96" s="60"/>
      <c r="C96" s="5"/>
      <c r="D96" s="2"/>
      <c r="E96" s="3"/>
      <c r="F96" s="3"/>
      <c r="G96" s="3"/>
      <c r="H96" s="3"/>
      <c r="I96" s="3"/>
      <c r="J96" s="3"/>
      <c r="K96" s="3"/>
      <c r="L96" s="163"/>
      <c r="M96" s="158"/>
      <c r="N96" s="194"/>
      <c r="O96" s="158"/>
      <c r="P96" s="247"/>
      <c r="Q96" s="232"/>
    </row>
    <row r="97" spans="2:18" s="8" customFormat="1" ht="33.75" x14ac:dyDescent="0.2">
      <c r="B97" s="59" t="s">
        <v>272</v>
      </c>
      <c r="C97" s="131" t="s">
        <v>288</v>
      </c>
      <c r="D97" s="18">
        <v>69509.31</v>
      </c>
      <c r="E97" s="3"/>
      <c r="F97" s="104"/>
      <c r="G97" s="104"/>
      <c r="H97" s="104"/>
      <c r="I97" s="104"/>
      <c r="J97" s="104"/>
      <c r="K97" s="104"/>
      <c r="L97" s="150"/>
      <c r="M97" s="158"/>
      <c r="N97" s="104"/>
      <c r="O97" s="14">
        <f>ROUND($D97*O98,2)</f>
        <v>69509.31</v>
      </c>
      <c r="P97" s="248"/>
      <c r="Q97" s="232"/>
    </row>
    <row r="98" spans="2:18" s="8" customFormat="1" x14ac:dyDescent="0.2">
      <c r="B98" s="60"/>
      <c r="C98" s="5"/>
      <c r="D98" s="3"/>
      <c r="E98" s="3"/>
      <c r="F98" s="129"/>
      <c r="G98" s="129"/>
      <c r="H98" s="129"/>
      <c r="I98" s="129"/>
      <c r="J98" s="129"/>
      <c r="K98" s="129"/>
      <c r="L98" s="154"/>
      <c r="M98" s="129"/>
      <c r="N98" s="129"/>
      <c r="O98" s="15">
        <v>1</v>
      </c>
      <c r="P98" s="250"/>
      <c r="Q98" s="233"/>
    </row>
    <row r="99" spans="2:18" s="8" customFormat="1" x14ac:dyDescent="0.2">
      <c r="B99" s="60"/>
      <c r="C99" s="5"/>
      <c r="D99" s="2"/>
      <c r="E99" s="3"/>
      <c r="F99" s="3"/>
      <c r="G99" s="3"/>
      <c r="H99" s="3"/>
      <c r="I99" s="3"/>
      <c r="J99" s="3"/>
      <c r="K99" s="3"/>
      <c r="L99" s="136"/>
      <c r="M99" s="104"/>
      <c r="N99" s="3"/>
      <c r="O99" s="183"/>
      <c r="P99" s="243"/>
      <c r="Q99" s="236"/>
    </row>
    <row r="100" spans="2:18" s="8" customFormat="1" ht="22.5" x14ac:dyDescent="0.2">
      <c r="B100" s="59" t="s">
        <v>219</v>
      </c>
      <c r="C100" s="131" t="s">
        <v>287</v>
      </c>
      <c r="D100" s="18">
        <v>176995.51</v>
      </c>
      <c r="E100" s="3"/>
      <c r="F100" s="104"/>
      <c r="G100" s="104"/>
      <c r="H100" s="104"/>
      <c r="I100" s="104"/>
      <c r="J100" s="104"/>
      <c r="K100" s="104"/>
      <c r="L100" s="154"/>
      <c r="M100" s="104"/>
      <c r="N100" s="14">
        <f>ROUND($D100*N101,2)</f>
        <v>60178.47</v>
      </c>
      <c r="O100" s="14">
        <f>ROUND($D100*O101,2)</f>
        <v>58408.52</v>
      </c>
      <c r="P100" s="258">
        <f>ROUND($D100*P101,2)</f>
        <v>58408.52</v>
      </c>
      <c r="Q100" s="232"/>
    </row>
    <row r="101" spans="2:18" s="8" customFormat="1" x14ac:dyDescent="0.2">
      <c r="B101" s="60"/>
      <c r="C101" s="5"/>
      <c r="D101" s="3"/>
      <c r="E101" s="3"/>
      <c r="F101" s="157"/>
      <c r="G101" s="157"/>
      <c r="H101" s="157"/>
      <c r="I101" s="157"/>
      <c r="J101" s="157"/>
      <c r="K101" s="157"/>
      <c r="M101" s="157"/>
      <c r="N101" s="15">
        <v>0.34</v>
      </c>
      <c r="O101" s="15">
        <v>0.33</v>
      </c>
      <c r="P101" s="257">
        <v>0.33</v>
      </c>
      <c r="Q101" s="232"/>
    </row>
    <row r="102" spans="2:18" s="8" customFormat="1" x14ac:dyDescent="0.2">
      <c r="B102" s="60"/>
      <c r="C102" s="5"/>
      <c r="D102" s="2"/>
      <c r="E102" s="194"/>
      <c r="F102" s="194"/>
      <c r="G102" s="194"/>
      <c r="H102" s="194"/>
      <c r="I102" s="194"/>
      <c r="J102" s="194"/>
      <c r="K102" s="194"/>
      <c r="L102" s="163"/>
      <c r="M102" s="156"/>
      <c r="N102" s="184"/>
      <c r="O102" s="183"/>
      <c r="P102" s="245"/>
      <c r="Q102" s="232"/>
    </row>
    <row r="103" spans="2:18" s="8" customFormat="1" ht="33.75" x14ac:dyDescent="0.2">
      <c r="B103" s="59" t="s">
        <v>225</v>
      </c>
      <c r="C103" s="131" t="s">
        <v>286</v>
      </c>
      <c r="D103" s="18">
        <v>145681.57999999999</v>
      </c>
      <c r="E103" s="3"/>
      <c r="F103" s="104"/>
      <c r="G103" s="104"/>
      <c r="H103" s="104"/>
      <c r="I103" s="104"/>
      <c r="J103" s="104"/>
      <c r="K103" s="104"/>
      <c r="L103" s="181"/>
      <c r="M103" s="104"/>
      <c r="N103" s="14">
        <f>ROUND($D103*N104,2)</f>
        <v>49531.74</v>
      </c>
      <c r="O103" s="177">
        <f>ROUND($D103*O104,2)</f>
        <v>48074.92</v>
      </c>
      <c r="P103" s="256">
        <f>ROUND($D103*P104,2)</f>
        <v>48074.92</v>
      </c>
      <c r="Q103" s="237"/>
      <c r="R103" s="199"/>
    </row>
    <row r="104" spans="2:18" s="8" customFormat="1" x14ac:dyDescent="0.2">
      <c r="B104" s="60"/>
      <c r="C104" s="5"/>
      <c r="D104" s="3"/>
      <c r="E104" s="3"/>
      <c r="F104" s="129"/>
      <c r="G104" s="157"/>
      <c r="H104" s="157"/>
      <c r="I104" s="157"/>
      <c r="J104" s="157"/>
      <c r="K104" s="157"/>
      <c r="L104" s="149"/>
      <c r="M104" s="157"/>
      <c r="N104" s="188">
        <v>0.34</v>
      </c>
      <c r="O104" s="178">
        <v>0.33</v>
      </c>
      <c r="P104" s="257">
        <v>0.33</v>
      </c>
      <c r="Q104" s="231"/>
      <c r="R104" s="197"/>
    </row>
    <row r="105" spans="2:18" s="8" customFormat="1" x14ac:dyDescent="0.2">
      <c r="B105" s="60"/>
      <c r="C105" s="5"/>
      <c r="D105" s="2"/>
      <c r="E105" s="3"/>
      <c r="F105" s="3"/>
      <c r="G105" s="3"/>
      <c r="H105" s="3"/>
      <c r="I105" s="3"/>
      <c r="J105" s="3"/>
      <c r="K105" s="183"/>
      <c r="L105" s="172"/>
      <c r="M105" s="183"/>
      <c r="N105" s="183"/>
      <c r="O105" s="174"/>
      <c r="P105" s="245"/>
      <c r="Q105" s="232"/>
    </row>
    <row r="106" spans="2:18" s="8" customFormat="1" x14ac:dyDescent="0.2">
      <c r="B106" s="59" t="s">
        <v>230</v>
      </c>
      <c r="C106" s="22" t="s">
        <v>291</v>
      </c>
      <c r="D106" s="18">
        <v>329971.75</v>
      </c>
      <c r="E106" s="3"/>
      <c r="F106" s="104"/>
      <c r="G106" s="104"/>
      <c r="H106" s="104"/>
      <c r="I106" s="104"/>
      <c r="J106" s="104"/>
      <c r="K106" s="104"/>
      <c r="L106" s="140"/>
      <c r="M106" s="14">
        <f>ROUND($D106*M107,2)</f>
        <v>82492.94</v>
      </c>
      <c r="N106" s="177">
        <f>ROUND($D106*N107,2)</f>
        <v>82492.94</v>
      </c>
      <c r="O106" s="177">
        <f>ROUND($D106*O107,2)</f>
        <v>82492.94</v>
      </c>
      <c r="P106" s="256">
        <f>ROUND($D106*P107,2)</f>
        <v>82492.94</v>
      </c>
      <c r="Q106" s="232"/>
    </row>
    <row r="107" spans="2:18" s="8" customFormat="1" x14ac:dyDescent="0.2">
      <c r="B107" s="60"/>
      <c r="C107" s="5"/>
      <c r="D107" s="3"/>
      <c r="E107" s="3"/>
      <c r="F107" s="129"/>
      <c r="G107" s="129"/>
      <c r="H107" s="129"/>
      <c r="I107" s="129"/>
      <c r="J107" s="129"/>
      <c r="K107" s="129"/>
      <c r="L107" s="141"/>
      <c r="M107" s="15">
        <v>0.25</v>
      </c>
      <c r="N107" s="178">
        <v>0.25</v>
      </c>
      <c r="O107" s="178">
        <v>0.25</v>
      </c>
      <c r="P107" s="257">
        <v>0.25</v>
      </c>
      <c r="Q107" s="232"/>
    </row>
    <row r="108" spans="2:18" s="8" customFormat="1" x14ac:dyDescent="0.2">
      <c r="B108" s="60"/>
      <c r="C108" s="5"/>
      <c r="D108" s="2"/>
      <c r="E108" s="3"/>
      <c r="F108" s="3"/>
      <c r="G108" s="3"/>
      <c r="H108" s="3"/>
      <c r="I108" s="3"/>
      <c r="J108" s="150"/>
      <c r="K108" s="194"/>
      <c r="L108" s="163"/>
      <c r="M108" s="194"/>
      <c r="N108" s="176"/>
      <c r="O108" s="176"/>
      <c r="P108" s="246"/>
      <c r="Q108" s="232"/>
    </row>
    <row r="109" spans="2:18" s="8" customFormat="1" x14ac:dyDescent="0.2">
      <c r="B109" s="59" t="s">
        <v>235</v>
      </c>
      <c r="C109" s="22" t="s">
        <v>293</v>
      </c>
      <c r="D109" s="18">
        <v>15045.33</v>
      </c>
      <c r="E109" s="3"/>
      <c r="F109" s="104"/>
      <c r="G109" s="104"/>
      <c r="H109" s="104"/>
      <c r="I109" s="104"/>
      <c r="J109" s="154"/>
      <c r="K109" s="104"/>
      <c r="L109" s="181"/>
      <c r="M109" s="104"/>
      <c r="N109" s="147"/>
      <c r="O109" s="147"/>
      <c r="P109" s="256">
        <f>ROUND($D109*P110,2)</f>
        <v>15045.33</v>
      </c>
      <c r="Q109" s="233"/>
    </row>
    <row r="110" spans="2:18" s="8" customFormat="1" x14ac:dyDescent="0.2">
      <c r="B110" s="60"/>
      <c r="C110" s="5"/>
      <c r="D110" s="3"/>
      <c r="E110" s="3"/>
      <c r="F110" s="129"/>
      <c r="G110" s="129"/>
      <c r="H110" s="129"/>
      <c r="I110" s="129"/>
      <c r="J110" s="154"/>
      <c r="K110" s="129"/>
      <c r="L110" s="181"/>
      <c r="M110" s="155"/>
      <c r="N110" s="151"/>
      <c r="O110" s="155"/>
      <c r="P110" s="259">
        <v>1</v>
      </c>
      <c r="Q110" s="235"/>
    </row>
    <row r="111" spans="2:18" s="8" customFormat="1" x14ac:dyDescent="0.2">
      <c r="B111" s="60"/>
      <c r="C111" s="5"/>
      <c r="D111" s="2"/>
      <c r="E111" s="3"/>
      <c r="F111" s="3"/>
      <c r="G111" s="3"/>
      <c r="H111" s="3"/>
      <c r="I111" s="3"/>
      <c r="J111" s="152"/>
      <c r="K111" s="183"/>
      <c r="L111" s="149"/>
      <c r="M111" s="104"/>
      <c r="N111" s="104"/>
      <c r="O111" s="140"/>
      <c r="P111" s="244"/>
      <c r="Q111" s="234"/>
    </row>
    <row r="112" spans="2:18" s="8" customFormat="1" x14ac:dyDescent="0.2">
      <c r="B112" s="59" t="s">
        <v>240</v>
      </c>
      <c r="C112" s="22" t="s">
        <v>294</v>
      </c>
      <c r="D112" s="18">
        <v>11888.849999999999</v>
      </c>
      <c r="E112" s="3"/>
      <c r="F112" s="104"/>
      <c r="G112" s="104"/>
      <c r="H112" s="104"/>
      <c r="I112" s="104"/>
      <c r="J112" s="154"/>
      <c r="K112" s="104"/>
      <c r="L112" s="45"/>
      <c r="M112" s="104"/>
      <c r="N112" s="104"/>
      <c r="O112" s="140"/>
      <c r="P112" s="256">
        <f>ROUND($D112*P113,2)</f>
        <v>11888.85</v>
      </c>
      <c r="Q112" s="234"/>
    </row>
    <row r="113" spans="2:19" s="8" customFormat="1" x14ac:dyDescent="0.2">
      <c r="B113" s="60"/>
      <c r="C113" s="5"/>
      <c r="D113" s="3"/>
      <c r="E113" s="3"/>
      <c r="F113" s="129"/>
      <c r="G113" s="129"/>
      <c r="H113" s="129"/>
      <c r="I113" s="129"/>
      <c r="J113" s="154"/>
      <c r="K113" s="129"/>
      <c r="L113" s="45"/>
      <c r="M113" s="129"/>
      <c r="N113" s="129"/>
      <c r="O113" s="129"/>
      <c r="P113" s="257">
        <v>1</v>
      </c>
      <c r="Q113" s="234"/>
    </row>
    <row r="114" spans="2:19" s="8" customFormat="1" x14ac:dyDescent="0.2">
      <c r="B114" s="60"/>
      <c r="C114" s="5"/>
      <c r="D114" s="205"/>
      <c r="E114" s="3"/>
      <c r="F114" s="3"/>
      <c r="G114" s="3"/>
      <c r="H114" s="3"/>
      <c r="I114" s="3"/>
      <c r="J114" s="154"/>
      <c r="K114" s="3"/>
      <c r="L114" s="45"/>
      <c r="M114" s="104"/>
      <c r="N114" s="104"/>
      <c r="O114" s="104"/>
      <c r="P114" s="244"/>
      <c r="Q114" s="232"/>
    </row>
    <row r="115" spans="2:19" s="8" customFormat="1" x14ac:dyDescent="0.2">
      <c r="B115" s="59" t="s">
        <v>246</v>
      </c>
      <c r="C115" s="22" t="s">
        <v>295</v>
      </c>
      <c r="D115" s="206">
        <v>18019.920000000002</v>
      </c>
      <c r="E115" s="3"/>
      <c r="F115" s="104"/>
      <c r="G115" s="104"/>
      <c r="H115" s="104"/>
      <c r="I115" s="104"/>
      <c r="J115" s="45"/>
      <c r="K115" s="104"/>
      <c r="L115" s="198"/>
      <c r="M115" s="140"/>
      <c r="N115" s="104"/>
      <c r="O115" s="104"/>
      <c r="P115" s="256">
        <f>TRUNC($D115*P116,2)</f>
        <v>18019.919999999998</v>
      </c>
      <c r="Q115" s="232"/>
    </row>
    <row r="116" spans="2:19" s="8" customFormat="1" x14ac:dyDescent="0.2">
      <c r="B116" s="60"/>
      <c r="C116" s="5"/>
      <c r="D116" s="136"/>
      <c r="E116" s="3"/>
      <c r="F116" s="129"/>
      <c r="G116" s="129"/>
      <c r="H116" s="129"/>
      <c r="I116" s="129"/>
      <c r="J116" s="129"/>
      <c r="K116" s="129"/>
      <c r="L116" s="198"/>
      <c r="M116" s="129"/>
      <c r="N116" s="129"/>
      <c r="O116" s="129"/>
      <c r="P116" s="257">
        <v>1</v>
      </c>
      <c r="Q116" s="232"/>
    </row>
    <row r="117" spans="2:19" s="8" customFormat="1" x14ac:dyDescent="0.2">
      <c r="B117" s="60"/>
      <c r="C117" s="5"/>
      <c r="D117" s="205"/>
      <c r="E117" s="3"/>
      <c r="F117" s="3"/>
      <c r="G117" s="3"/>
      <c r="H117" s="3"/>
      <c r="I117" s="3"/>
      <c r="J117" s="3"/>
      <c r="K117" s="183"/>
      <c r="L117" s="3"/>
      <c r="M117" s="179"/>
      <c r="N117" s="183"/>
      <c r="O117" s="183"/>
      <c r="P117" s="243"/>
      <c r="Q117" s="232"/>
    </row>
    <row r="118" spans="2:19" s="8" customFormat="1" x14ac:dyDescent="0.2">
      <c r="B118" s="61"/>
      <c r="C118" s="43" t="s">
        <v>3</v>
      </c>
      <c r="D118" s="207">
        <v>3049235.7300000009</v>
      </c>
      <c r="E118" s="44"/>
      <c r="F118" s="44"/>
      <c r="G118" s="44"/>
      <c r="H118" s="44"/>
      <c r="I118" s="44"/>
      <c r="J118" s="44"/>
      <c r="K118" s="201"/>
      <c r="L118" s="201"/>
      <c r="M118" s="200"/>
      <c r="N118" s="44"/>
      <c r="O118" s="44"/>
      <c r="P118" s="260"/>
    </row>
    <row r="119" spans="2:19" s="8" customFormat="1" x14ac:dyDescent="0.2">
      <c r="B119" s="62"/>
      <c r="C119" s="45"/>
      <c r="D119" s="208"/>
      <c r="E119" s="44"/>
      <c r="F119" s="44"/>
      <c r="G119" s="44"/>
      <c r="H119" s="44"/>
      <c r="I119" s="44"/>
      <c r="J119" s="44"/>
      <c r="K119" s="44"/>
      <c r="L119" s="44"/>
      <c r="M119" s="202"/>
      <c r="N119" s="44"/>
      <c r="O119" s="44"/>
      <c r="P119" s="260"/>
    </row>
    <row r="120" spans="2:19" s="8" customFormat="1" x14ac:dyDescent="0.2">
      <c r="B120" s="62"/>
      <c r="C120" s="45"/>
      <c r="D120" s="208"/>
      <c r="E120" s="44"/>
      <c r="F120" s="44"/>
      <c r="G120" s="44"/>
      <c r="H120" s="44"/>
      <c r="I120" s="44"/>
      <c r="J120" s="44"/>
      <c r="K120" s="44"/>
      <c r="L120" s="44"/>
      <c r="M120" s="202"/>
      <c r="N120" s="44"/>
      <c r="O120" s="44"/>
      <c r="P120" s="260"/>
    </row>
    <row r="121" spans="2:19" s="20" customFormat="1" x14ac:dyDescent="0.2">
      <c r="B121" s="311" t="s">
        <v>14</v>
      </c>
      <c r="C121" s="312"/>
      <c r="D121" s="313"/>
      <c r="E121" s="16">
        <f>SUM(E10+E13+E16+E19)</f>
        <v>201586.51</v>
      </c>
      <c r="F121" s="16">
        <f>SUM(F19+F16+F13)</f>
        <v>137531.72</v>
      </c>
      <c r="G121" s="16">
        <f>SUM(G28+G25+G22+G19)</f>
        <v>143102.57</v>
      </c>
      <c r="H121" s="16">
        <f>SUM(H22+H25+H28)</f>
        <v>97386.98</v>
      </c>
      <c r="I121" s="16">
        <f>SUM(I46+I43+I40+I37+I34+I31)</f>
        <v>342014.93</v>
      </c>
      <c r="J121" s="16">
        <f>SUM(J46)</f>
        <v>151769.46</v>
      </c>
      <c r="K121" s="16">
        <f>SUM(K106+K61+K58+K55+K52+K49+K46)</f>
        <v>371369.91000000003</v>
      </c>
      <c r="L121" s="16">
        <f>SUM(L106+L73+L70+L67+L64)</f>
        <v>227587.44</v>
      </c>
      <c r="M121" s="203">
        <f>SUM(M106+M76+M73)</f>
        <v>196412.47</v>
      </c>
      <c r="N121" s="16">
        <f>SUM(N106+N103+N100+N94+N91+N88+N85+N82+N79+N76+N73)</f>
        <v>525865.12</v>
      </c>
      <c r="O121" s="16">
        <f>SUM(O106+O103+O100+O97+O91+O88)</f>
        <v>339581.92000000004</v>
      </c>
      <c r="P121" s="261">
        <f>SUM(P100+P103+P106+P109+P112+P115+P88+P91)</f>
        <v>315026.71000000002</v>
      </c>
      <c r="Q121" s="232">
        <f>SUM(E121:P121)</f>
        <v>3049235.7399999998</v>
      </c>
    </row>
    <row r="122" spans="2:19" s="9" customFormat="1" x14ac:dyDescent="0.2">
      <c r="B122" s="60"/>
      <c r="C122" s="46"/>
      <c r="D122" s="209"/>
      <c r="E122" s="19">
        <f t="shared" ref="E122:P122" si="0">E121/($D$118)</f>
        <v>6.6110503696609882E-2</v>
      </c>
      <c r="F122" s="19">
        <f t="shared" si="0"/>
        <v>4.5103669305357363E-2</v>
      </c>
      <c r="G122" s="19">
        <f t="shared" si="0"/>
        <v>4.6930635303817581E-2</v>
      </c>
      <c r="H122" s="19">
        <f t="shared" si="0"/>
        <v>3.1938160451766701E-2</v>
      </c>
      <c r="I122" s="19">
        <f t="shared" si="0"/>
        <v>0.11216414875212022</v>
      </c>
      <c r="J122" s="19">
        <f t="shared" si="0"/>
        <v>4.9772950810857759E-2</v>
      </c>
      <c r="K122" s="19">
        <f t="shared" si="0"/>
        <v>0.12179114469447723</v>
      </c>
      <c r="L122" s="19">
        <f t="shared" si="0"/>
        <v>7.463753548499838E-2</v>
      </c>
      <c r="M122" s="204">
        <f t="shared" si="0"/>
        <v>6.4413671946576573E-2</v>
      </c>
      <c r="N122" s="19">
        <f t="shared" si="0"/>
        <v>0.17245800802681788</v>
      </c>
      <c r="O122" s="204">
        <f t="shared" si="0"/>
        <v>0.1113662406153164</v>
      </c>
      <c r="P122" s="262">
        <f t="shared" si="0"/>
        <v>0.10331333419079407</v>
      </c>
      <c r="Q122" s="232">
        <f>SUM(E122:L122)-1</f>
        <v>-0.45155125149999498</v>
      </c>
    </row>
    <row r="123" spans="2:19" s="9" customFormat="1" x14ac:dyDescent="0.2">
      <c r="B123" s="60"/>
      <c r="C123" s="46"/>
      <c r="D123" s="209"/>
      <c r="E123" s="3"/>
      <c r="F123" s="3"/>
      <c r="G123" s="3"/>
      <c r="H123" s="3"/>
      <c r="I123" s="3"/>
      <c r="J123" s="3"/>
      <c r="K123" s="3"/>
      <c r="L123" s="3"/>
      <c r="M123" s="182"/>
      <c r="N123" s="3"/>
      <c r="O123" s="174"/>
      <c r="P123" s="245"/>
    </row>
    <row r="124" spans="2:19" s="20" customFormat="1" x14ac:dyDescent="0.2">
      <c r="B124" s="311" t="s">
        <v>15</v>
      </c>
      <c r="C124" s="312"/>
      <c r="D124" s="313"/>
      <c r="E124" s="16">
        <f>E121</f>
        <v>201586.51</v>
      </c>
      <c r="F124" s="16">
        <f t="shared" ref="F124:P124" si="1">F121+E124</f>
        <v>339118.23</v>
      </c>
      <c r="G124" s="16">
        <f t="shared" si="1"/>
        <v>482220.79999999999</v>
      </c>
      <c r="H124" s="16">
        <f t="shared" si="1"/>
        <v>579607.78</v>
      </c>
      <c r="I124" s="16">
        <f t="shared" si="1"/>
        <v>921622.71</v>
      </c>
      <c r="J124" s="16">
        <f t="shared" si="1"/>
        <v>1073392.17</v>
      </c>
      <c r="K124" s="16">
        <f t="shared" si="1"/>
        <v>1444762.08</v>
      </c>
      <c r="L124" s="16">
        <f t="shared" si="1"/>
        <v>1672349.52</v>
      </c>
      <c r="M124" s="203">
        <f t="shared" si="1"/>
        <v>1868761.99</v>
      </c>
      <c r="N124" s="16">
        <f t="shared" si="1"/>
        <v>2394627.11</v>
      </c>
      <c r="O124" s="203">
        <f t="shared" si="1"/>
        <v>2734209.03</v>
      </c>
      <c r="P124" s="261">
        <f t="shared" si="1"/>
        <v>3049235.7399999998</v>
      </c>
    </row>
    <row r="125" spans="2:19" s="9" customFormat="1" x14ac:dyDescent="0.2">
      <c r="B125" s="63"/>
      <c r="C125" s="47"/>
      <c r="D125" s="210"/>
      <c r="E125" s="19">
        <f t="shared" ref="E125:P125" si="2">E124/($D$118)</f>
        <v>6.6110503696609882E-2</v>
      </c>
      <c r="F125" s="19">
        <f t="shared" si="2"/>
        <v>0.11121417300196725</v>
      </c>
      <c r="G125" s="19">
        <f t="shared" si="2"/>
        <v>0.15814480830578481</v>
      </c>
      <c r="H125" s="19">
        <f t="shared" si="2"/>
        <v>0.19008296875755154</v>
      </c>
      <c r="I125" s="19">
        <f t="shared" si="2"/>
        <v>0.30224711750967176</v>
      </c>
      <c r="J125" s="19">
        <f t="shared" si="2"/>
        <v>0.35202006832052951</v>
      </c>
      <c r="K125" s="19">
        <f t="shared" si="2"/>
        <v>0.47381121301500678</v>
      </c>
      <c r="L125" s="19">
        <f t="shared" si="2"/>
        <v>0.54844874850000513</v>
      </c>
      <c r="M125" s="204">
        <f t="shared" si="2"/>
        <v>0.61286242044658168</v>
      </c>
      <c r="N125" s="19">
        <f t="shared" si="2"/>
        <v>0.78532042847339956</v>
      </c>
      <c r="O125" s="204">
        <f t="shared" si="2"/>
        <v>0.89668666908871586</v>
      </c>
      <c r="P125" s="262">
        <f t="shared" si="2"/>
        <v>1.00000000327951</v>
      </c>
    </row>
    <row r="126" spans="2:19" s="9" customFormat="1" ht="12" thickBot="1" x14ac:dyDescent="0.25">
      <c r="B126" s="64"/>
      <c r="C126" s="263"/>
      <c r="D126" s="263"/>
      <c r="E126" s="163"/>
      <c r="F126" s="11"/>
      <c r="G126" s="11"/>
      <c r="H126" s="11"/>
      <c r="I126" s="11"/>
      <c r="J126" s="11"/>
      <c r="K126" s="163"/>
      <c r="L126" s="194"/>
      <c r="M126" s="174"/>
      <c r="N126" s="184"/>
      <c r="O126" s="174"/>
      <c r="P126" s="245"/>
    </row>
    <row r="127" spans="2:19" s="12" customFormat="1" ht="15.6" customHeight="1" thickTop="1" thickBot="1" x14ac:dyDescent="0.25">
      <c r="B127" s="308" t="s">
        <v>16</v>
      </c>
      <c r="C127" s="309"/>
      <c r="D127" s="310"/>
      <c r="E127" s="293">
        <f>D118</f>
        <v>3049235.7300000009</v>
      </c>
      <c r="F127" s="294"/>
      <c r="G127" s="294"/>
      <c r="H127" s="294"/>
      <c r="I127" s="294"/>
      <c r="J127" s="294"/>
      <c r="K127" s="294"/>
      <c r="L127" s="294"/>
      <c r="M127" s="294"/>
      <c r="N127" s="294"/>
      <c r="O127" s="294"/>
      <c r="P127" s="295"/>
      <c r="R127" s="16" t="e">
        <f>#REF!</f>
        <v>#REF!</v>
      </c>
      <c r="S127" s="27" t="e">
        <f>E127-R127</f>
        <v>#REF!</v>
      </c>
    </row>
    <row r="128" spans="2:19" x14ac:dyDescent="0.2">
      <c r="E128" s="211"/>
      <c r="F128" s="212"/>
      <c r="G128" s="212"/>
      <c r="H128" s="212"/>
      <c r="I128" s="212"/>
      <c r="J128" s="212"/>
      <c r="K128" s="212"/>
      <c r="L128" s="212"/>
      <c r="M128" s="212"/>
      <c r="N128" s="212"/>
      <c r="O128" s="212"/>
      <c r="P128" s="212"/>
      <c r="Q128" s="228"/>
    </row>
    <row r="129" spans="5:18" x14ac:dyDescent="0.2">
      <c r="E129" s="213"/>
      <c r="M129" s="214"/>
      <c r="Q129" s="228"/>
      <c r="R129" s="26" t="e">
        <f>R127/3</f>
        <v>#REF!</v>
      </c>
    </row>
    <row r="130" spans="5:18" x14ac:dyDescent="0.2">
      <c r="E130" s="213"/>
      <c r="M130" s="215"/>
      <c r="Q130" s="228"/>
    </row>
    <row r="131" spans="5:18" x14ac:dyDescent="0.2">
      <c r="E131" s="213"/>
      <c r="M131" s="215"/>
      <c r="Q131" s="228"/>
    </row>
    <row r="132" spans="5:18" x14ac:dyDescent="0.2">
      <c r="E132" s="213"/>
      <c r="M132" s="215"/>
      <c r="Q132" s="228"/>
    </row>
    <row r="133" spans="5:18" x14ac:dyDescent="0.2">
      <c r="E133" s="213"/>
      <c r="M133" s="215"/>
      <c r="Q133" s="228"/>
    </row>
    <row r="134" spans="5:18" x14ac:dyDescent="0.2">
      <c r="E134" s="213"/>
      <c r="M134" s="215"/>
      <c r="Q134" s="228"/>
    </row>
    <row r="135" spans="5:18" x14ac:dyDescent="0.2">
      <c r="E135" s="213"/>
      <c r="M135" s="216"/>
      <c r="Q135" s="228"/>
    </row>
    <row r="136" spans="5:18" x14ac:dyDescent="0.2">
      <c r="E136" s="213"/>
      <c r="Q136" s="228"/>
    </row>
    <row r="137" spans="5:18" x14ac:dyDescent="0.2">
      <c r="E137" s="213"/>
      <c r="Q137" s="228"/>
    </row>
    <row r="138" spans="5:18" x14ac:dyDescent="0.2">
      <c r="E138" s="213"/>
      <c r="Q138" s="228"/>
    </row>
    <row r="139" spans="5:18" x14ac:dyDescent="0.2">
      <c r="E139" s="211"/>
      <c r="F139" s="212"/>
      <c r="G139" s="212"/>
      <c r="H139" s="212"/>
      <c r="I139" s="212"/>
      <c r="J139" s="212"/>
      <c r="K139" s="212"/>
      <c r="L139" s="212"/>
      <c r="M139" s="212"/>
      <c r="N139" s="212"/>
      <c r="O139" s="212"/>
      <c r="P139" s="212"/>
      <c r="Q139" s="228"/>
    </row>
    <row r="140" spans="5:18" x14ac:dyDescent="0.2">
      <c r="Q140" s="228"/>
    </row>
    <row r="141" spans="5:18" x14ac:dyDescent="0.2">
      <c r="Q141" s="228"/>
    </row>
  </sheetData>
  <mergeCells count="10">
    <mergeCell ref="E127:P127"/>
    <mergeCell ref="B1:P1"/>
    <mergeCell ref="B3:P4"/>
    <mergeCell ref="E7:P7"/>
    <mergeCell ref="B127:D127"/>
    <mergeCell ref="B121:D121"/>
    <mergeCell ref="B124:D124"/>
    <mergeCell ref="B7:B8"/>
    <mergeCell ref="C7:C8"/>
    <mergeCell ref="D7:D8"/>
  </mergeCells>
  <phoneticPr fontId="11" type="noConversion"/>
  <printOptions horizontalCentered="1"/>
  <pageMargins left="0.59055118110236227" right="0.39370078740157483" top="0.98425196850393704" bottom="0.98425196850393704" header="0.39370078740157483" footer="0.19685039370078741"/>
  <pageSetup paperSize="9" scale="70" orientation="landscape" horizontalDpi="4294967293" verticalDpi="4294967293" r:id="rId1"/>
  <headerFooter>
    <oddHeader xml:space="preserve">&amp;C&amp;"Arial,Negrito"&amp;12
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2026-02-19T13:25:15Z</dcterms:modified>
</cp:coreProperties>
</file>