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cc_\Documents\Santa Maria das Barreiras\Gestão2025_2029\Licitações2026\Concorrência\Orla\"/>
    </mc:Choice>
  </mc:AlternateContent>
  <xr:revisionPtr revIDLastSave="0" documentId="8_{3DC9589F-03FD-47F8-B658-3B0A813D22C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rçamento Sintético" sheetId="1" r:id="rId1"/>
    <sheet name="ADM LOCAL" sheetId="2" r:id="rId2"/>
    <sheet name="MOBILIZAÇÃO" sheetId="3" r:id="rId3"/>
    <sheet name="COMPOSIÇÕES" sheetId="4" r:id="rId4"/>
    <sheet name="QCI" sheetId="5" r:id="rId5"/>
    <sheet name="CRONOGRAMA" sheetId="6" r:id="rId6"/>
  </sheets>
  <externalReferences>
    <externalReference r:id="rId7"/>
  </externalReference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4" i="1" l="1"/>
  <c r="I68" i="4"/>
  <c r="I67" i="4"/>
  <c r="I66" i="4"/>
  <c r="I65" i="4"/>
  <c r="I64" i="4"/>
  <c r="I63" i="4"/>
  <c r="C19" i="5"/>
  <c r="I70" i="1"/>
  <c r="H70" i="1"/>
  <c r="B12" i="5"/>
  <c r="B11" i="5"/>
  <c r="B10" i="5"/>
  <c r="D19" i="5"/>
  <c r="B26" i="6"/>
  <c r="B23" i="6"/>
  <c r="B20" i="6"/>
  <c r="B17" i="6"/>
  <c r="B14" i="6"/>
  <c r="B11" i="6"/>
  <c r="D16" i="5"/>
  <c r="I69" i="4" l="1"/>
  <c r="D22" i="5"/>
  <c r="I54" i="4" l="1"/>
  <c r="I53" i="4"/>
  <c r="I55" i="4"/>
  <c r="I56" i="4"/>
  <c r="I57" i="4"/>
  <c r="I52" i="4"/>
  <c r="I51" i="4"/>
  <c r="I42" i="4"/>
  <c r="I43" i="4"/>
  <c r="I41" i="4"/>
  <c r="I32" i="4"/>
  <c r="I31" i="4"/>
  <c r="I30" i="4"/>
  <c r="I29" i="4"/>
  <c r="I28" i="4"/>
  <c r="I27" i="4"/>
  <c r="I26" i="4"/>
  <c r="I23" i="4"/>
  <c r="I24" i="4"/>
  <c r="I25" i="4"/>
  <c r="I22" i="4"/>
  <c r="I14" i="4"/>
  <c r="I15" i="4"/>
  <c r="I16" i="4"/>
  <c r="I17" i="4"/>
  <c r="I18" i="4"/>
  <c r="I19" i="4"/>
  <c r="I20" i="4"/>
  <c r="I21" i="4"/>
  <c r="I14" i="3"/>
  <c r="I13" i="3"/>
  <c r="I33" i="4"/>
  <c r="I13" i="4"/>
  <c r="G20" i="2"/>
  <c r="G19" i="2"/>
  <c r="G13" i="2" s="1"/>
  <c r="I13" i="2" s="1"/>
  <c r="B8" i="2"/>
  <c r="A8" i="2"/>
  <c r="G24" i="1"/>
  <c r="H95" i="1"/>
  <c r="I95" i="1" s="1"/>
  <c r="H96" i="1"/>
  <c r="I96" i="1" s="1"/>
  <c r="H97" i="1"/>
  <c r="I97" i="1" s="1"/>
  <c r="H98" i="1"/>
  <c r="I98" i="1" s="1"/>
  <c r="H94" i="1"/>
  <c r="I94" i="1" s="1"/>
  <c r="H88" i="1"/>
  <c r="I88" i="1" s="1"/>
  <c r="H89" i="1"/>
  <c r="I89" i="1" s="1"/>
  <c r="H90" i="1"/>
  <c r="I90" i="1" s="1"/>
  <c r="H87" i="1"/>
  <c r="I87" i="1" s="1"/>
  <c r="H83" i="1"/>
  <c r="I83" i="1" s="1"/>
  <c r="H84" i="1"/>
  <c r="I84" i="1" s="1"/>
  <c r="H85" i="1"/>
  <c r="I85" i="1" s="1"/>
  <c r="H82" i="1"/>
  <c r="I82" i="1" s="1"/>
  <c r="H80" i="1"/>
  <c r="I80" i="1" s="1"/>
  <c r="H79" i="1"/>
  <c r="I79" i="1" s="1"/>
  <c r="H73" i="1"/>
  <c r="I73" i="1" s="1"/>
  <c r="I74" i="1"/>
  <c r="H75" i="1"/>
  <c r="I75" i="1" s="1"/>
  <c r="H76" i="1"/>
  <c r="I76" i="1" s="1"/>
  <c r="H72" i="1"/>
  <c r="I72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61" i="1"/>
  <c r="I61" i="1" s="1"/>
  <c r="H59" i="1"/>
  <c r="I59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1" i="1"/>
  <c r="I51" i="1" s="1"/>
  <c r="H47" i="1"/>
  <c r="I47" i="1" s="1"/>
  <c r="I46" i="1" s="1"/>
  <c r="H40" i="1"/>
  <c r="I40" i="1" s="1"/>
  <c r="H41" i="1"/>
  <c r="I41" i="1" s="1"/>
  <c r="H42" i="1"/>
  <c r="I42" i="1" s="1"/>
  <c r="H43" i="1"/>
  <c r="I43" i="1" s="1"/>
  <c r="H44" i="1"/>
  <c r="I44" i="1" s="1"/>
  <c r="H39" i="1"/>
  <c r="I39" i="1" s="1"/>
  <c r="H32" i="1"/>
  <c r="I32" i="1" s="1"/>
  <c r="H33" i="1"/>
  <c r="I33" i="1" s="1"/>
  <c r="H34" i="1"/>
  <c r="I34" i="1" s="1"/>
  <c r="H35" i="1"/>
  <c r="I35" i="1" s="1"/>
  <c r="H31" i="1"/>
  <c r="I31" i="1" s="1"/>
  <c r="H25" i="1"/>
  <c r="I25" i="1" s="1"/>
  <c r="H26" i="1"/>
  <c r="I26" i="1" s="1"/>
  <c r="H27" i="1"/>
  <c r="I27" i="1" s="1"/>
  <c r="H24" i="1"/>
  <c r="I24" i="1" s="1"/>
  <c r="H22" i="1"/>
  <c r="I22" i="1" s="1"/>
  <c r="H21" i="1"/>
  <c r="I21" i="1" s="1"/>
  <c r="H19" i="1"/>
  <c r="I19" i="1" s="1"/>
  <c r="H18" i="1"/>
  <c r="I18" i="1" s="1"/>
  <c r="H15" i="1"/>
  <c r="I15" i="1" s="1"/>
  <c r="H103" i="1"/>
  <c r="I103" i="1" s="1"/>
  <c r="H104" i="1"/>
  <c r="I104" i="1" s="1"/>
  <c r="H105" i="1"/>
  <c r="I105" i="1" s="1"/>
  <c r="H106" i="1"/>
  <c r="I106" i="1" s="1"/>
  <c r="H102" i="1"/>
  <c r="I102" i="1" s="1"/>
  <c r="H49" i="1"/>
  <c r="I49" i="1" s="1"/>
  <c r="I48" i="1" s="1"/>
  <c r="H7" i="1"/>
  <c r="I7" i="1" s="1"/>
  <c r="H6" i="1"/>
  <c r="I6" i="1" s="1"/>
  <c r="I60" i="1" l="1"/>
  <c r="G14" i="2"/>
  <c r="I14" i="2" s="1"/>
  <c r="I15" i="2" s="1"/>
  <c r="G12" i="1" s="1"/>
  <c r="H12" i="1" s="1"/>
  <c r="I12" i="1" s="1"/>
  <c r="I11" i="1" s="1"/>
  <c r="C17" i="6" s="1"/>
  <c r="I58" i="4"/>
  <c r="I44" i="4"/>
  <c r="I34" i="4"/>
  <c r="G14" i="1" s="1"/>
  <c r="H14" i="1" s="1"/>
  <c r="I14" i="1" s="1"/>
  <c r="I13" i="1" s="1"/>
  <c r="C20" i="6" s="1"/>
  <c r="E21" i="6" s="1"/>
  <c r="I15" i="3"/>
  <c r="I20" i="1"/>
  <c r="I17" i="1"/>
  <c r="I86" i="1"/>
  <c r="I93" i="1"/>
  <c r="I78" i="1"/>
  <c r="I5" i="1"/>
  <c r="C11" i="6" s="1"/>
  <c r="E12" i="6" s="1"/>
  <c r="I30" i="1"/>
  <c r="I38" i="1"/>
  <c r="I71" i="1"/>
  <c r="I81" i="1"/>
  <c r="I101" i="1"/>
  <c r="I23" i="1"/>
  <c r="I50" i="1"/>
  <c r="I45" i="1"/>
  <c r="G10" i="1" l="1"/>
  <c r="H10" i="1" s="1"/>
  <c r="I10" i="1" s="1"/>
  <c r="G9" i="1"/>
  <c r="H9" i="1" s="1"/>
  <c r="I9" i="1" s="1"/>
  <c r="I8" i="1" s="1"/>
  <c r="C14" i="6" s="1"/>
  <c r="G15" i="6" s="1"/>
  <c r="G29" i="1"/>
  <c r="H29" i="1" s="1"/>
  <c r="I29" i="1" s="1"/>
  <c r="I28" i="1" s="1"/>
  <c r="G92" i="1"/>
  <c r="H92" i="1" s="1"/>
  <c r="I92" i="1" s="1"/>
  <c r="I91" i="1" s="1"/>
  <c r="G100" i="1"/>
  <c r="H100" i="1" s="1"/>
  <c r="I100" i="1" s="1"/>
  <c r="I99" i="1" s="1"/>
  <c r="G37" i="1"/>
  <c r="H37" i="1" s="1"/>
  <c r="I37" i="1" s="1"/>
  <c r="I36" i="1" s="1"/>
  <c r="I16" i="1" s="1"/>
  <c r="C23" i="6" s="1"/>
  <c r="F24" i="6" s="1"/>
  <c r="H18" i="6"/>
  <c r="I18" i="6"/>
  <c r="E18" i="6"/>
  <c r="F18" i="6"/>
  <c r="G18" i="6"/>
  <c r="I77" i="1"/>
  <c r="C26" i="6" s="1"/>
  <c r="J15" i="6" l="1"/>
  <c r="H15" i="6"/>
  <c r="F15" i="6"/>
  <c r="E15" i="6"/>
  <c r="I15" i="6"/>
  <c r="E24" i="6"/>
  <c r="G24" i="6"/>
  <c r="C29" i="6"/>
  <c r="C30" i="6" s="1"/>
  <c r="J27" i="6"/>
  <c r="J29" i="6" s="1"/>
  <c r="I27" i="6"/>
  <c r="I29" i="6" s="1"/>
  <c r="G27" i="6"/>
  <c r="H27" i="6"/>
  <c r="F27" i="6"/>
  <c r="E27" i="6"/>
  <c r="E29" i="6" s="1"/>
  <c r="E30" i="6" s="1"/>
  <c r="H110" i="1"/>
  <c r="H108" i="1" s="1"/>
  <c r="H109" i="1" s="1"/>
  <c r="F29" i="6" l="1"/>
  <c r="H29" i="6"/>
  <c r="G29" i="6"/>
  <c r="D11" i="6"/>
  <c r="D26" i="6"/>
  <c r="D20" i="6"/>
  <c r="D23" i="6"/>
  <c r="D14" i="6"/>
  <c r="D17" i="6"/>
  <c r="F30" i="6"/>
  <c r="G30" i="6" l="1"/>
  <c r="H30" i="6" s="1"/>
  <c r="I30" i="6" s="1"/>
  <c r="J30" i="6" s="1"/>
  <c r="D29" i="6"/>
</calcChain>
</file>

<file path=xl/sharedStrings.xml><?xml version="1.0" encoding="utf-8"?>
<sst xmlns="http://schemas.openxmlformats.org/spreadsheetml/2006/main" count="705" uniqueCount="331">
  <si>
    <t>Obra</t>
  </si>
  <si>
    <t>Bancos</t>
  </si>
  <si>
    <t>B.D.I.</t>
  </si>
  <si>
    <t>Encargos Sociais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</si>
  <si>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</si>
  <si>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</si>
  <si>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</si>
  <si>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</si>
  <si>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</si>
  <si>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</si>
  <si>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</si>
  <si>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</si>
  <si>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</si>
  <si>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</si>
  <si>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</si>
  <si>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</si>
  <si>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</si>
  <si>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</si>
  <si>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</si>
  <si>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</si>
  <si>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</si>
  <si>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</si>
  <si>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</si>
  <si>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</si>
  <si>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2 </t>
  </si>
  <si>
    <t>MOBILIZAÇÃO/DESMOBILIZAÇÃO</t>
  </si>
  <si>
    <t xml:space="preserve"> 2.1 </t>
  </si>
  <si>
    <t xml:space="preserve"> MOB </t>
  </si>
  <si>
    <t>Próprio</t>
  </si>
  <si>
    <t>MOBILIZAÇÃO E DESMOBILIZAÇÃO</t>
  </si>
  <si>
    <t>UN</t>
  </si>
  <si>
    <t xml:space="preserve"> 3 </t>
  </si>
  <si>
    <t>ADMINISTRAÇÃO LOCAL DA OBRA</t>
  </si>
  <si>
    <t xml:space="preserve"> 3.1 </t>
  </si>
  <si>
    <t xml:space="preserve"> ADMCAM </t>
  </si>
  <si>
    <t>ADMINISTRAÇÃO LOCAL</t>
  </si>
  <si>
    <t>INSTALAÇÃO DE CANTEIRO DE OBRA</t>
  </si>
  <si>
    <t xml:space="preserve"> BAR DE OBRA </t>
  </si>
  <si>
    <t>BARRACÃO DE OBRA</t>
  </si>
  <si>
    <t xml:space="preserve"> 101505 </t>
  </si>
  <si>
    <t>ENTRADA DE ENERGIA ELÉTRICA, AÉREA, TRIFÁSICA, COM CAIXA DE SOBREPOR, CABO DE 10 MM2 E DISJUNTOR DIN 50A (NÃO INCLUSO O POSTE DE CONCRETO). AF_07/2020_PS</t>
  </si>
  <si>
    <t xml:space="preserve"> 98524 </t>
  </si>
  <si>
    <t>LIMPEZA MANUAL DE VEGETAÇÃO EM TERRENO COM ENXADA. AF_03/2024</t>
  </si>
  <si>
    <t xml:space="preserve"> 99059 </t>
  </si>
  <si>
    <t>LOCAÇÃO CONVENCIONAL DE OBRA, UTILIZANDO GABARITO DE TÁBUAS CORRIDAS PONTALETADAS A CADA 2,00M - 2 UTILIZAÇÕES. AF_03/2024</t>
  </si>
  <si>
    <t>M</t>
  </si>
  <si>
    <t>FUNDAÇÃO</t>
  </si>
  <si>
    <t xml:space="preserve"> 102487 </t>
  </si>
  <si>
    <t>CONCRETO CICLÓPICO FCK = 15MPA, 30% PEDRA DE MÃO EM VOLUME REAL, INCLUSIVE LANÇAMENTO. AF_05/2021</t>
  </si>
  <si>
    <t>m³</t>
  </si>
  <si>
    <t xml:space="preserve"> 101115 </t>
  </si>
  <si>
    <t>ESCAVAÇÃO HORIZONTAL EM SOLO DE 1A CATEGORIA COM TRATOR DE ESTEIRAS (150HP/LÂMINA: 3,18M3). AF_07/2020</t>
  </si>
  <si>
    <t>ESTRUTURA</t>
  </si>
  <si>
    <t xml:space="preserve"> 92762 </t>
  </si>
  <si>
    <t>ARMAÇÃO DE PILAR OU VIGA DE ESTRUTURA CONVENCIONAL DE CONCRETO ARMADO UTILIZANDO AÇO CA-50 DE 10,0 MM - MONTAGEM. AF_06/2022</t>
  </si>
  <si>
    <t>KG</t>
  </si>
  <si>
    <t xml:space="preserve"> 92759 </t>
  </si>
  <si>
    <t>ARMAÇÃO DE PILAR OU VIGA DE ESTRUTURA CONVENCIONAL DE CONCRETO ARMADO UTILIZANDO AÇO CA-60 DE 5,0 MM - MONTAGEM. AF_06/2022</t>
  </si>
  <si>
    <t>DRENAGEM</t>
  </si>
  <si>
    <t xml:space="preserve"> BARB </t>
  </si>
  <si>
    <t>BARBACAN COM TUBO 50 MM</t>
  </si>
  <si>
    <t>TERRAPLENAGEM</t>
  </si>
  <si>
    <t xml:space="preserve"> 100973 </t>
  </si>
  <si>
    <t>CARGA, MANOBRA E DESCARGA DE SOLOS E MATERIAIS GRANULARES EM CAMINHÃO BASCULANTE 6 M³ - CARGA COM PÁ CARREGADEIRA (CAÇAMBA DE 1,7 A 2,8 M³ / 128 HP) E DESCARGA LIVRE (UNIDADE: M3). AF_07/2020</t>
  </si>
  <si>
    <t xml:space="preserve"> 97913 </t>
  </si>
  <si>
    <t>TRANSPORTE COM CAMINHÃO BASCULANTE DE 6 M³, EM VIA URBANA EM REVESTIMENTO PRIMÁRIO (UNIDADE: M3XKM). AF_07/2020</t>
  </si>
  <si>
    <t>M3XKM</t>
  </si>
  <si>
    <t xml:space="preserve"> 100574 </t>
  </si>
  <si>
    <t>ESPALHAMENTO DE MATERIAL COM TRATOR DE ESTEIRAS. AF_09/2024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</si>
  <si>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</si>
  <si>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</si>
  <si>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>SERVIÇOS COMPLEMENTARES</t>
  </si>
  <si>
    <t xml:space="preserve"> GCMURO </t>
  </si>
  <si>
    <t>GUARDA CORPO MURO</t>
  </si>
  <si>
    <t>RAMPA DE EMBARQUE E DESEMBARQUE</t>
  </si>
  <si>
    <t xml:space="preserve"> 100575 </t>
  </si>
  <si>
    <t>REGULARIZAÇÃO DE SUPERFÍCIES COM MOTONIVELADORA. AF_09/2024</t>
  </si>
  <si>
    <t xml:space="preserve"> 97083 </t>
  </si>
  <si>
    <t>COMPACTAÇÃO MECÂNICA DE SOLO PARA EXECUÇÃO DE RADIER, PISO DE CONCRETO OU LAJE SOBRE SOLO, COM COMPACTADOR DE SOLOS A PERCUSSÃO. AF_09/2021</t>
  </si>
  <si>
    <t xml:space="preserve"> 100324 </t>
  </si>
  <si>
    <t>LASTRO COM MATERIAL GRANULAR (PEDRA BRITADA N.1 E PEDRA BRITADA N.2), APLICADO EM PISOS OU LAJES SOBRE SOLO, ESPESSURA DE *10 CM*. AF_01/2024</t>
  </si>
  <si>
    <t xml:space="preserve"> 92770 </t>
  </si>
  <si>
    <t>ARMAÇÃO DE LAJE DE ESTRUTURA CONVENCIONAL DE CONCRETO ARMADO UTILIZANDO AÇO CA-50 DE 8,0 MM - MONTAGEM. AF_06/2022</t>
  </si>
  <si>
    <t xml:space="preserve"> 102475 </t>
  </si>
  <si>
    <t>CONCRETO FCK = 20MPA, TRAÇO 1:2,6:2,9 (EM MASSA SECA DE CIMENTO/ AREIA MÉDIA/ SEIXO ROLADO) - PREPARO MECÂNICO COM BETONEIRA 400 L. AF_05/2021</t>
  </si>
  <si>
    <t xml:space="preserve"> 103670 </t>
  </si>
  <si>
    <t>LANÇAMENTO COM USO DE BALDES, ADENSAMENTO E ACABAMENTO DE CONCRETO EM ESTRUTURAS. AF_02/2022</t>
  </si>
  <si>
    <t>ESCADARIA DE EMBARQUE E DESEMBARQUE</t>
  </si>
  <si>
    <t>LOCAÇÃO</t>
  </si>
  <si>
    <t>MOVIMENTO DE TERRA</t>
  </si>
  <si>
    <t xml:space="preserve"> 93358 </t>
  </si>
  <si>
    <t>ESCAVAÇÃO MANUAL DE VALA. AF_09/2024</t>
  </si>
  <si>
    <t xml:space="preserve"> 96617 </t>
  </si>
  <si>
    <t>LASTRO DE CONCRETO MAGRO, APLICADO EM BLOCOS DE COROAMENTO OU SAPATAS, ESPESSURA DE 3 CM. AF_01/2024</t>
  </si>
  <si>
    <t xml:space="preserve"> 96543 </t>
  </si>
  <si>
    <t>ARMAÇÃO DE BLOCO UTILIZANDO AÇO CA-60 DE 5 MM - MONTAGEM. AF_01/2024</t>
  </si>
  <si>
    <t xml:space="preserve"> 96545 </t>
  </si>
  <si>
    <t>ARMAÇÃO DE BLOCO UTILIZANDO AÇO CA-50 DE 8 MM - MONTAGEM. AF_01/2024</t>
  </si>
  <si>
    <t xml:space="preserve"> 96546 </t>
  </si>
  <si>
    <t>ARMAÇÃO DE BLOCO UTILIZANDO AÇO CA-50 DE 10 MM - MONTAGEM. AF_01/2024</t>
  </si>
  <si>
    <t xml:space="preserve"> 92885 </t>
  </si>
  <si>
    <t>ARMAÇÃO UTILIZANDO AÇO CA-25 DE 12,5 MM - MONTAGEM. AF_06/2022</t>
  </si>
  <si>
    <t xml:space="preserve"> 92886 </t>
  </si>
  <si>
    <t>ARMAÇÃO UTILIZANDO AÇO CA-25 DE 16,0 MM - MONTAGEM. AF_06/2022</t>
  </si>
  <si>
    <t xml:space="preserve"> 96534 </t>
  </si>
  <si>
    <t>FABRICAÇÃO, MONTAGEM E DESMONTAGEM DE FÔRMA PARA BLOCO DE COROAMENTO, EM MADEIRA SERRADA, E=25 MM, 4 UTILIZAÇÕES. AF_01/2024</t>
  </si>
  <si>
    <t xml:space="preserve"> 92768 </t>
  </si>
  <si>
    <t>ARMAÇÃO DE LAJE DE ESTRUTURA CONVENCIONAL DE CONCRETO ARMADO UTILIZANDO AÇO CA-60 DE 5,0 MM - MONTAGEM. AF_06/2022</t>
  </si>
  <si>
    <t xml:space="preserve"> 92883 </t>
  </si>
  <si>
    <t>ARMAÇÃO UTILIZANDO AÇO CA-25 DE 8,0 MM - MONTAGEM. AF_06/2022</t>
  </si>
  <si>
    <t xml:space="preserve"> 92267 </t>
  </si>
  <si>
    <t>FABRICAÇÃO DE FÔRMA PARA LAJES, EM CHAPA DE MADEIRA COMPENSADA RESINADA, E = 17 MM. AF_09/2020</t>
  </si>
  <si>
    <t>CALÇAMENTO</t>
  </si>
  <si>
    <t xml:space="preserve"> 94263 </t>
  </si>
  <si>
    <t>GUIA (MEIO-FIO) CONCRETO, MOLDADA IN LOCO EM TRECHO RETO COM EXTRUSORA, 13 CM BASE X 22 CM ALTURA. AF_01/2024</t>
  </si>
  <si>
    <t>MURO TRECHO 2- 160 METROS</t>
  </si>
  <si>
    <t>LOCAÇÃO CONVENCIONAL DE OBRA, UTILIZANDO GABARITO DE TÁBUAS CORRIDAS PONTALETADAS A CADA 2,00M -  2 UTILIZAÇÕES. AF_03/2024</t>
  </si>
  <si>
    <t xml:space="preserve"> 100889 </t>
  </si>
  <si>
    <t>ESTACA METÁLICA PARA FUNDAÇÃO, UTILIZANDO PERFIL LAMINADO HP250X62 (EXCLUSIVE MOBILIZAÇÃO E DESMOBILIZAÇÃO). AF_01/2020</t>
  </si>
  <si>
    <t xml:space="preserve"> 100951 </t>
  </si>
  <si>
    <t>TRANSPORTE COM CAMINHÃO CARROCERIA COM GUINDAUTO (MUNCK), MOMENTO MÁXIMO DE CARGA 11,7 TM, EM VIA URBANA EM REVESTIMENTO PRIMÁRIO (UNIDADE: TXKM). AF_07/2020</t>
  </si>
  <si>
    <t>TXKM</t>
  </si>
  <si>
    <t>Total sem BDI</t>
  </si>
  <si>
    <t>Total do BDI</t>
  </si>
  <si>
    <t>Total Geral</t>
  </si>
  <si>
    <t xml:space="preserve">   URBANIZAÇÃO DA ORLA DO RIO ARAGUAIA  EM SANTA MARIA DAS BARREIRAS</t>
  </si>
  <si>
    <t>MOBILIZAÇÃO</t>
  </si>
  <si>
    <t>DESMOBILIZAÇÃO</t>
  </si>
  <si>
    <t>UM</t>
  </si>
  <si>
    <t>PREFEITURA MUNICIPAL DE SANTA MARIA DAS BARREIRAS</t>
  </si>
  <si>
    <t>SECRETARIA MUNICIPAL DE OBRAS PÚBLICAS</t>
  </si>
  <si>
    <t>PLANILHA ORÇAMENTÁRIA</t>
  </si>
  <si>
    <t>OBRA :</t>
  </si>
  <si>
    <t>LOCAL:</t>
  </si>
  <si>
    <t xml:space="preserve">DATA BASE: </t>
  </si>
  <si>
    <t>CPU-02</t>
  </si>
  <si>
    <t>COMPOSIÇÃO</t>
  </si>
  <si>
    <t>FONTE</t>
  </si>
  <si>
    <t>CÓDIGO</t>
  </si>
  <si>
    <t>DESCRIÇÃO</t>
  </si>
  <si>
    <t>UND.</t>
  </si>
  <si>
    <t>QUANT.</t>
  </si>
  <si>
    <t>PREÇO (R$)</t>
  </si>
  <si>
    <t>UNITÁRIO</t>
  </si>
  <si>
    <t>TOTAL</t>
  </si>
  <si>
    <t>H</t>
  </si>
  <si>
    <t>ENCARREGADO GERAL COM ENCARGOS COMPLEMENTARES</t>
  </si>
  <si>
    <t>MEMÓRIA DE CÁLCULO</t>
  </si>
  <si>
    <t>Ref.</t>
  </si>
  <si>
    <t>h/dia</t>
  </si>
  <si>
    <t>dias/mês</t>
  </si>
  <si>
    <t>quant. Meses</t>
  </si>
  <si>
    <t>Quant</t>
  </si>
  <si>
    <t>Engenheiro Civil</t>
  </si>
  <si>
    <t>Encarregado Geral</t>
  </si>
  <si>
    <t>2.0</t>
  </si>
  <si>
    <t>AMPLIAÇÃO DA ORLA DE SANTA MARIA DAS BARREIRAS</t>
  </si>
  <si>
    <t>SEDE DO MUNICIPIO- SANTA MARIA DAS BARREIRAS</t>
  </si>
  <si>
    <t>SINAPI FEV/2026</t>
  </si>
  <si>
    <t>CAMINHÃO TOCO</t>
  </si>
  <si>
    <t>SERVENTE DE DOBRA C/ ENCARGOS COMPLEMENTARES</t>
  </si>
  <si>
    <t>ENGENHEIRO CIVIL DE OBRA JUNIORCOM ENCARGOS COMPLEMENTARES</t>
  </si>
  <si>
    <t>CPU-03</t>
  </si>
  <si>
    <t>BAR OBRA</t>
  </si>
  <si>
    <t>CARPINTEIRO COM ENCARGOS COMPLEMENTARES</t>
  </si>
  <si>
    <t>ENCANADOR COM ENCARGOS COMPLEMENTAES</t>
  </si>
  <si>
    <t>PAREDE DE MADEIRA COMPENSADA EM HAPA SIMPLES</t>
  </si>
  <si>
    <t>M²</t>
  </si>
  <si>
    <t>PAREDE DE MADEIRA COMPENSADA INTERNA</t>
  </si>
  <si>
    <t>PEDREIRO COM ENCARGOS COMPLEMENTARES</t>
  </si>
  <si>
    <t>PISO PARA CONSTRUÇÃO TEMPORARIA EM MADEIRA</t>
  </si>
  <si>
    <t>SERVENTE COM ENCARGOS COMPLEMENTARES</t>
  </si>
  <si>
    <t>TELHAMENTO COM TELHA ONDULADA 6 MM</t>
  </si>
  <si>
    <t>TRAMA DE MADEIRA COMPOSTA POR TERÇAS</t>
  </si>
  <si>
    <t>ADESIVO PLASTICO BISNAGA 75 G</t>
  </si>
  <si>
    <t>AREIA MEDIA</t>
  </si>
  <si>
    <t>M³</t>
  </si>
  <si>
    <t>CAIXA DE DESCARGA PLASTICA</t>
  </si>
  <si>
    <t>CIMENTO PORTLAND CP-II</t>
  </si>
  <si>
    <t>CONJUNTO DE LIGAÇÃO PARA VASO</t>
  </si>
  <si>
    <t>JOELHO ROSCAVEL 1/2"</t>
  </si>
  <si>
    <t>JOELHO 90º 20 MM</t>
  </si>
  <si>
    <t>LAVATORIO DE LOUÇA SEM COLUNA</t>
  </si>
  <si>
    <t>TORNEIRA PLASTICA PARA LAVATORIO 1/2"</t>
  </si>
  <si>
    <t>TUBO PVC 100 MM - ESGOTO</t>
  </si>
  <si>
    <t>TUBO PVC 40 MM - ESGOTO</t>
  </si>
  <si>
    <t>TUBO PVC 25 MM</t>
  </si>
  <si>
    <t>CPU 4</t>
  </si>
  <si>
    <t>BARBACAN - M</t>
  </si>
  <si>
    <t>BARB</t>
  </si>
  <si>
    <t>GEOTEXTIL INSTALADO EM DRENO</t>
  </si>
  <si>
    <t>PEDRA BRITADA Nº 2</t>
  </si>
  <si>
    <t>TUBO PVC 50 MM</t>
  </si>
  <si>
    <t>CPU 5</t>
  </si>
  <si>
    <t>GUARDA CORPO- M</t>
  </si>
  <si>
    <t>GC MURO</t>
  </si>
  <si>
    <t>ARMAÇÃO AÇO 5, 0MM</t>
  </si>
  <si>
    <t>ARMAÇÃO AÇO 8.0 MM</t>
  </si>
  <si>
    <t>CONCRETO FCK =15 MPA</t>
  </si>
  <si>
    <t>LANÇAMENTO DE CONCRETO C/ USO DE BALDES</t>
  </si>
  <si>
    <t>TUBO DE AGO GALVANIZADO 2"</t>
  </si>
  <si>
    <t>TUBO DE AÇO GALVANIZADO 4"</t>
  </si>
  <si>
    <t>FABRICAÇÃO DE FORMAS PARA PILARES- 12 UTILIZAÇÕES</t>
  </si>
  <si>
    <t>ARMAÇÃO  DE LAJE UTILIZANDO AÇO CA-50 DE 10,0 MM - MONTAGEM. AF_06/2022</t>
  </si>
  <si>
    <t>ARMAÇÃO  DE PILAR OU VIGA UTILIZANDO AÇO CA-50 DE 20,0 MM - MONTAGEM. AF_06/2022</t>
  </si>
  <si>
    <t>ARMAÇÃO  DE PILAR OU VIGAUTILIZANDO AÇO CA-50 DE 12,5 MM - MONTAGEM. AF_06/2022</t>
  </si>
  <si>
    <t>ARMAÇÃO DE PILAR OU VIGA UTILIZANDO AÇO CA-50 DE 25,0 MM - MONTAGEM. AF_06/2022</t>
  </si>
  <si>
    <t>FABRICAÇÃO E MONTAGEM E DESMONTAGEM DE FORMA PARA CORTINA, 10 UTILIZAÇÕS</t>
  </si>
  <si>
    <t xml:space="preserve">SINAPI - 02/2026 - Pará
</t>
  </si>
  <si>
    <t>_______________________________________________________________
Setor de Engenharia</t>
  </si>
  <si>
    <t>Cronograma Físico- Financeiro</t>
  </si>
  <si>
    <t>MÊS 01</t>
  </si>
  <si>
    <t>MÊS 02</t>
  </si>
  <si>
    <t>MÊS 03</t>
  </si>
  <si>
    <t>MÊS 04</t>
  </si>
  <si>
    <t>QCI- QUADRO DE COMPOSIÇÃO DE INVESTIMENTO</t>
  </si>
  <si>
    <t>CONCEDENTE</t>
  </si>
  <si>
    <t>PROPONENTE</t>
  </si>
  <si>
    <t>MÊS 05</t>
  </si>
  <si>
    <t>MÊS 06</t>
  </si>
  <si>
    <t>ACUMULADO</t>
  </si>
  <si>
    <t>SEDE DO MUNICIPIO- ZONA RURAL DE SANTA MARIA DAS BARREIRAS-PA</t>
  </si>
  <si>
    <t>SINAPI FEV/2026 COM DESONERAÇÃO</t>
  </si>
  <si>
    <t>4.1</t>
  </si>
  <si>
    <t>4.2</t>
  </si>
  <si>
    <t>5.0</t>
  </si>
  <si>
    <t>5.1</t>
  </si>
  <si>
    <t>5.1.1</t>
  </si>
  <si>
    <t>5.1.2</t>
  </si>
  <si>
    <t>5.2</t>
  </si>
  <si>
    <t>5.2.1</t>
  </si>
  <si>
    <t>5.2.2</t>
  </si>
  <si>
    <t>5.3</t>
  </si>
  <si>
    <t>5.3.1</t>
  </si>
  <si>
    <t>5.3.2</t>
  </si>
  <si>
    <t>5.3.3</t>
  </si>
  <si>
    <t>5.3.4</t>
  </si>
  <si>
    <t>5.4</t>
  </si>
  <si>
    <t>5.4.1</t>
  </si>
  <si>
    <t>5.5</t>
  </si>
  <si>
    <t>5.5.1</t>
  </si>
  <si>
    <t>5.5.2</t>
  </si>
  <si>
    <t>5.5.3</t>
  </si>
  <si>
    <t>5.5.4</t>
  </si>
  <si>
    <t>5.5.5</t>
  </si>
  <si>
    <t>5.6</t>
  </si>
  <si>
    <t>5.6.1</t>
  </si>
  <si>
    <t>5.7</t>
  </si>
  <si>
    <t>5.7.1</t>
  </si>
  <si>
    <t>5.7.2</t>
  </si>
  <si>
    <t>5.7.3</t>
  </si>
  <si>
    <t>5.7.4</t>
  </si>
  <si>
    <t>5.7.5</t>
  </si>
  <si>
    <t>5.7.6</t>
  </si>
  <si>
    <t>5.8</t>
  </si>
  <si>
    <t>5.8.1</t>
  </si>
  <si>
    <t>5.8.1.1</t>
  </si>
  <si>
    <t>5.8.2</t>
  </si>
  <si>
    <t>5.8.2.1</t>
  </si>
  <si>
    <t>5.8.3</t>
  </si>
  <si>
    <t>5.8.3.1</t>
  </si>
  <si>
    <t>5.8.3.2</t>
  </si>
  <si>
    <t>5.8.3.3</t>
  </si>
  <si>
    <t>5.8.3.4</t>
  </si>
  <si>
    <t>5.8.3.5</t>
  </si>
  <si>
    <t>5.8.3.6</t>
  </si>
  <si>
    <t>5.8.3.7</t>
  </si>
  <si>
    <t>5.8.3.8</t>
  </si>
  <si>
    <t>5.8.3.9</t>
  </si>
  <si>
    <t>5.8.4</t>
  </si>
  <si>
    <t>5.8.4.1</t>
  </si>
  <si>
    <t>5.8.4.2</t>
  </si>
  <si>
    <t>5.8.4.3</t>
  </si>
  <si>
    <t>5.8.4.4</t>
  </si>
  <si>
    <t>5.8.4.5</t>
  </si>
  <si>
    <t>5.8.4.6</t>
  </si>
  <si>
    <t>5.8.4.7</t>
  </si>
  <si>
    <t>5.8.4.8</t>
  </si>
  <si>
    <t>5.8.4.9</t>
  </si>
  <si>
    <t>5.9</t>
  </si>
  <si>
    <t>5.9.1</t>
  </si>
  <si>
    <t>5.9.2</t>
  </si>
  <si>
    <t>5.9.3</t>
  </si>
  <si>
    <t>5.9.4</t>
  </si>
  <si>
    <t>5.9.5</t>
  </si>
  <si>
    <t>6.1</t>
  </si>
  <si>
    <t>6.1.1</t>
  </si>
  <si>
    <t>6.1.2</t>
  </si>
  <si>
    <t>6.2</t>
  </si>
  <si>
    <t>6.2.1</t>
  </si>
  <si>
    <t>6.2.2</t>
  </si>
  <si>
    <t>6.2.3</t>
  </si>
  <si>
    <t>6.2.4</t>
  </si>
  <si>
    <t>6.3</t>
  </si>
  <si>
    <t>6.3.1</t>
  </si>
  <si>
    <t>6.3.2</t>
  </si>
  <si>
    <t>6.3.3</t>
  </si>
  <si>
    <t>6.3.4</t>
  </si>
  <si>
    <t>6.4</t>
  </si>
  <si>
    <t>6.4.1</t>
  </si>
  <si>
    <t>6.5</t>
  </si>
  <si>
    <t>6.5.1</t>
  </si>
  <si>
    <t>6.5.2</t>
  </si>
  <si>
    <t>6.5.3</t>
  </si>
  <si>
    <t>6.5.4</t>
  </si>
  <si>
    <t>6.5.5</t>
  </si>
  <si>
    <t>6.6</t>
  </si>
  <si>
    <t>6.6.1</t>
  </si>
  <si>
    <t>6.7</t>
  </si>
  <si>
    <t>6.7.1</t>
  </si>
  <si>
    <t>6.7.2</t>
  </si>
  <si>
    <t>6.7.3</t>
  </si>
  <si>
    <t>6.7.4</t>
  </si>
  <si>
    <t>6.7.5</t>
  </si>
  <si>
    <t>UND</t>
  </si>
  <si>
    <t>SEDE DO MUNICIPIO</t>
  </si>
  <si>
    <t>BARRACÃO DA OBRA(3 X 4 M)</t>
  </si>
  <si>
    <t>MURO TRECHO 1-  172,81 M</t>
  </si>
  <si>
    <t>5.8.4.10</t>
  </si>
  <si>
    <t>GUARDA-CORPO DE AÇO GALVANIZADO DE 1,10M, MONTANTES TUBULARES DE 1.1/4" ESPAÇADOS 1,20M TRAVESSA SUPERIOR DE 1.1/2", GRADIL FORMADO POR TUBOS HORIZONTAIS DE 1" E VERTICAIS DE 3/4", FIXADO COM ADESIVO ESTRUTURAL EPOXI</t>
  </si>
  <si>
    <t xml:space="preserve"> </t>
  </si>
  <si>
    <t>PISO TATIL</t>
  </si>
  <si>
    <t>PISO TATIL/PODOTATIL ,LADRILHO HIDRAULICO, CONCRETO 25X25, E=2,5 PADRDÃO TATIL/ALERTA OU DIRECIONAL- COR AMARELA</t>
  </si>
  <si>
    <t>AREIA MÉDIA</t>
  </si>
  <si>
    <t>ADITIVO VEDALIT</t>
  </si>
  <si>
    <t>L</t>
  </si>
  <si>
    <t>CIMENTO CP-32</t>
  </si>
  <si>
    <t>CPU 6</t>
  </si>
  <si>
    <t>PISO TÁTIL- M²</t>
  </si>
  <si>
    <t>EXECUÇÃO DE PASSEIO EM PISO INTERTRAVADO, COM BLOCO RETANGULAR NATURAL DE 20 X 10 CM, ESPESSURA 6 CM. AF_10/2022</t>
  </si>
  <si>
    <t>TAPUME COM TELHA METÁLICA. AF_03/2024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</si>
</sst>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\ %"/>
    <numFmt numFmtId="165" formatCode="###0;###0"/>
    <numFmt numFmtId="166" formatCode="mm/yy"/>
    <numFmt numFmtId="167" formatCode="_-* #,##0.00_-;\-* #,##0.00_-;_-* \-??_-;_-@_-"/>
  </numFmts>
  <fonts count="3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rgb="FF212421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theme="0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name val="Arial"/>
      <family val="1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42"/>
      </patternFill>
    </fill>
    <fill>
      <patternFill patternType="lightDown">
        <bgColor theme="0"/>
      </patternFill>
    </fill>
    <fill>
      <patternFill patternType="lightDown"/>
    </fill>
    <fill>
      <patternFill patternType="solid">
        <fgColor indexed="22"/>
        <bgColor indexed="44"/>
      </patternFill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1" fillId="0" borderId="0" applyFont="0" applyFill="0" applyBorder="0" applyAlignment="0" applyProtection="0"/>
    <xf numFmtId="0" fontId="23" fillId="0" borderId="0"/>
  </cellStyleXfs>
  <cellXfs count="15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0" fillId="11" borderId="12" xfId="0" applyFont="1" applyFill="1" applyBorder="1" applyAlignment="1">
      <alignment horizontal="left" vertical="top" wrapText="1"/>
    </xf>
    <xf numFmtId="0" fontId="12" fillId="13" borderId="12" xfId="0" applyFont="1" applyFill="1" applyBorder="1" applyAlignment="1">
      <alignment horizontal="right" vertical="top" wrapText="1"/>
    </xf>
    <xf numFmtId="4" fontId="13" fillId="14" borderId="12" xfId="0" applyNumberFormat="1" applyFont="1" applyFill="1" applyBorder="1" applyAlignment="1">
      <alignment horizontal="right" vertical="top" wrapText="1"/>
    </xf>
    <xf numFmtId="0" fontId="10" fillId="12" borderId="12" xfId="0" applyFont="1" applyFill="1" applyBorder="1" applyAlignment="1">
      <alignment horizontal="center" vertical="top" wrapText="1"/>
    </xf>
    <xf numFmtId="0" fontId="23" fillId="0" borderId="14" xfId="0" applyFont="1" applyBorder="1"/>
    <xf numFmtId="0" fontId="0" fillId="0" borderId="15" xfId="0" applyBorder="1"/>
    <xf numFmtId="0" fontId="22" fillId="0" borderId="16" xfId="0" applyFont="1" applyBorder="1" applyAlignment="1">
      <alignment horizontal="justify" vertical="center"/>
    </xf>
    <xf numFmtId="0" fontId="0" fillId="0" borderId="17" xfId="0" applyBorder="1"/>
    <xf numFmtId="0" fontId="22" fillId="0" borderId="18" xfId="0" applyFont="1" applyBorder="1" applyAlignment="1">
      <alignment vertical="center"/>
    </xf>
    <xf numFmtId="0" fontId="23" fillId="0" borderId="19" xfId="0" applyFont="1" applyBorder="1" applyAlignment="1">
      <alignment vertical="center"/>
    </xf>
    <xf numFmtId="0" fontId="0" fillId="0" borderId="19" xfId="0" applyBorder="1" applyAlignment="1">
      <alignment vertical="center"/>
    </xf>
    <xf numFmtId="0" fontId="23" fillId="0" borderId="19" xfId="0" applyFont="1" applyBorder="1"/>
    <xf numFmtId="0" fontId="23" fillId="0" borderId="19" xfId="0" applyFont="1" applyBorder="1" applyAlignment="1">
      <alignment horizontal="center"/>
    </xf>
    <xf numFmtId="4" fontId="23" fillId="0" borderId="19" xfId="0" applyNumberFormat="1" applyFont="1" applyBorder="1"/>
    <xf numFmtId="0" fontId="0" fillId="0" borderId="19" xfId="0" applyBorder="1"/>
    <xf numFmtId="0" fontId="0" fillId="0" borderId="20" xfId="0" applyBorder="1"/>
    <xf numFmtId="165" fontId="24" fillId="22" borderId="21" xfId="2" applyNumberFormat="1" applyFont="1" applyFill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center"/>
    </xf>
    <xf numFmtId="0" fontId="24" fillId="0" borderId="0" xfId="0" applyFont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23" borderId="22" xfId="0" applyFont="1" applyFill="1" applyBorder="1" applyAlignment="1">
      <alignment vertical="center"/>
    </xf>
    <xf numFmtId="0" fontId="24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/>
    </xf>
    <xf numFmtId="4" fontId="26" fillId="0" borderId="21" xfId="0" applyNumberFormat="1" applyFont="1" applyBorder="1" applyAlignment="1">
      <alignment horizontal="center" vertical="center" wrapText="1"/>
    </xf>
    <xf numFmtId="4" fontId="24" fillId="0" borderId="21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17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/>
    </xf>
    <xf numFmtId="0" fontId="28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top"/>
    </xf>
    <xf numFmtId="0" fontId="26" fillId="0" borderId="0" xfId="0" applyFont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7" fillId="0" borderId="21" xfId="0" applyFont="1" applyBorder="1" applyAlignment="1">
      <alignment horizontal="right" vertical="center" wrapText="1"/>
    </xf>
    <xf numFmtId="43" fontId="27" fillId="0" borderId="21" xfId="1" applyFont="1" applyBorder="1" applyAlignment="1">
      <alignment horizontal="right" vertical="center" wrapText="1"/>
    </xf>
    <xf numFmtId="43" fontId="26" fillId="0" borderId="21" xfId="1" applyFont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right" vertical="top" wrapText="1"/>
    </xf>
    <xf numFmtId="0" fontId="22" fillId="0" borderId="28" xfId="0" applyFont="1" applyBorder="1" applyAlignment="1">
      <alignment vertical="center"/>
    </xf>
    <xf numFmtId="0" fontId="22" fillId="0" borderId="28" xfId="0" applyFont="1" applyBorder="1" applyAlignment="1">
      <alignment horizontal="justify" vertical="center"/>
    </xf>
    <xf numFmtId="0" fontId="22" fillId="0" borderId="45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4" fontId="23" fillId="0" borderId="0" xfId="0" applyNumberFormat="1" applyFont="1"/>
    <xf numFmtId="167" fontId="30" fillId="0" borderId="35" xfId="1" applyNumberFormat="1" applyFont="1" applyFill="1" applyBorder="1" applyAlignment="1" applyProtection="1">
      <alignment horizontal="right" vertical="center"/>
    </xf>
    <xf numFmtId="10" fontId="29" fillId="0" borderId="36" xfId="1" applyNumberFormat="1" applyFont="1" applyFill="1" applyBorder="1" applyAlignment="1" applyProtection="1">
      <alignment horizontal="right" vertical="center"/>
    </xf>
    <xf numFmtId="167" fontId="22" fillId="0" borderId="38" xfId="1" applyNumberFormat="1" applyFont="1" applyFill="1" applyBorder="1" applyAlignment="1" applyProtection="1">
      <alignment horizontal="right" vertical="center"/>
    </xf>
    <xf numFmtId="167" fontId="33" fillId="25" borderId="0" xfId="1" applyNumberFormat="1" applyFont="1" applyFill="1" applyBorder="1" applyAlignment="1" applyProtection="1">
      <alignment horizontal="right" vertical="center"/>
    </xf>
    <xf numFmtId="10" fontId="29" fillId="0" borderId="38" xfId="1" applyNumberFormat="1" applyFont="1" applyFill="1" applyBorder="1" applyAlignment="1" applyProtection="1">
      <alignment horizontal="right" vertical="center"/>
    </xf>
    <xf numFmtId="167" fontId="29" fillId="26" borderId="0" xfId="1" applyNumberFormat="1" applyFont="1" applyFill="1" applyBorder="1" applyAlignment="1" applyProtection="1">
      <alignment horizontal="right" vertical="center"/>
    </xf>
    <xf numFmtId="10" fontId="29" fillId="0" borderId="39" xfId="1" applyNumberFormat="1" applyFont="1" applyFill="1" applyBorder="1" applyAlignment="1" applyProtection="1">
      <alignment horizontal="right" vertical="center"/>
    </xf>
    <xf numFmtId="167" fontId="22" fillId="0" borderId="39" xfId="1" applyNumberFormat="1" applyFont="1" applyFill="1" applyBorder="1" applyAlignment="1" applyProtection="1">
      <alignment horizontal="right" vertical="center"/>
    </xf>
    <xf numFmtId="0" fontId="34" fillId="27" borderId="42" xfId="0" applyFont="1" applyFill="1" applyBorder="1" applyAlignment="1">
      <alignment vertical="center"/>
    </xf>
    <xf numFmtId="0" fontId="34" fillId="27" borderId="0" xfId="0" applyFont="1" applyFill="1" applyAlignment="1">
      <alignment vertical="center"/>
    </xf>
    <xf numFmtId="4" fontId="35" fillId="27" borderId="43" xfId="0" applyNumberFormat="1" applyFont="1" applyFill="1" applyBorder="1" applyAlignment="1">
      <alignment horizontal="center" vertical="center"/>
    </xf>
    <xf numFmtId="10" fontId="35" fillId="27" borderId="43" xfId="0" applyNumberFormat="1" applyFont="1" applyFill="1" applyBorder="1" applyAlignment="1">
      <alignment vertical="center"/>
    </xf>
    <xf numFmtId="167" fontId="25" fillId="28" borderId="35" xfId="1" applyNumberFormat="1" applyFont="1" applyFill="1" applyBorder="1" applyAlignment="1" applyProtection="1">
      <alignment horizontal="center" vertical="center"/>
    </xf>
    <xf numFmtId="0" fontId="29" fillId="0" borderId="28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43" fontId="30" fillId="0" borderId="21" xfId="1" applyFont="1" applyFill="1" applyBorder="1" applyAlignment="1">
      <alignment vertical="center"/>
    </xf>
    <xf numFmtId="43" fontId="30" fillId="0" borderId="47" xfId="1" applyFont="1" applyFill="1" applyBorder="1" applyAlignment="1">
      <alignment vertical="center"/>
    </xf>
    <xf numFmtId="43" fontId="12" fillId="13" borderId="10" xfId="1" applyFont="1" applyFill="1" applyBorder="1" applyAlignment="1">
      <alignment horizontal="right" vertical="top" wrapText="1"/>
    </xf>
    <xf numFmtId="43" fontId="7" fillId="8" borderId="5" xfId="1" applyFont="1" applyFill="1" applyBorder="1" applyAlignment="1">
      <alignment horizontal="right" vertical="top" wrapText="1"/>
    </xf>
    <xf numFmtId="0" fontId="10" fillId="12" borderId="9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left" vertical="top" wrapText="1"/>
    </xf>
    <xf numFmtId="10" fontId="15" fillId="16" borderId="0" xfId="0" applyNumberFormat="1" applyFont="1" applyFill="1" applyAlignment="1">
      <alignment horizontal="left" vertical="top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19" fillId="21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26" fillId="0" borderId="21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top" wrapText="1"/>
    </xf>
    <xf numFmtId="0" fontId="24" fillId="0" borderId="21" xfId="0" applyFont="1" applyBorder="1" applyAlignment="1">
      <alignment horizontal="right" vertical="center"/>
    </xf>
    <xf numFmtId="0" fontId="24" fillId="23" borderId="21" xfId="0" applyFont="1" applyFill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5" fillId="22" borderId="21" xfId="2" applyFont="1" applyFill="1" applyBorder="1" applyAlignment="1">
      <alignment horizontal="left" vertical="top" wrapText="1"/>
    </xf>
    <xf numFmtId="0" fontId="24" fillId="23" borderId="22" xfId="0" applyFont="1" applyFill="1" applyBorder="1" applyAlignment="1">
      <alignment horizontal="center" vertical="center"/>
    </xf>
    <xf numFmtId="0" fontId="24" fillId="23" borderId="23" xfId="0" applyFont="1" applyFill="1" applyBorder="1" applyAlignment="1">
      <alignment horizontal="center" vertical="center"/>
    </xf>
    <xf numFmtId="0" fontId="24" fillId="23" borderId="24" xfId="0" applyFont="1" applyFill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2" fillId="0" borderId="13" xfId="0" applyFont="1" applyBorder="1" applyAlignment="1">
      <alignment horizontal="left"/>
    </xf>
    <xf numFmtId="0" fontId="22" fillId="0" borderId="14" xfId="0" applyFont="1" applyBorder="1" applyAlignment="1">
      <alignment horizontal="left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26" fillId="0" borderId="22" xfId="0" applyFont="1" applyBorder="1" applyAlignment="1">
      <alignment horizontal="left" vertical="top" wrapText="1"/>
    </xf>
    <xf numFmtId="0" fontId="26" fillId="0" borderId="23" xfId="0" applyFont="1" applyBorder="1" applyAlignment="1">
      <alignment horizontal="left" vertical="top" wrapText="1"/>
    </xf>
    <xf numFmtId="0" fontId="26" fillId="0" borderId="24" xfId="0" applyFont="1" applyBorder="1" applyAlignment="1">
      <alignment horizontal="left" vertical="top" wrapText="1"/>
    </xf>
    <xf numFmtId="0" fontId="26" fillId="0" borderId="22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24" xfId="0" applyFont="1" applyBorder="1" applyAlignment="1">
      <alignment horizontal="center" vertical="top" wrapText="1"/>
    </xf>
    <xf numFmtId="166" fontId="31" fillId="0" borderId="46" xfId="0" applyNumberFormat="1" applyFont="1" applyBorder="1" applyAlignment="1">
      <alignment horizontal="center" vertical="center"/>
    </xf>
    <xf numFmtId="166" fontId="31" fillId="0" borderId="14" xfId="0" applyNumberFormat="1" applyFont="1" applyBorder="1" applyAlignment="1">
      <alignment horizontal="center" vertical="center"/>
    </xf>
    <xf numFmtId="166" fontId="31" fillId="0" borderId="29" xfId="0" applyNumberFormat="1" applyFont="1" applyBorder="1" applyAlignment="1">
      <alignment horizontal="center" vertical="center"/>
    </xf>
    <xf numFmtId="166" fontId="31" fillId="0" borderId="30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1" fontId="32" fillId="0" borderId="35" xfId="0" applyNumberFormat="1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4" fontId="30" fillId="0" borderId="36" xfId="1" applyNumberFormat="1" applyFont="1" applyFill="1" applyBorder="1" applyAlignment="1" applyProtection="1">
      <alignment horizontal="center" vertical="center"/>
    </xf>
    <xf numFmtId="4" fontId="30" fillId="0" borderId="38" xfId="1" applyNumberFormat="1" applyFont="1" applyFill="1" applyBorder="1" applyAlignment="1" applyProtection="1">
      <alignment horizontal="center" vertical="center"/>
    </xf>
    <xf numFmtId="10" fontId="30" fillId="24" borderId="37" xfId="1" applyNumberFormat="1" applyFont="1" applyFill="1" applyBorder="1" applyAlignment="1" applyProtection="1">
      <alignment horizontal="center" vertical="center"/>
    </xf>
    <xf numFmtId="10" fontId="30" fillId="24" borderId="39" xfId="1" applyNumberFormat="1" applyFont="1" applyFill="1" applyBorder="1" applyAlignment="1" applyProtection="1">
      <alignment horizontal="center" vertical="center"/>
    </xf>
    <xf numFmtId="167" fontId="29" fillId="0" borderId="32" xfId="1" applyNumberFormat="1" applyFont="1" applyFill="1" applyBorder="1" applyAlignment="1" applyProtection="1">
      <alignment horizontal="center" vertical="center"/>
    </xf>
    <xf numFmtId="167" fontId="29" fillId="0" borderId="33" xfId="1" applyNumberFormat="1" applyFont="1" applyFill="1" applyBorder="1" applyAlignment="1" applyProtection="1">
      <alignment horizontal="center" vertical="center"/>
    </xf>
    <xf numFmtId="167" fontId="29" fillId="0" borderId="34" xfId="1" applyNumberFormat="1" applyFont="1" applyFill="1" applyBorder="1" applyAlignment="1" applyProtection="1">
      <alignment horizontal="center" vertical="center"/>
    </xf>
    <xf numFmtId="1" fontId="32" fillId="0" borderId="43" xfId="0" applyNumberFormat="1" applyFont="1" applyBorder="1" applyAlignment="1">
      <alignment horizontal="center" vertical="center"/>
    </xf>
    <xf numFmtId="1" fontId="32" fillId="0" borderId="41" xfId="0" applyNumberFormat="1" applyFont="1" applyBorder="1" applyAlignment="1">
      <alignment horizontal="center" vertical="center"/>
    </xf>
    <xf numFmtId="1" fontId="32" fillId="0" borderId="42" xfId="0" applyNumberFormat="1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4" fontId="30" fillId="0" borderId="40" xfId="1" applyNumberFormat="1" applyFont="1" applyFill="1" applyBorder="1" applyAlignment="1" applyProtection="1">
      <alignment horizontal="center" vertical="center"/>
    </xf>
    <xf numFmtId="4" fontId="30" fillId="0" borderId="41" xfId="1" applyNumberFormat="1" applyFont="1" applyFill="1" applyBorder="1" applyAlignment="1" applyProtection="1">
      <alignment horizontal="center" vertical="center"/>
    </xf>
    <xf numFmtId="4" fontId="30" fillId="0" borderId="44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6" fontId="31" fillId="0" borderId="25" xfId="0" applyNumberFormat="1" applyFont="1" applyBorder="1" applyAlignment="1">
      <alignment horizontal="center" vertical="center"/>
    </xf>
    <xf numFmtId="166" fontId="31" fillId="0" borderId="26" xfId="0" applyNumberFormat="1" applyFont="1" applyBorder="1" applyAlignment="1">
      <alignment horizontal="center" vertical="center"/>
    </xf>
    <xf numFmtId="166" fontId="31" fillId="0" borderId="27" xfId="0" applyNumberFormat="1" applyFont="1" applyBorder="1" applyAlignment="1">
      <alignment horizontal="center" vertical="center"/>
    </xf>
    <xf numFmtId="166" fontId="31" fillId="0" borderId="31" xfId="0" applyNumberFormat="1" applyFont="1" applyBorder="1" applyAlignment="1">
      <alignment horizontal="center" vertical="center"/>
    </xf>
    <xf numFmtId="4" fontId="30" fillId="0" borderId="35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 2" xfId="2" xr:uid="{EE1BE790-1538-4210-972A-B37646D1A8B8}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0</xdr:row>
      <xdr:rowOff>142875</xdr:rowOff>
    </xdr:from>
    <xdr:to>
      <xdr:col>7</xdr:col>
      <xdr:colOff>676275</xdr:colOff>
      <xdr:row>5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C9DCBD7-777C-4423-8569-FB4FC1D4D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142875"/>
          <a:ext cx="11430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0</xdr:row>
      <xdr:rowOff>142875</xdr:rowOff>
    </xdr:from>
    <xdr:to>
      <xdr:col>7</xdr:col>
      <xdr:colOff>742950</xdr:colOff>
      <xdr:row>5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6905E65-6CBA-4A3E-8C41-139B684CB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142875"/>
          <a:ext cx="11430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0</xdr:row>
      <xdr:rowOff>142875</xdr:rowOff>
    </xdr:from>
    <xdr:to>
      <xdr:col>7</xdr:col>
      <xdr:colOff>742950</xdr:colOff>
      <xdr:row>5</xdr:row>
      <xdr:rowOff>66675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86F85AD-0A0D-4674-BFE8-23EC3FEBF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4600" y="142875"/>
          <a:ext cx="114300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0</xdr:rowOff>
    </xdr:from>
    <xdr:to>
      <xdr:col>3</xdr:col>
      <xdr:colOff>1828800</xdr:colOff>
      <xdr:row>5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3DCEDB-50FD-44A4-A5D4-B2EE77EA77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0"/>
          <a:ext cx="83629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704850</xdr:colOff>
      <xdr:row>0</xdr:row>
      <xdr:rowOff>133350</xdr:rowOff>
    </xdr:from>
    <xdr:to>
      <xdr:col>9</xdr:col>
      <xdr:colOff>504825</xdr:colOff>
      <xdr:row>3</xdr:row>
      <xdr:rowOff>342900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EE336100-00C9-406F-BB06-3E2A20DD44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33350"/>
          <a:ext cx="88296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Documents/FEIRA%20RIO%20MARIA/PLANILHA%20REVITALIZA&#199;&#195;O%20DA%20FEIRA%20DO%20PRODUTOR%20RIO%20MARIA%20ATUALIZAD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.F.F"/>
      <sheetName val="MEM. MOBILIZAÇAÕ"/>
      <sheetName val="B.D.I"/>
      <sheetName val="ORÇAMENTO"/>
      <sheetName val="1-SERV. INICIAL"/>
      <sheetName val="2-MOBILIZAÇÃO D"/>
      <sheetName val="3-ADMINISTRAÇÃO"/>
      <sheetName val="4 -DEMOLIÇÕES E RETIRADAS"/>
      <sheetName val="5- BANHEIRO FEIRA"/>
      <sheetName val="6-INSTALAÇÕES ELETRICAS"/>
      <sheetName val="7- PAVIMENTAÇÃO"/>
      <sheetName val="8- SERVIÇOS DIV."/>
      <sheetName val="9 - BOX E STANDS"/>
      <sheetName val="Planilha1"/>
    </sheetNames>
    <sheetDataSet>
      <sheetData sheetId="0" refreshError="1"/>
      <sheetData sheetId="1" refreshError="1"/>
      <sheetData sheetId="2" refreshError="1"/>
      <sheetData sheetId="3" refreshError="1">
        <row r="19">
          <cell r="A19" t="str">
            <v>3.0</v>
          </cell>
          <cell r="C19" t="str">
            <v>ADMINISTRAÇÃO LOCAL DA OBRA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2"/>
  <sheetViews>
    <sheetView tabSelected="1" showWhiteSpace="0" topLeftCell="A73" zoomScaleNormal="100" workbookViewId="0">
      <selection activeCell="D73" sqref="D73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85" t="s">
        <v>1</v>
      </c>
      <c r="F1" s="85"/>
      <c r="G1" s="85" t="s">
        <v>2</v>
      </c>
      <c r="H1" s="85"/>
      <c r="I1" s="85" t="s">
        <v>3</v>
      </c>
      <c r="J1" s="85"/>
    </row>
    <row r="2" spans="1:10" ht="80.099999999999994" customHeight="1" x14ac:dyDescent="0.2">
      <c r="A2" s="14"/>
      <c r="B2" s="14"/>
      <c r="C2" s="14"/>
      <c r="D2" s="14" t="s">
        <v>125</v>
      </c>
      <c r="E2" s="86" t="s">
        <v>208</v>
      </c>
      <c r="F2" s="86"/>
      <c r="G2" s="87">
        <v>0.25</v>
      </c>
      <c r="H2" s="86"/>
      <c r="I2" s="86" t="s">
        <v>4</v>
      </c>
      <c r="J2" s="86"/>
    </row>
    <row r="3" spans="1:10" ht="15" x14ac:dyDescent="0.25">
      <c r="A3" s="92" t="s">
        <v>5</v>
      </c>
      <c r="B3" s="91"/>
      <c r="C3" s="91"/>
      <c r="D3" s="91"/>
      <c r="E3" s="91"/>
      <c r="F3" s="91"/>
      <c r="G3" s="91"/>
      <c r="H3" s="91"/>
      <c r="I3" s="91"/>
      <c r="J3" s="91"/>
    </row>
    <row r="4" spans="1:10" ht="30" customHeight="1" x14ac:dyDescent="0.2">
      <c r="A4" s="2" t="s">
        <v>6</v>
      </c>
      <c r="B4" s="4" t="s">
        <v>7</v>
      </c>
      <c r="C4" s="2" t="s">
        <v>8</v>
      </c>
      <c r="D4" s="2" t="s">
        <v>9</v>
      </c>
      <c r="E4" s="3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</row>
    <row r="5" spans="1:10" ht="24" customHeight="1" x14ac:dyDescent="0.2">
      <c r="A5" s="5" t="s">
        <v>16</v>
      </c>
      <c r="B5" s="5"/>
      <c r="C5" s="5"/>
      <c r="D5" s="5" t="s">
        <v>17</v>
      </c>
      <c r="E5" s="5"/>
      <c r="F5" s="6"/>
      <c r="G5" s="5"/>
      <c r="H5" s="5"/>
      <c r="I5" s="7">
        <f>SUM(I6:I7)</f>
        <v>74022.44</v>
      </c>
      <c r="J5" s="8">
        <v>2.3200458714155464E-2</v>
      </c>
    </row>
    <row r="6" spans="1:10" ht="39" customHeight="1" x14ac:dyDescent="0.2">
      <c r="A6" s="9" t="s">
        <v>18</v>
      </c>
      <c r="B6" s="11" t="s">
        <v>19</v>
      </c>
      <c r="C6" s="9" t="s">
        <v>20</v>
      </c>
      <c r="D6" s="9" t="s">
        <v>21</v>
      </c>
      <c r="E6" s="10" t="s">
        <v>22</v>
      </c>
      <c r="F6" s="11">
        <v>6</v>
      </c>
      <c r="G6" s="12">
        <v>473.56</v>
      </c>
      <c r="H6" s="12">
        <f>ROUND(G6+G6*$G$2,2)</f>
        <v>591.95000000000005</v>
      </c>
      <c r="I6" s="12">
        <f>ROUND(F6*H6,2)</f>
        <v>3551.7</v>
      </c>
      <c r="J6" s="13">
        <v>1.0209439056174672E-3</v>
      </c>
    </row>
    <row r="7" spans="1:10" ht="24" customHeight="1" x14ac:dyDescent="0.2">
      <c r="A7" s="9" t="s">
        <v>23</v>
      </c>
      <c r="B7" s="11">
        <v>98459</v>
      </c>
      <c r="C7" s="9" t="s">
        <v>20</v>
      </c>
      <c r="D7" s="9" t="s">
        <v>330</v>
      </c>
      <c r="E7" s="10" t="s">
        <v>22</v>
      </c>
      <c r="F7" s="11">
        <v>572.70000000000005</v>
      </c>
      <c r="G7" s="12">
        <v>98.44</v>
      </c>
      <c r="H7" s="12">
        <f>ROUND(G7+G7*$G$2,2)</f>
        <v>123.05</v>
      </c>
      <c r="I7" s="12">
        <f>ROUND(F7*H7,2)</f>
        <v>70470.740000000005</v>
      </c>
      <c r="J7" s="13">
        <v>2.2179514808537998E-2</v>
      </c>
    </row>
    <row r="8" spans="1:10" ht="24" customHeight="1" x14ac:dyDescent="0.2">
      <c r="A8" s="5" t="s">
        <v>24</v>
      </c>
      <c r="B8" s="5"/>
      <c r="C8" s="5"/>
      <c r="D8" s="5" t="s">
        <v>25</v>
      </c>
      <c r="E8" s="5"/>
      <c r="F8" s="6"/>
      <c r="G8" s="5"/>
      <c r="H8" s="5"/>
      <c r="I8" s="7">
        <f>SUM(I9:I10)</f>
        <v>7610.1</v>
      </c>
      <c r="J8" s="8">
        <v>8.1874981738240191E-3</v>
      </c>
    </row>
    <row r="9" spans="1:10" ht="24" customHeight="1" x14ac:dyDescent="0.2">
      <c r="A9" s="9" t="s">
        <v>26</v>
      </c>
      <c r="B9" s="11" t="s">
        <v>27</v>
      </c>
      <c r="C9" s="9" t="s">
        <v>28</v>
      </c>
      <c r="D9" s="9" t="s">
        <v>126</v>
      </c>
      <c r="E9" s="10" t="s">
        <v>30</v>
      </c>
      <c r="F9" s="11">
        <v>1</v>
      </c>
      <c r="G9" s="12">
        <f>MOBILIZAÇÃO!I15</f>
        <v>3044.04</v>
      </c>
      <c r="H9" s="12">
        <f>ROUND(G9+G9*$G$2,2)</f>
        <v>3805.05</v>
      </c>
      <c r="I9" s="12">
        <f>ROUND(F9*H9,2)</f>
        <v>3805.05</v>
      </c>
      <c r="J9" s="13">
        <v>8.1874981738240191E-3</v>
      </c>
    </row>
    <row r="10" spans="1:10" ht="24" customHeight="1" x14ac:dyDescent="0.2">
      <c r="A10" s="19"/>
      <c r="B10" s="11" t="s">
        <v>27</v>
      </c>
      <c r="C10" s="9" t="s">
        <v>28</v>
      </c>
      <c r="D10" s="19" t="s">
        <v>127</v>
      </c>
      <c r="E10" s="22" t="s">
        <v>128</v>
      </c>
      <c r="F10" s="20">
        <v>1</v>
      </c>
      <c r="G10" s="21">
        <f>MOBILIZAÇÃO!I15</f>
        <v>3044.04</v>
      </c>
      <c r="H10" s="12">
        <f>ROUND(G10+G10*$G$2,2)</f>
        <v>3805.05</v>
      </c>
      <c r="I10" s="12">
        <f>ROUND(F10*H10,2)</f>
        <v>3805.05</v>
      </c>
      <c r="J10" s="13"/>
    </row>
    <row r="11" spans="1:10" ht="24" customHeight="1" x14ac:dyDescent="0.2">
      <c r="A11" s="5" t="s">
        <v>31</v>
      </c>
      <c r="B11" s="5"/>
      <c r="C11" s="5"/>
      <c r="D11" s="5" t="s">
        <v>32</v>
      </c>
      <c r="E11" s="5"/>
      <c r="F11" s="6"/>
      <c r="G11" s="5"/>
      <c r="H11" s="5"/>
      <c r="I11" s="7">
        <f>I12</f>
        <v>51012.6</v>
      </c>
      <c r="J11" s="8">
        <v>1.3378677682626936E-2</v>
      </c>
    </row>
    <row r="12" spans="1:10" ht="24" customHeight="1" x14ac:dyDescent="0.2">
      <c r="A12" s="9" t="s">
        <v>33</v>
      </c>
      <c r="B12" s="11" t="s">
        <v>34</v>
      </c>
      <c r="C12" s="9" t="s">
        <v>28</v>
      </c>
      <c r="D12" s="9" t="s">
        <v>35</v>
      </c>
      <c r="E12" s="84" t="s">
        <v>314</v>
      </c>
      <c r="F12" s="11">
        <v>1</v>
      </c>
      <c r="G12" s="12">
        <f>'ADM LOCAL'!I15</f>
        <v>40810.080000000002</v>
      </c>
      <c r="H12" s="12">
        <f>ROUND(G12+G12*$G$2,2)</f>
        <v>51012.6</v>
      </c>
      <c r="I12" s="12">
        <f>ROUND(F12*H12,2)</f>
        <v>51012.6</v>
      </c>
      <c r="J12" s="13">
        <v>1.3378677682626936E-2</v>
      </c>
    </row>
    <row r="13" spans="1:10" ht="24" customHeight="1" x14ac:dyDescent="0.2">
      <c r="A13" s="5">
        <v>4</v>
      </c>
      <c r="B13" s="5"/>
      <c r="C13" s="5"/>
      <c r="D13" s="5" t="s">
        <v>36</v>
      </c>
      <c r="E13" s="5"/>
      <c r="F13" s="6"/>
      <c r="G13" s="5"/>
      <c r="H13" s="5"/>
      <c r="I13" s="7">
        <f>SUM(I14:I15)</f>
        <v>15058.25</v>
      </c>
      <c r="J13" s="8">
        <v>4.1374885216006159E-3</v>
      </c>
    </row>
    <row r="14" spans="1:10" ht="24" customHeight="1" x14ac:dyDescent="0.2">
      <c r="A14" s="9" t="s">
        <v>223</v>
      </c>
      <c r="B14" s="11" t="s">
        <v>37</v>
      </c>
      <c r="C14" s="9" t="s">
        <v>28</v>
      </c>
      <c r="D14" s="9" t="s">
        <v>38</v>
      </c>
      <c r="E14" s="10" t="s">
        <v>30</v>
      </c>
      <c r="F14" s="11">
        <v>1</v>
      </c>
      <c r="G14" s="12">
        <f>COMPOSIÇÕES!I34</f>
        <v>9926.8500000000022</v>
      </c>
      <c r="H14" s="12">
        <f>ROUND(G14+G14*$G$2,2)</f>
        <v>12408.56</v>
      </c>
      <c r="I14" s="12">
        <f>ROUND(F14*H14,2)</f>
        <v>12408.56</v>
      </c>
      <c r="J14" s="13">
        <v>3.4119815723097991E-3</v>
      </c>
    </row>
    <row r="15" spans="1:10" ht="51.95" customHeight="1" x14ac:dyDescent="0.2">
      <c r="A15" s="9" t="s">
        <v>224</v>
      </c>
      <c r="B15" s="11" t="s">
        <v>39</v>
      </c>
      <c r="C15" s="9" t="s">
        <v>20</v>
      </c>
      <c r="D15" s="9" t="s">
        <v>40</v>
      </c>
      <c r="E15" s="10" t="s">
        <v>30</v>
      </c>
      <c r="F15" s="11">
        <v>1</v>
      </c>
      <c r="G15" s="12">
        <v>2119.75</v>
      </c>
      <c r="H15" s="12">
        <f>ROUND(G15+G15*$G$2,2)</f>
        <v>2649.69</v>
      </c>
      <c r="I15" s="12">
        <f>ROUND(F15*H15,2)</f>
        <v>2649.69</v>
      </c>
      <c r="J15" s="13">
        <v>7.2550694929081664E-4</v>
      </c>
    </row>
    <row r="16" spans="1:10" ht="24" customHeight="1" x14ac:dyDescent="0.2">
      <c r="A16" s="5" t="s">
        <v>225</v>
      </c>
      <c r="B16" s="5"/>
      <c r="C16" s="5"/>
      <c r="D16" s="5" t="s">
        <v>317</v>
      </c>
      <c r="E16" s="5"/>
      <c r="F16" s="6"/>
      <c r="G16" s="5"/>
      <c r="H16" s="5"/>
      <c r="I16" s="7">
        <f>I17+I20+I23+I28+I30+I36+I38+I45+I71</f>
        <v>1550362.7400000002</v>
      </c>
      <c r="J16" s="8">
        <v>0.40985484600637578</v>
      </c>
    </row>
    <row r="17" spans="1:10" ht="24" customHeight="1" x14ac:dyDescent="0.2">
      <c r="A17" s="5" t="s">
        <v>226</v>
      </c>
      <c r="B17" s="5"/>
      <c r="C17" s="5"/>
      <c r="D17" s="5" t="s">
        <v>17</v>
      </c>
      <c r="E17" s="5"/>
      <c r="F17" s="6"/>
      <c r="G17" s="5"/>
      <c r="H17" s="5"/>
      <c r="I17" s="7">
        <f>SUM(I18:I19)</f>
        <v>19862.54</v>
      </c>
      <c r="J17" s="8">
        <v>3.645475920230182E-3</v>
      </c>
    </row>
    <row r="18" spans="1:10" ht="26.1" customHeight="1" x14ac:dyDescent="0.2">
      <c r="A18" s="9" t="s">
        <v>227</v>
      </c>
      <c r="B18" s="11" t="s">
        <v>41</v>
      </c>
      <c r="C18" s="9" t="s">
        <v>20</v>
      </c>
      <c r="D18" s="9" t="s">
        <v>42</v>
      </c>
      <c r="E18" s="10" t="s">
        <v>22</v>
      </c>
      <c r="F18" s="11">
        <v>600</v>
      </c>
      <c r="G18" s="12">
        <v>5.47</v>
      </c>
      <c r="H18" s="12">
        <f>ROUND(G18+G18*$G$2,2)</f>
        <v>6.84</v>
      </c>
      <c r="I18" s="12">
        <f>ROUND(F18*H18,2)</f>
        <v>4104</v>
      </c>
      <c r="J18" s="13">
        <v>1.0916664231765357E-3</v>
      </c>
    </row>
    <row r="19" spans="1:10" ht="39" customHeight="1" x14ac:dyDescent="0.2">
      <c r="A19" s="9" t="s">
        <v>228</v>
      </c>
      <c r="B19" s="11" t="s">
        <v>43</v>
      </c>
      <c r="C19" s="9" t="s">
        <v>20</v>
      </c>
      <c r="D19" s="9" t="s">
        <v>44</v>
      </c>
      <c r="E19" s="10" t="s">
        <v>45</v>
      </c>
      <c r="F19" s="11">
        <v>172.81</v>
      </c>
      <c r="G19" s="12">
        <v>72.95</v>
      </c>
      <c r="H19" s="12">
        <f>ROUND(G19+G19*$G$2,2)</f>
        <v>91.19</v>
      </c>
      <c r="I19" s="12">
        <f>ROUND(F19*H19,2)</f>
        <v>15758.54</v>
      </c>
      <c r="J19" s="13">
        <v>2.5538094970536463E-3</v>
      </c>
    </row>
    <row r="20" spans="1:10" ht="24" customHeight="1" x14ac:dyDescent="0.2">
      <c r="A20" s="5" t="s">
        <v>229</v>
      </c>
      <c r="B20" s="5"/>
      <c r="C20" s="5"/>
      <c r="D20" s="5" t="s">
        <v>46</v>
      </c>
      <c r="E20" s="5"/>
      <c r="F20" s="6"/>
      <c r="G20" s="5"/>
      <c r="H20" s="5"/>
      <c r="I20" s="7">
        <f>SUM(I21:I22)</f>
        <v>207677.88999999998</v>
      </c>
      <c r="J20" s="8">
        <v>4.8334738996982769E-2</v>
      </c>
    </row>
    <row r="21" spans="1:10" ht="26.1" customHeight="1" x14ac:dyDescent="0.2">
      <c r="A21" s="9" t="s">
        <v>230</v>
      </c>
      <c r="B21" s="11" t="s">
        <v>47</v>
      </c>
      <c r="C21" s="9" t="s">
        <v>20</v>
      </c>
      <c r="D21" s="9" t="s">
        <v>48</v>
      </c>
      <c r="E21" s="10" t="s">
        <v>49</v>
      </c>
      <c r="F21" s="11">
        <v>195.32</v>
      </c>
      <c r="G21" s="12">
        <v>846.61</v>
      </c>
      <c r="H21" s="12">
        <f>ROUND(G21+G21*$G$2,2)</f>
        <v>1058.26</v>
      </c>
      <c r="I21" s="12">
        <f>ROUND(F21*H21,2)</f>
        <v>206699.34</v>
      </c>
      <c r="J21" s="13">
        <v>4.8111090024644212E-2</v>
      </c>
    </row>
    <row r="22" spans="1:10" ht="39" customHeight="1" x14ac:dyDescent="0.2">
      <c r="A22" s="9" t="s">
        <v>231</v>
      </c>
      <c r="B22" s="11" t="s">
        <v>50</v>
      </c>
      <c r="C22" s="9" t="s">
        <v>20</v>
      </c>
      <c r="D22" s="9" t="s">
        <v>51</v>
      </c>
      <c r="E22" s="10" t="s">
        <v>49</v>
      </c>
      <c r="F22" s="11">
        <v>195.32</v>
      </c>
      <c r="G22" s="12">
        <v>4.01</v>
      </c>
      <c r="H22" s="12">
        <f>ROUND(G22+G22*$G$2,2)</f>
        <v>5.01</v>
      </c>
      <c r="I22" s="12">
        <f>ROUND(F22*H22,2)</f>
        <v>978.55</v>
      </c>
      <c r="J22" s="13">
        <v>2.2364897233856143E-4</v>
      </c>
    </row>
    <row r="23" spans="1:10" ht="24" customHeight="1" x14ac:dyDescent="0.2">
      <c r="A23" s="5" t="s">
        <v>232</v>
      </c>
      <c r="B23" s="5"/>
      <c r="C23" s="5"/>
      <c r="D23" s="5" t="s">
        <v>52</v>
      </c>
      <c r="E23" s="5"/>
      <c r="F23" s="6"/>
      <c r="G23" s="5"/>
      <c r="H23" s="5"/>
      <c r="I23" s="7">
        <f>SUM(I24:I27)</f>
        <v>847591.43000000017</v>
      </c>
      <c r="J23" s="8">
        <v>0.23195567466357542</v>
      </c>
    </row>
    <row r="24" spans="1:10" ht="26.1" customHeight="1" x14ac:dyDescent="0.2">
      <c r="A24" s="9" t="s">
        <v>233</v>
      </c>
      <c r="B24" s="11" t="s">
        <v>47</v>
      </c>
      <c r="C24" s="9" t="s">
        <v>20</v>
      </c>
      <c r="D24" s="9" t="s">
        <v>48</v>
      </c>
      <c r="E24" s="10" t="s">
        <v>49</v>
      </c>
      <c r="F24" s="11">
        <v>768.27</v>
      </c>
      <c r="G24" s="12">
        <f>G21</f>
        <v>846.61</v>
      </c>
      <c r="H24" s="12">
        <f>ROUND(G24+G24*$G$2,2)</f>
        <v>1058.26</v>
      </c>
      <c r="I24" s="12">
        <f>ROUND(F24*H24,2)</f>
        <v>813029.41</v>
      </c>
      <c r="J24" s="13">
        <v>0.2084813939882722</v>
      </c>
    </row>
    <row r="25" spans="1:10" ht="26.1" customHeight="1" x14ac:dyDescent="0.2">
      <c r="A25" s="9" t="s">
        <v>234</v>
      </c>
      <c r="B25" s="11">
        <v>100341</v>
      </c>
      <c r="C25" s="9" t="s">
        <v>20</v>
      </c>
      <c r="D25" s="9" t="s">
        <v>207</v>
      </c>
      <c r="E25" s="10" t="s">
        <v>22</v>
      </c>
      <c r="F25" s="11">
        <v>464.14</v>
      </c>
      <c r="G25" s="12">
        <v>44.53</v>
      </c>
      <c r="H25" s="12">
        <f t="shared" ref="H25:H44" si="0">ROUND(G25+G25*$G$2,2)</f>
        <v>55.66</v>
      </c>
      <c r="I25" s="12">
        <f t="shared" ref="I25:I44" si="1">ROUND(F25*H25,2)</f>
        <v>25834.03</v>
      </c>
      <c r="J25" s="13">
        <v>2.1629093686861927E-2</v>
      </c>
    </row>
    <row r="26" spans="1:10" ht="39" customHeight="1" x14ac:dyDescent="0.2">
      <c r="A26" s="9" t="s">
        <v>235</v>
      </c>
      <c r="B26" s="11" t="s">
        <v>53</v>
      </c>
      <c r="C26" s="9" t="s">
        <v>20</v>
      </c>
      <c r="D26" s="9" t="s">
        <v>54</v>
      </c>
      <c r="E26" s="10" t="s">
        <v>55</v>
      </c>
      <c r="F26" s="11">
        <v>469.14</v>
      </c>
      <c r="G26" s="12">
        <v>10.64</v>
      </c>
      <c r="H26" s="12">
        <f t="shared" si="0"/>
        <v>13.3</v>
      </c>
      <c r="I26" s="12">
        <f t="shared" si="1"/>
        <v>6239.56</v>
      </c>
      <c r="J26" s="13">
        <v>1.2253766377976598E-3</v>
      </c>
    </row>
    <row r="27" spans="1:10" ht="39" customHeight="1" x14ac:dyDescent="0.2">
      <c r="A27" s="9" t="s">
        <v>236</v>
      </c>
      <c r="B27" s="11" t="s">
        <v>56</v>
      </c>
      <c r="C27" s="9" t="s">
        <v>20</v>
      </c>
      <c r="D27" s="9" t="s">
        <v>57</v>
      </c>
      <c r="E27" s="10" t="s">
        <v>55</v>
      </c>
      <c r="F27" s="11">
        <v>140.51</v>
      </c>
      <c r="G27" s="12">
        <v>14.17</v>
      </c>
      <c r="H27" s="12">
        <f t="shared" si="0"/>
        <v>17.71</v>
      </c>
      <c r="I27" s="12">
        <f t="shared" si="1"/>
        <v>2488.4299999999998</v>
      </c>
      <c r="J27" s="13">
        <v>6.1981035064363353E-4</v>
      </c>
    </row>
    <row r="28" spans="1:10" ht="24" customHeight="1" x14ac:dyDescent="0.2">
      <c r="A28" s="5" t="s">
        <v>237</v>
      </c>
      <c r="B28" s="5"/>
      <c r="C28" s="5"/>
      <c r="D28" s="5" t="s">
        <v>58</v>
      </c>
      <c r="E28" s="5"/>
      <c r="F28" s="6"/>
      <c r="G28" s="5"/>
      <c r="H28" s="5"/>
      <c r="I28" s="7">
        <f>I29</f>
        <v>11945.4</v>
      </c>
      <c r="J28" s="8">
        <v>3.2780297355203456E-3</v>
      </c>
    </row>
    <row r="29" spans="1:10" ht="24" customHeight="1" x14ac:dyDescent="0.2">
      <c r="A29" s="9" t="s">
        <v>238</v>
      </c>
      <c r="B29" s="11" t="s">
        <v>59</v>
      </c>
      <c r="C29" s="9" t="s">
        <v>28</v>
      </c>
      <c r="D29" s="9" t="s">
        <v>60</v>
      </c>
      <c r="E29" s="10" t="s">
        <v>30</v>
      </c>
      <c r="F29" s="11">
        <v>129</v>
      </c>
      <c r="G29" s="12">
        <f>COMPOSIÇÕES!I44</f>
        <v>74.08</v>
      </c>
      <c r="H29" s="12">
        <f t="shared" si="0"/>
        <v>92.6</v>
      </c>
      <c r="I29" s="12">
        <f t="shared" si="1"/>
        <v>11945.4</v>
      </c>
      <c r="J29" s="13">
        <v>3.2780297355203456E-3</v>
      </c>
    </row>
    <row r="30" spans="1:10" ht="24" customHeight="1" x14ac:dyDescent="0.2">
      <c r="A30" s="5" t="s">
        <v>239</v>
      </c>
      <c r="B30" s="5"/>
      <c r="C30" s="5"/>
      <c r="D30" s="5" t="s">
        <v>61</v>
      </c>
      <c r="E30" s="5"/>
      <c r="F30" s="6"/>
      <c r="G30" s="5"/>
      <c r="H30" s="5"/>
      <c r="I30" s="7">
        <f>SUM(I31:I35)</f>
        <v>93340.85</v>
      </c>
      <c r="J30" s="8">
        <v>2.1602681181641978E-2</v>
      </c>
    </row>
    <row r="31" spans="1:10" ht="39" customHeight="1" x14ac:dyDescent="0.2">
      <c r="A31" s="9" t="s">
        <v>240</v>
      </c>
      <c r="B31" s="11" t="s">
        <v>50</v>
      </c>
      <c r="C31" s="9" t="s">
        <v>20</v>
      </c>
      <c r="D31" s="9" t="s">
        <v>51</v>
      </c>
      <c r="E31" s="10" t="s">
        <v>49</v>
      </c>
      <c r="F31" s="11">
        <v>1620.01</v>
      </c>
      <c r="G31" s="12">
        <v>4.01</v>
      </c>
      <c r="H31" s="12">
        <f t="shared" si="0"/>
        <v>5.01</v>
      </c>
      <c r="I31" s="12">
        <f t="shared" si="1"/>
        <v>8116.25</v>
      </c>
      <c r="J31" s="13">
        <v>1.8145999508191177E-3</v>
      </c>
    </row>
    <row r="32" spans="1:10" ht="51.95" customHeight="1" x14ac:dyDescent="0.2">
      <c r="A32" s="9" t="s">
        <v>241</v>
      </c>
      <c r="B32" s="11" t="s">
        <v>62</v>
      </c>
      <c r="C32" s="9" t="s">
        <v>20</v>
      </c>
      <c r="D32" s="9" t="s">
        <v>63</v>
      </c>
      <c r="E32" s="10" t="s">
        <v>49</v>
      </c>
      <c r="F32" s="11">
        <v>2025.01</v>
      </c>
      <c r="G32" s="12">
        <v>9.0299999999999994</v>
      </c>
      <c r="H32" s="12">
        <f t="shared" si="0"/>
        <v>11.29</v>
      </c>
      <c r="I32" s="12">
        <f t="shared" si="1"/>
        <v>22862.36</v>
      </c>
      <c r="J32" s="13">
        <v>5.665853536262846E-3</v>
      </c>
    </row>
    <row r="33" spans="1:10" ht="39" customHeight="1" x14ac:dyDescent="0.2">
      <c r="A33" s="9" t="s">
        <v>242</v>
      </c>
      <c r="B33" s="11" t="s">
        <v>64</v>
      </c>
      <c r="C33" s="9" t="s">
        <v>20</v>
      </c>
      <c r="D33" s="9" t="s">
        <v>65</v>
      </c>
      <c r="E33" s="10" t="s">
        <v>66</v>
      </c>
      <c r="F33" s="11">
        <v>10125.049999999999</v>
      </c>
      <c r="G33" s="12">
        <v>3.6</v>
      </c>
      <c r="H33" s="12">
        <f t="shared" si="0"/>
        <v>4.5</v>
      </c>
      <c r="I33" s="12">
        <f t="shared" si="1"/>
        <v>45562.73</v>
      </c>
      <c r="J33" s="13">
        <v>1.0149930136114472E-2</v>
      </c>
    </row>
    <row r="34" spans="1:10" ht="26.1" customHeight="1" x14ac:dyDescent="0.2">
      <c r="A34" s="9" t="s">
        <v>243</v>
      </c>
      <c r="B34" s="11" t="s">
        <v>67</v>
      </c>
      <c r="C34" s="9" t="s">
        <v>20</v>
      </c>
      <c r="D34" s="9" t="s">
        <v>68</v>
      </c>
      <c r="E34" s="10" t="s">
        <v>49</v>
      </c>
      <c r="F34" s="11">
        <v>1620.01</v>
      </c>
      <c r="G34" s="12">
        <v>1.49</v>
      </c>
      <c r="H34" s="12">
        <f t="shared" si="0"/>
        <v>1.86</v>
      </c>
      <c r="I34" s="12">
        <f t="shared" si="1"/>
        <v>3013.22</v>
      </c>
      <c r="J34" s="13">
        <v>6.7856820420468739E-4</v>
      </c>
    </row>
    <row r="35" spans="1:10" ht="51.95" customHeight="1" x14ac:dyDescent="0.2">
      <c r="A35" s="9" t="s">
        <v>244</v>
      </c>
      <c r="B35" s="11" t="s">
        <v>69</v>
      </c>
      <c r="C35" s="9" t="s">
        <v>20</v>
      </c>
      <c r="D35" s="9" t="s">
        <v>70</v>
      </c>
      <c r="E35" s="10" t="s">
        <v>49</v>
      </c>
      <c r="F35" s="11">
        <v>1620.01</v>
      </c>
      <c r="G35" s="12">
        <v>6.81</v>
      </c>
      <c r="H35" s="12">
        <f t="shared" si="0"/>
        <v>8.51</v>
      </c>
      <c r="I35" s="12">
        <f t="shared" si="1"/>
        <v>13786.29</v>
      </c>
      <c r="J35" s="13">
        <v>3.293729354240855E-3</v>
      </c>
    </row>
    <row r="36" spans="1:10" ht="24" customHeight="1" x14ac:dyDescent="0.2">
      <c r="A36" s="5" t="s">
        <v>245</v>
      </c>
      <c r="B36" s="5"/>
      <c r="C36" s="5"/>
      <c r="D36" s="5" t="s">
        <v>71</v>
      </c>
      <c r="E36" s="5"/>
      <c r="F36" s="6"/>
      <c r="G36" s="5"/>
      <c r="H36" s="5"/>
      <c r="I36" s="7">
        <f>I37</f>
        <v>93108.3</v>
      </c>
      <c r="J36" s="8">
        <v>2.1634860596686761E-2</v>
      </c>
    </row>
    <row r="37" spans="1:10" ht="24" customHeight="1" x14ac:dyDescent="0.2">
      <c r="A37" s="9" t="s">
        <v>246</v>
      </c>
      <c r="B37" s="11" t="s">
        <v>72</v>
      </c>
      <c r="C37" s="9" t="s">
        <v>28</v>
      </c>
      <c r="D37" s="9" t="s">
        <v>73</v>
      </c>
      <c r="E37" s="10" t="s">
        <v>45</v>
      </c>
      <c r="F37" s="11">
        <v>172.81</v>
      </c>
      <c r="G37" s="12">
        <f>COMPOSIÇÕES!I58</f>
        <v>431.03</v>
      </c>
      <c r="H37" s="12">
        <f t="shared" si="0"/>
        <v>538.79</v>
      </c>
      <c r="I37" s="12">
        <f t="shared" si="1"/>
        <v>93108.3</v>
      </c>
      <c r="J37" s="13">
        <v>2.1634860596686761E-2</v>
      </c>
    </row>
    <row r="38" spans="1:10" ht="24" customHeight="1" x14ac:dyDescent="0.2">
      <c r="A38" s="5" t="s">
        <v>247</v>
      </c>
      <c r="B38" s="5"/>
      <c r="C38" s="5"/>
      <c r="D38" s="5" t="s">
        <v>74</v>
      </c>
      <c r="E38" s="5"/>
      <c r="F38" s="6"/>
      <c r="G38" s="5"/>
      <c r="H38" s="5"/>
      <c r="I38" s="7">
        <f>SUM(I39:I44)</f>
        <v>77625.12000000001</v>
      </c>
      <c r="J38" s="8">
        <v>1.404050700167625E-2</v>
      </c>
    </row>
    <row r="39" spans="1:10" ht="26.1" customHeight="1" x14ac:dyDescent="0.2">
      <c r="A39" s="9" t="s">
        <v>248</v>
      </c>
      <c r="B39" s="11" t="s">
        <v>75</v>
      </c>
      <c r="C39" s="9" t="s">
        <v>20</v>
      </c>
      <c r="D39" s="9" t="s">
        <v>76</v>
      </c>
      <c r="E39" s="10" t="s">
        <v>22</v>
      </c>
      <c r="F39" s="11">
        <v>390.5</v>
      </c>
      <c r="G39" s="12">
        <v>0.55000000000000004</v>
      </c>
      <c r="H39" s="12">
        <f t="shared" si="0"/>
        <v>0.69</v>
      </c>
      <c r="I39" s="12">
        <f t="shared" si="1"/>
        <v>269.45</v>
      </c>
      <c r="J39" s="13">
        <v>4.2502212742339791E-5</v>
      </c>
    </row>
    <row r="40" spans="1:10" ht="39" customHeight="1" x14ac:dyDescent="0.2">
      <c r="A40" s="9" t="s">
        <v>249</v>
      </c>
      <c r="B40" s="11" t="s">
        <v>77</v>
      </c>
      <c r="C40" s="9" t="s">
        <v>20</v>
      </c>
      <c r="D40" s="9" t="s">
        <v>78</v>
      </c>
      <c r="E40" s="10" t="s">
        <v>22</v>
      </c>
      <c r="F40" s="11">
        <v>390.5</v>
      </c>
      <c r="G40" s="12">
        <v>3.86</v>
      </c>
      <c r="H40" s="12">
        <f t="shared" si="0"/>
        <v>4.83</v>
      </c>
      <c r="I40" s="12">
        <f t="shared" si="1"/>
        <v>1886.12</v>
      </c>
      <c r="J40" s="13">
        <v>2.5850660900820366E-4</v>
      </c>
    </row>
    <row r="41" spans="1:10" ht="39" customHeight="1" x14ac:dyDescent="0.2">
      <c r="A41" s="9" t="s">
        <v>250</v>
      </c>
      <c r="B41" s="11" t="s">
        <v>79</v>
      </c>
      <c r="C41" s="9" t="s">
        <v>20</v>
      </c>
      <c r="D41" s="9" t="s">
        <v>80</v>
      </c>
      <c r="E41" s="10" t="s">
        <v>49</v>
      </c>
      <c r="F41" s="11">
        <v>19.53</v>
      </c>
      <c r="G41" s="12">
        <v>366.55</v>
      </c>
      <c r="H41" s="12">
        <f t="shared" si="0"/>
        <v>458.19</v>
      </c>
      <c r="I41" s="12">
        <f t="shared" si="1"/>
        <v>8948.4500000000007</v>
      </c>
      <c r="J41" s="13">
        <v>1.3139297069352785E-3</v>
      </c>
    </row>
    <row r="42" spans="1:10" ht="39" customHeight="1" x14ac:dyDescent="0.2">
      <c r="A42" s="9" t="s">
        <v>251</v>
      </c>
      <c r="B42" s="11" t="s">
        <v>81</v>
      </c>
      <c r="C42" s="9" t="s">
        <v>20</v>
      </c>
      <c r="D42" s="9" t="s">
        <v>82</v>
      </c>
      <c r="E42" s="10" t="s">
        <v>55</v>
      </c>
      <c r="F42" s="11">
        <v>1139.48</v>
      </c>
      <c r="G42" s="12">
        <v>11.49</v>
      </c>
      <c r="H42" s="12">
        <f t="shared" si="0"/>
        <v>14.36</v>
      </c>
      <c r="I42" s="12">
        <f t="shared" si="1"/>
        <v>16362.93</v>
      </c>
      <c r="J42" s="13">
        <v>5.2448487412767378E-3</v>
      </c>
    </row>
    <row r="43" spans="1:10" ht="39" customHeight="1" x14ac:dyDescent="0.2">
      <c r="A43" s="9" t="s">
        <v>252</v>
      </c>
      <c r="B43" s="11" t="s">
        <v>83</v>
      </c>
      <c r="C43" s="9" t="s">
        <v>20</v>
      </c>
      <c r="D43" s="9" t="s">
        <v>84</v>
      </c>
      <c r="E43" s="10" t="s">
        <v>49</v>
      </c>
      <c r="F43" s="11">
        <v>39.049999999999997</v>
      </c>
      <c r="G43" s="12">
        <v>684.44</v>
      </c>
      <c r="H43" s="12">
        <f t="shared" si="0"/>
        <v>855.55</v>
      </c>
      <c r="I43" s="12">
        <f t="shared" si="1"/>
        <v>33409.230000000003</v>
      </c>
      <c r="J43" s="13">
        <v>4.8900251315292832E-3</v>
      </c>
    </row>
    <row r="44" spans="1:10" ht="26.1" customHeight="1" x14ac:dyDescent="0.2">
      <c r="A44" s="9" t="s">
        <v>253</v>
      </c>
      <c r="B44" s="11" t="s">
        <v>85</v>
      </c>
      <c r="C44" s="9" t="s">
        <v>20</v>
      </c>
      <c r="D44" s="9" t="s">
        <v>86</v>
      </c>
      <c r="E44" s="10" t="s">
        <v>49</v>
      </c>
      <c r="F44" s="11">
        <v>39.049999999999997</v>
      </c>
      <c r="G44" s="12">
        <v>343.13</v>
      </c>
      <c r="H44" s="12">
        <f t="shared" si="0"/>
        <v>428.91</v>
      </c>
      <c r="I44" s="12">
        <f t="shared" si="1"/>
        <v>16748.939999999999</v>
      </c>
      <c r="J44" s="13">
        <v>2.2906946001844068E-3</v>
      </c>
    </row>
    <row r="45" spans="1:10" ht="24" customHeight="1" x14ac:dyDescent="0.2">
      <c r="A45" s="5" t="s">
        <v>254</v>
      </c>
      <c r="B45" s="5"/>
      <c r="C45" s="5"/>
      <c r="D45" s="5" t="s">
        <v>87</v>
      </c>
      <c r="E45" s="5"/>
      <c r="F45" s="6"/>
      <c r="G45" s="5"/>
      <c r="H45" s="5"/>
      <c r="I45" s="7">
        <f>I46+I48+I50+I60</f>
        <v>132735.24</v>
      </c>
      <c r="J45" s="8">
        <v>5.147425809673048E-2</v>
      </c>
    </row>
    <row r="46" spans="1:10" ht="24" customHeight="1" x14ac:dyDescent="0.2">
      <c r="A46" s="5" t="s">
        <v>255</v>
      </c>
      <c r="B46" s="5"/>
      <c r="C46" s="5"/>
      <c r="D46" s="5" t="s">
        <v>88</v>
      </c>
      <c r="E46" s="5"/>
      <c r="F46" s="6"/>
      <c r="G46" s="5"/>
      <c r="H46" s="5"/>
      <c r="I46" s="7">
        <f>I47</f>
        <v>1477.28</v>
      </c>
      <c r="J46" s="8">
        <v>3.844965586846231E-4</v>
      </c>
    </row>
    <row r="47" spans="1:10" ht="39" customHeight="1" x14ac:dyDescent="0.2">
      <c r="A47" s="9" t="s">
        <v>256</v>
      </c>
      <c r="B47" s="11" t="s">
        <v>43</v>
      </c>
      <c r="C47" s="9" t="s">
        <v>20</v>
      </c>
      <c r="D47" s="9" t="s">
        <v>44</v>
      </c>
      <c r="E47" s="10" t="s">
        <v>45</v>
      </c>
      <c r="F47" s="11">
        <v>16.2</v>
      </c>
      <c r="G47" s="12">
        <v>72.95</v>
      </c>
      <c r="H47" s="12">
        <f t="shared" ref="H47" si="2">ROUND(G47+G47*$G$2,2)</f>
        <v>91.19</v>
      </c>
      <c r="I47" s="12">
        <f t="shared" ref="I47:I76" si="3">ROUND(F47*H47,2)</f>
        <v>1477.28</v>
      </c>
      <c r="J47" s="13">
        <v>3.844965586846231E-4</v>
      </c>
    </row>
    <row r="48" spans="1:10" ht="24" customHeight="1" x14ac:dyDescent="0.2">
      <c r="A48" s="5" t="s">
        <v>257</v>
      </c>
      <c r="B48" s="5"/>
      <c r="C48" s="5"/>
      <c r="D48" s="5" t="s">
        <v>89</v>
      </c>
      <c r="E48" s="5"/>
      <c r="F48" s="6"/>
      <c r="G48" s="5"/>
      <c r="H48" s="5"/>
      <c r="I48" s="7">
        <f>I49</f>
        <v>4297.43</v>
      </c>
      <c r="J48" s="8">
        <v>1.2441038113984455E-3</v>
      </c>
    </row>
    <row r="49" spans="1:10" ht="24" customHeight="1" x14ac:dyDescent="0.2">
      <c r="A49" s="9" t="s">
        <v>258</v>
      </c>
      <c r="B49" s="11" t="s">
        <v>90</v>
      </c>
      <c r="C49" s="9" t="s">
        <v>20</v>
      </c>
      <c r="D49" s="9" t="s">
        <v>91</v>
      </c>
      <c r="E49" s="10" t="s">
        <v>49</v>
      </c>
      <c r="F49" s="11">
        <v>33.869999999999997</v>
      </c>
      <c r="G49" s="12">
        <v>101.5</v>
      </c>
      <c r="H49" s="12">
        <f t="shared" ref="H49:H76" si="4">ROUND(G49+G49*$G$2,2)</f>
        <v>126.88</v>
      </c>
      <c r="I49" s="12">
        <f t="shared" si="3"/>
        <v>4297.43</v>
      </c>
      <c r="J49" s="13">
        <v>1.2441038113984455E-3</v>
      </c>
    </row>
    <row r="50" spans="1:10" ht="24" customHeight="1" x14ac:dyDescent="0.2">
      <c r="A50" s="5" t="s">
        <v>259</v>
      </c>
      <c r="B50" s="5"/>
      <c r="C50" s="5"/>
      <c r="D50" s="5" t="s">
        <v>46</v>
      </c>
      <c r="E50" s="5"/>
      <c r="F50" s="6"/>
      <c r="G50" s="5"/>
      <c r="H50" s="5"/>
      <c r="I50" s="7">
        <f>SUM(I51:I59)</f>
        <v>36828.46</v>
      </c>
      <c r="J50" s="8">
        <v>1.0976816507237615E-2</v>
      </c>
    </row>
    <row r="51" spans="1:10" ht="39" customHeight="1" x14ac:dyDescent="0.2">
      <c r="A51" s="9" t="s">
        <v>260</v>
      </c>
      <c r="B51" s="11" t="s">
        <v>92</v>
      </c>
      <c r="C51" s="9" t="s">
        <v>20</v>
      </c>
      <c r="D51" s="9" t="s">
        <v>93</v>
      </c>
      <c r="E51" s="10" t="s">
        <v>22</v>
      </c>
      <c r="F51" s="11">
        <v>22.58</v>
      </c>
      <c r="G51" s="12">
        <v>26.71</v>
      </c>
      <c r="H51" s="12">
        <f t="shared" si="4"/>
        <v>33.39</v>
      </c>
      <c r="I51" s="12">
        <f t="shared" si="3"/>
        <v>753.95</v>
      </c>
      <c r="J51" s="13">
        <v>2.3019897087762066E-4</v>
      </c>
    </row>
    <row r="52" spans="1:10" ht="26.1" customHeight="1" x14ac:dyDescent="0.2">
      <c r="A52" s="9" t="s">
        <v>261</v>
      </c>
      <c r="B52" s="11" t="s">
        <v>94</v>
      </c>
      <c r="C52" s="9" t="s">
        <v>20</v>
      </c>
      <c r="D52" s="9" t="s">
        <v>95</v>
      </c>
      <c r="E52" s="10" t="s">
        <v>55</v>
      </c>
      <c r="F52" s="11">
        <v>111.5</v>
      </c>
      <c r="G52" s="12">
        <v>20.71</v>
      </c>
      <c r="H52" s="12">
        <f t="shared" si="4"/>
        <v>25.89</v>
      </c>
      <c r="I52" s="12">
        <f t="shared" si="3"/>
        <v>2886.74</v>
      </c>
      <c r="J52" s="13">
        <v>5.3229945905134063E-4</v>
      </c>
    </row>
    <row r="53" spans="1:10" ht="26.1" customHeight="1" x14ac:dyDescent="0.2">
      <c r="A53" s="9" t="s">
        <v>262</v>
      </c>
      <c r="B53" s="11" t="s">
        <v>96</v>
      </c>
      <c r="C53" s="9" t="s">
        <v>20</v>
      </c>
      <c r="D53" s="9" t="s">
        <v>97</v>
      </c>
      <c r="E53" s="10" t="s">
        <v>55</v>
      </c>
      <c r="F53" s="11">
        <v>171.5</v>
      </c>
      <c r="G53" s="12">
        <v>16.16</v>
      </c>
      <c r="H53" s="12">
        <f t="shared" si="4"/>
        <v>20.2</v>
      </c>
      <c r="I53" s="12">
        <f t="shared" si="3"/>
        <v>3464.3</v>
      </c>
      <c r="J53" s="13">
        <v>8.0882293070764992E-5</v>
      </c>
    </row>
    <row r="54" spans="1:10" ht="26.1" customHeight="1" x14ac:dyDescent="0.2">
      <c r="A54" s="9" t="s">
        <v>263</v>
      </c>
      <c r="B54" s="11" t="s">
        <v>98</v>
      </c>
      <c r="C54" s="9" t="s">
        <v>20</v>
      </c>
      <c r="D54" s="9" t="s">
        <v>99</v>
      </c>
      <c r="E54" s="10" t="s">
        <v>55</v>
      </c>
      <c r="F54" s="11">
        <v>341.1</v>
      </c>
      <c r="G54" s="12">
        <v>13.98</v>
      </c>
      <c r="H54" s="12">
        <f t="shared" si="4"/>
        <v>17.48</v>
      </c>
      <c r="I54" s="12">
        <f t="shared" si="3"/>
        <v>5962.43</v>
      </c>
      <c r="J54" s="13">
        <v>2.4791773581443748E-3</v>
      </c>
    </row>
    <row r="55" spans="1:10" ht="26.1" customHeight="1" x14ac:dyDescent="0.2">
      <c r="A55" s="9" t="s">
        <v>264</v>
      </c>
      <c r="B55" s="11" t="s">
        <v>100</v>
      </c>
      <c r="C55" s="9" t="s">
        <v>20</v>
      </c>
      <c r="D55" s="9" t="s">
        <v>101</v>
      </c>
      <c r="E55" s="10" t="s">
        <v>55</v>
      </c>
      <c r="F55" s="11">
        <v>80</v>
      </c>
      <c r="G55" s="12">
        <v>11.13</v>
      </c>
      <c r="H55" s="12">
        <f t="shared" si="4"/>
        <v>13.91</v>
      </c>
      <c r="I55" s="12">
        <f t="shared" si="3"/>
        <v>1112.8</v>
      </c>
      <c r="J55" s="13">
        <v>1.3861339797194055E-3</v>
      </c>
    </row>
    <row r="56" spans="1:10" ht="26.1" customHeight="1" x14ac:dyDescent="0.2">
      <c r="A56" s="9" t="s">
        <v>265</v>
      </c>
      <c r="B56" s="11" t="s">
        <v>102</v>
      </c>
      <c r="C56" s="9" t="s">
        <v>20</v>
      </c>
      <c r="D56" s="9" t="s">
        <v>103</v>
      </c>
      <c r="E56" s="10" t="s">
        <v>55</v>
      </c>
      <c r="F56" s="11">
        <v>74.7</v>
      </c>
      <c r="G56" s="12">
        <v>10.53</v>
      </c>
      <c r="H56" s="12">
        <f t="shared" si="4"/>
        <v>13.16</v>
      </c>
      <c r="I56" s="12">
        <f t="shared" si="3"/>
        <v>983.05</v>
      </c>
      <c r="J56" s="13">
        <v>3.6151334158867981E-4</v>
      </c>
    </row>
    <row r="57" spans="1:10" ht="39" customHeight="1" x14ac:dyDescent="0.2">
      <c r="A57" s="9" t="s">
        <v>266</v>
      </c>
      <c r="B57" s="11" t="s">
        <v>104</v>
      </c>
      <c r="C57" s="9" t="s">
        <v>20</v>
      </c>
      <c r="D57" s="9" t="s">
        <v>105</v>
      </c>
      <c r="E57" s="10" t="s">
        <v>22</v>
      </c>
      <c r="F57" s="11">
        <v>46.46</v>
      </c>
      <c r="G57" s="12">
        <v>93.27</v>
      </c>
      <c r="H57" s="12">
        <f t="shared" si="4"/>
        <v>116.59</v>
      </c>
      <c r="I57" s="12">
        <f t="shared" si="3"/>
        <v>5416.77</v>
      </c>
      <c r="J57" s="13">
        <v>1.34873785472707E-3</v>
      </c>
    </row>
    <row r="58" spans="1:10" ht="39" customHeight="1" x14ac:dyDescent="0.2">
      <c r="A58" s="9" t="s">
        <v>267</v>
      </c>
      <c r="B58" s="11" t="s">
        <v>83</v>
      </c>
      <c r="C58" s="9" t="s">
        <v>20</v>
      </c>
      <c r="D58" s="9" t="s">
        <v>84</v>
      </c>
      <c r="E58" s="10" t="s">
        <v>49</v>
      </c>
      <c r="F58" s="11">
        <v>12.65</v>
      </c>
      <c r="G58" s="12">
        <v>684.44</v>
      </c>
      <c r="H58" s="12">
        <f t="shared" si="4"/>
        <v>855.55</v>
      </c>
      <c r="I58" s="12">
        <f t="shared" si="3"/>
        <v>10822.71</v>
      </c>
      <c r="J58" s="13">
        <v>2.9902489997082398E-3</v>
      </c>
    </row>
    <row r="59" spans="1:10" ht="26.1" customHeight="1" x14ac:dyDescent="0.2">
      <c r="A59" s="9" t="s">
        <v>268</v>
      </c>
      <c r="B59" s="11" t="s">
        <v>85</v>
      </c>
      <c r="C59" s="9" t="s">
        <v>20</v>
      </c>
      <c r="D59" s="9" t="s">
        <v>86</v>
      </c>
      <c r="E59" s="10" t="s">
        <v>49</v>
      </c>
      <c r="F59" s="11">
        <v>12.65</v>
      </c>
      <c r="G59" s="12">
        <v>343.13</v>
      </c>
      <c r="H59" s="12">
        <f t="shared" si="4"/>
        <v>428.91</v>
      </c>
      <c r="I59" s="12">
        <f t="shared" si="3"/>
        <v>5425.71</v>
      </c>
      <c r="J59" s="13">
        <v>1.4007593986795092E-3</v>
      </c>
    </row>
    <row r="60" spans="1:10" ht="24" customHeight="1" x14ac:dyDescent="0.2">
      <c r="A60" s="5" t="s">
        <v>269</v>
      </c>
      <c r="B60" s="5"/>
      <c r="C60" s="5"/>
      <c r="D60" s="5" t="s">
        <v>52</v>
      </c>
      <c r="E60" s="5"/>
      <c r="F60" s="6"/>
      <c r="G60" s="5"/>
      <c r="H60" s="5"/>
      <c r="I60" s="7">
        <f>SUM(I61:I70)</f>
        <v>90132.07</v>
      </c>
      <c r="J60" s="8">
        <v>3.886884121940979E-2</v>
      </c>
    </row>
    <row r="61" spans="1:10" ht="39" customHeight="1" x14ac:dyDescent="0.2">
      <c r="A61" s="9" t="s">
        <v>270</v>
      </c>
      <c r="B61" s="11" t="s">
        <v>106</v>
      </c>
      <c r="C61" s="9" t="s">
        <v>20</v>
      </c>
      <c r="D61" s="9" t="s">
        <v>107</v>
      </c>
      <c r="E61" s="10" t="s">
        <v>55</v>
      </c>
      <c r="F61" s="11">
        <v>148.19999999999999</v>
      </c>
      <c r="G61" s="12">
        <v>13.55</v>
      </c>
      <c r="H61" s="12">
        <f t="shared" si="4"/>
        <v>16.940000000000001</v>
      </c>
      <c r="I61" s="12">
        <f t="shared" si="3"/>
        <v>2510.5100000000002</v>
      </c>
      <c r="J61" s="13">
        <v>4.1146508600277626E-4</v>
      </c>
    </row>
    <row r="62" spans="1:10" ht="26.1" customHeight="1" x14ac:dyDescent="0.2">
      <c r="A62" s="9" t="s">
        <v>271</v>
      </c>
      <c r="B62" s="11" t="s">
        <v>108</v>
      </c>
      <c r="C62" s="9" t="s">
        <v>20</v>
      </c>
      <c r="D62" s="9" t="s">
        <v>109</v>
      </c>
      <c r="E62" s="10" t="s">
        <v>55</v>
      </c>
      <c r="F62" s="56">
        <v>259.88</v>
      </c>
      <c r="G62" s="12">
        <v>11.92</v>
      </c>
      <c r="H62" s="12">
        <f t="shared" si="4"/>
        <v>14.9</v>
      </c>
      <c r="I62" s="12">
        <f t="shared" si="3"/>
        <v>3872.21</v>
      </c>
      <c r="J62" s="13">
        <v>1.601564887224294E-3</v>
      </c>
    </row>
    <row r="63" spans="1:10" ht="26.1" customHeight="1" x14ac:dyDescent="0.2">
      <c r="A63" s="9" t="s">
        <v>272</v>
      </c>
      <c r="B63" s="11">
        <v>92771</v>
      </c>
      <c r="C63" s="9" t="s">
        <v>20</v>
      </c>
      <c r="D63" s="9" t="s">
        <v>203</v>
      </c>
      <c r="E63" s="10" t="s">
        <v>55</v>
      </c>
      <c r="F63" s="11">
        <v>431.2</v>
      </c>
      <c r="G63" s="12">
        <v>10.130000000000001</v>
      </c>
      <c r="H63" s="12">
        <f t="shared" si="4"/>
        <v>12.66</v>
      </c>
      <c r="I63" s="12">
        <f t="shared" si="3"/>
        <v>5458.99</v>
      </c>
      <c r="J63" s="13">
        <v>1.5016293761810212E-3</v>
      </c>
    </row>
    <row r="64" spans="1:10" ht="26.1" customHeight="1" x14ac:dyDescent="0.2">
      <c r="A64" s="9" t="s">
        <v>273</v>
      </c>
      <c r="B64" s="11">
        <v>92763</v>
      </c>
      <c r="C64" s="9" t="s">
        <v>20</v>
      </c>
      <c r="D64" s="9" t="s">
        <v>205</v>
      </c>
      <c r="E64" s="10" t="s">
        <v>55</v>
      </c>
      <c r="F64" s="11">
        <v>61.3</v>
      </c>
      <c r="G64" s="12">
        <v>8.8800000000000008</v>
      </c>
      <c r="H64" s="12">
        <f t="shared" si="4"/>
        <v>11.1</v>
      </c>
      <c r="I64" s="12">
        <f t="shared" si="3"/>
        <v>680.43</v>
      </c>
      <c r="J64" s="13">
        <v>2.2874632675718042E-4</v>
      </c>
    </row>
    <row r="65" spans="1:10" ht="26.1" customHeight="1" x14ac:dyDescent="0.2">
      <c r="A65" s="9" t="s">
        <v>274</v>
      </c>
      <c r="B65" s="11">
        <v>92765</v>
      </c>
      <c r="C65" s="9" t="s">
        <v>20</v>
      </c>
      <c r="D65" s="9" t="s">
        <v>204</v>
      </c>
      <c r="E65" s="10" t="s">
        <v>55</v>
      </c>
      <c r="F65" s="11">
        <v>247.3</v>
      </c>
      <c r="G65" s="12">
        <v>9.65</v>
      </c>
      <c r="H65" s="12">
        <f t="shared" si="4"/>
        <v>12.06</v>
      </c>
      <c r="I65" s="12">
        <f t="shared" si="3"/>
        <v>2982.44</v>
      </c>
      <c r="J65" s="13">
        <v>6.036333098073882E-4</v>
      </c>
    </row>
    <row r="66" spans="1:10" ht="26.1" customHeight="1" x14ac:dyDescent="0.2">
      <c r="A66" s="9" t="s">
        <v>275</v>
      </c>
      <c r="B66" s="11">
        <v>92766</v>
      </c>
      <c r="C66" s="9" t="s">
        <v>20</v>
      </c>
      <c r="D66" s="9" t="s">
        <v>206</v>
      </c>
      <c r="E66" s="10" t="s">
        <v>55</v>
      </c>
      <c r="F66" s="11">
        <v>85.1</v>
      </c>
      <c r="G66" s="12">
        <v>9.5299999999999994</v>
      </c>
      <c r="H66" s="12">
        <f t="shared" si="4"/>
        <v>11.91</v>
      </c>
      <c r="I66" s="12">
        <f t="shared" si="3"/>
        <v>1013.54</v>
      </c>
      <c r="J66" s="13">
        <v>1.2148704401410088E-3</v>
      </c>
    </row>
    <row r="67" spans="1:10" ht="26.1" customHeight="1" x14ac:dyDescent="0.2">
      <c r="A67" s="9" t="s">
        <v>276</v>
      </c>
      <c r="B67" s="11" t="s">
        <v>110</v>
      </c>
      <c r="C67" s="9" t="s">
        <v>20</v>
      </c>
      <c r="D67" s="9" t="s">
        <v>111</v>
      </c>
      <c r="E67" s="10" t="s">
        <v>22</v>
      </c>
      <c r="F67" s="11">
        <v>264.7</v>
      </c>
      <c r="G67" s="12">
        <v>59.67</v>
      </c>
      <c r="H67" s="12">
        <f t="shared" si="4"/>
        <v>74.59</v>
      </c>
      <c r="I67" s="12">
        <f t="shared" si="3"/>
        <v>19743.97</v>
      </c>
      <c r="J67" s="13">
        <v>5.4602214265723897E-3</v>
      </c>
    </row>
    <row r="68" spans="1:10" ht="39" customHeight="1" x14ac:dyDescent="0.2">
      <c r="A68" s="9" t="s">
        <v>277</v>
      </c>
      <c r="B68" s="11" t="s">
        <v>83</v>
      </c>
      <c r="C68" s="9" t="s">
        <v>20</v>
      </c>
      <c r="D68" s="9" t="s">
        <v>84</v>
      </c>
      <c r="E68" s="10" t="s">
        <v>49</v>
      </c>
      <c r="F68" s="11">
        <v>35.880000000000003</v>
      </c>
      <c r="G68" s="12">
        <v>684.44</v>
      </c>
      <c r="H68" s="12">
        <f t="shared" si="4"/>
        <v>855.55</v>
      </c>
      <c r="I68" s="12">
        <f t="shared" si="3"/>
        <v>30697.13</v>
      </c>
      <c r="J68" s="13">
        <v>1.4887680901607707E-2</v>
      </c>
    </row>
    <row r="69" spans="1:10" ht="26.1" customHeight="1" x14ac:dyDescent="0.2">
      <c r="A69" s="9" t="s">
        <v>278</v>
      </c>
      <c r="B69" s="11" t="s">
        <v>85</v>
      </c>
      <c r="C69" s="9" t="s">
        <v>20</v>
      </c>
      <c r="D69" s="9" t="s">
        <v>86</v>
      </c>
      <c r="E69" s="10" t="s">
        <v>49</v>
      </c>
      <c r="F69" s="11">
        <v>35.880000000000003</v>
      </c>
      <c r="G69" s="12">
        <v>343.13</v>
      </c>
      <c r="H69" s="12">
        <f t="shared" si="4"/>
        <v>428.91</v>
      </c>
      <c r="I69" s="12">
        <f t="shared" si="3"/>
        <v>15389.29</v>
      </c>
      <c r="J69" s="13">
        <v>6.9740192444837524E-3</v>
      </c>
    </row>
    <row r="70" spans="1:10" ht="54" customHeight="1" x14ac:dyDescent="0.2">
      <c r="A70" s="9" t="s">
        <v>318</v>
      </c>
      <c r="B70" s="20">
        <v>99842</v>
      </c>
      <c r="C70" s="19" t="s">
        <v>20</v>
      </c>
      <c r="D70" s="19" t="s">
        <v>319</v>
      </c>
      <c r="E70" s="22" t="s">
        <v>45</v>
      </c>
      <c r="F70" s="20">
        <v>12</v>
      </c>
      <c r="G70" s="21">
        <v>518.9</v>
      </c>
      <c r="H70" s="21">
        <f t="shared" si="4"/>
        <v>648.63</v>
      </c>
      <c r="I70" s="12">
        <f t="shared" si="3"/>
        <v>7783.56</v>
      </c>
      <c r="J70" s="13"/>
    </row>
    <row r="71" spans="1:10" ht="24" customHeight="1" x14ac:dyDescent="0.2">
      <c r="A71" s="5" t="s">
        <v>279</v>
      </c>
      <c r="B71" s="5"/>
      <c r="C71" s="5"/>
      <c r="D71" s="5" t="s">
        <v>112</v>
      </c>
      <c r="E71" s="5"/>
      <c r="F71" s="6"/>
      <c r="G71" s="5"/>
      <c r="H71" s="5"/>
      <c r="I71" s="7">
        <f>SUM(I72:I76)</f>
        <v>66475.97</v>
      </c>
      <c r="J71" s="8">
        <v>1.388861981333162E-2</v>
      </c>
    </row>
    <row r="72" spans="1:10" ht="51.95" customHeight="1" x14ac:dyDescent="0.2">
      <c r="A72" s="9" t="s">
        <v>280</v>
      </c>
      <c r="B72" s="11" t="s">
        <v>62</v>
      </c>
      <c r="C72" s="9" t="s">
        <v>20</v>
      </c>
      <c r="D72" s="9" t="s">
        <v>63</v>
      </c>
      <c r="E72" s="10" t="s">
        <v>49</v>
      </c>
      <c r="F72" s="11">
        <v>30.24</v>
      </c>
      <c r="G72" s="12">
        <v>9.0299999999999994</v>
      </c>
      <c r="H72" s="12">
        <f t="shared" si="4"/>
        <v>11.29</v>
      </c>
      <c r="I72" s="12">
        <f t="shared" si="3"/>
        <v>341.41</v>
      </c>
      <c r="J72" s="13">
        <v>6.5176852129331887E-5</v>
      </c>
    </row>
    <row r="73" spans="1:10" ht="39" customHeight="1" x14ac:dyDescent="0.2">
      <c r="A73" s="9" t="s">
        <v>281</v>
      </c>
      <c r="B73" s="11" t="s">
        <v>64</v>
      </c>
      <c r="C73" s="9" t="s">
        <v>20</v>
      </c>
      <c r="D73" s="9" t="s">
        <v>65</v>
      </c>
      <c r="E73" s="10" t="s">
        <v>66</v>
      </c>
      <c r="F73" s="11">
        <v>173.88</v>
      </c>
      <c r="G73" s="12">
        <v>3.6</v>
      </c>
      <c r="H73" s="12">
        <f t="shared" si="4"/>
        <v>4.5</v>
      </c>
      <c r="I73" s="12">
        <f t="shared" si="3"/>
        <v>782.46</v>
      </c>
      <c r="J73" s="13">
        <v>1.342691478297903E-4</v>
      </c>
    </row>
    <row r="74" spans="1:10" ht="39" customHeight="1" x14ac:dyDescent="0.2">
      <c r="A74" s="9" t="s">
        <v>282</v>
      </c>
      <c r="B74" s="11">
        <v>92396</v>
      </c>
      <c r="C74" s="9" t="s">
        <v>20</v>
      </c>
      <c r="D74" s="9" t="s">
        <v>329</v>
      </c>
      <c r="E74" s="10" t="s">
        <v>22</v>
      </c>
      <c r="F74" s="11">
        <v>388.8</v>
      </c>
      <c r="G74" s="12">
        <v>95.21</v>
      </c>
      <c r="H74" s="12">
        <f>ROUND(G74+G74*$G$2,2)</f>
        <v>119.01</v>
      </c>
      <c r="I74" s="12">
        <f t="shared" si="3"/>
        <v>46271.09</v>
      </c>
      <c r="J74" s="13">
        <v>1.1220095097420122E-2</v>
      </c>
    </row>
    <row r="75" spans="1:10" ht="39" customHeight="1" x14ac:dyDescent="0.2">
      <c r="A75" s="9" t="s">
        <v>283</v>
      </c>
      <c r="B75" s="11" t="s">
        <v>113</v>
      </c>
      <c r="C75" s="9" t="s">
        <v>20</v>
      </c>
      <c r="D75" s="9" t="s">
        <v>114</v>
      </c>
      <c r="E75" s="10" t="s">
        <v>45</v>
      </c>
      <c r="F75" s="11">
        <v>172.8</v>
      </c>
      <c r="G75" s="12">
        <v>42.89</v>
      </c>
      <c r="H75" s="12">
        <f t="shared" si="4"/>
        <v>53.61</v>
      </c>
      <c r="I75" s="12">
        <f t="shared" si="3"/>
        <v>9263.81</v>
      </c>
      <c r="J75" s="13">
        <v>1.5968750882703274E-3</v>
      </c>
    </row>
    <row r="76" spans="1:10" ht="39" customHeight="1" x14ac:dyDescent="0.2">
      <c r="A76" s="9" t="s">
        <v>284</v>
      </c>
      <c r="B76" s="56" t="s">
        <v>327</v>
      </c>
      <c r="C76" s="9" t="s">
        <v>136</v>
      </c>
      <c r="D76" s="9" t="s">
        <v>321</v>
      </c>
      <c r="E76" s="10" t="s">
        <v>22</v>
      </c>
      <c r="F76" s="11">
        <v>43.2</v>
      </c>
      <c r="G76" s="12">
        <v>181.8</v>
      </c>
      <c r="H76" s="12">
        <f t="shared" si="4"/>
        <v>227.25</v>
      </c>
      <c r="I76" s="12">
        <f t="shared" si="3"/>
        <v>9817.2000000000007</v>
      </c>
      <c r="J76" s="13">
        <v>8.722036276820487E-4</v>
      </c>
    </row>
    <row r="77" spans="1:10" ht="24" customHeight="1" x14ac:dyDescent="0.2">
      <c r="A77" s="5">
        <v>6</v>
      </c>
      <c r="B77" s="5"/>
      <c r="C77" s="5"/>
      <c r="D77" s="5" t="s">
        <v>115</v>
      </c>
      <c r="E77" s="5"/>
      <c r="F77" s="6"/>
      <c r="G77" s="5"/>
      <c r="H77" s="5"/>
      <c r="I77" s="7">
        <f>I78+I81+I86+I91+I93+I99+I101</f>
        <v>1786082.24</v>
      </c>
      <c r="J77" s="8">
        <v>0.54124103090141717</v>
      </c>
    </row>
    <row r="78" spans="1:10" ht="24" customHeight="1" x14ac:dyDescent="0.2">
      <c r="A78" s="5" t="s">
        <v>285</v>
      </c>
      <c r="B78" s="5"/>
      <c r="C78" s="5"/>
      <c r="D78" s="5" t="s">
        <v>17</v>
      </c>
      <c r="E78" s="5"/>
      <c r="F78" s="6"/>
      <c r="G78" s="5"/>
      <c r="H78" s="5"/>
      <c r="I78" s="7">
        <f>SUM(I79:I80)</f>
        <v>20404.400000000001</v>
      </c>
      <c r="J78" s="8">
        <v>5.3440128080476318E-3</v>
      </c>
    </row>
    <row r="79" spans="1:10" ht="26.1" customHeight="1" x14ac:dyDescent="0.2">
      <c r="A79" s="9" t="s">
        <v>286</v>
      </c>
      <c r="B79" s="11" t="s">
        <v>41</v>
      </c>
      <c r="C79" s="9" t="s">
        <v>20</v>
      </c>
      <c r="D79" s="9" t="s">
        <v>42</v>
      </c>
      <c r="E79" s="10" t="s">
        <v>22</v>
      </c>
      <c r="F79" s="82">
        <v>850</v>
      </c>
      <c r="G79" s="12">
        <v>5.47</v>
      </c>
      <c r="H79" s="12">
        <f t="shared" ref="H79:H98" si="5">ROUND(G79+G79*$G$2,2)</f>
        <v>6.84</v>
      </c>
      <c r="I79" s="12">
        <f t="shared" ref="I79:I106" si="6">ROUND(F79*H79,2)</f>
        <v>5814</v>
      </c>
      <c r="J79" s="13">
        <v>1.5465274328334258E-3</v>
      </c>
    </row>
    <row r="80" spans="1:10" ht="39" customHeight="1" x14ac:dyDescent="0.2">
      <c r="A80" s="9" t="s">
        <v>287</v>
      </c>
      <c r="B80" s="11" t="s">
        <v>43</v>
      </c>
      <c r="C80" s="9" t="s">
        <v>20</v>
      </c>
      <c r="D80" s="9" t="s">
        <v>116</v>
      </c>
      <c r="E80" s="10" t="s">
        <v>45</v>
      </c>
      <c r="F80" s="82">
        <v>160</v>
      </c>
      <c r="G80" s="12">
        <v>72.95</v>
      </c>
      <c r="H80" s="12">
        <f t="shared" si="5"/>
        <v>91.19</v>
      </c>
      <c r="I80" s="12">
        <f t="shared" si="6"/>
        <v>14590.4</v>
      </c>
      <c r="J80" s="13">
        <v>3.7974853752142062E-3</v>
      </c>
    </row>
    <row r="81" spans="1:10" ht="24" customHeight="1" x14ac:dyDescent="0.2">
      <c r="A81" s="5" t="s">
        <v>288</v>
      </c>
      <c r="B81" s="5"/>
      <c r="C81" s="5"/>
      <c r="D81" s="5" t="s">
        <v>46</v>
      </c>
      <c r="E81" s="5"/>
      <c r="F81" s="83"/>
      <c r="G81" s="5"/>
      <c r="H81" s="5"/>
      <c r="I81" s="7">
        <f>SUM(I82:I85)</f>
        <v>305604.94</v>
      </c>
      <c r="J81" s="8">
        <v>8.64454950299237E-2</v>
      </c>
    </row>
    <row r="82" spans="1:10" ht="26.1" customHeight="1" x14ac:dyDescent="0.2">
      <c r="A82" s="9" t="s">
        <v>289</v>
      </c>
      <c r="B82" s="11" t="s">
        <v>47</v>
      </c>
      <c r="C82" s="9" t="s">
        <v>20</v>
      </c>
      <c r="D82" s="9" t="s">
        <v>48</v>
      </c>
      <c r="E82" s="10" t="s">
        <v>49</v>
      </c>
      <c r="F82" s="82">
        <v>240</v>
      </c>
      <c r="G82" s="12">
        <v>846.61</v>
      </c>
      <c r="H82" s="12">
        <f t="shared" si="5"/>
        <v>1058.26</v>
      </c>
      <c r="I82" s="12">
        <f t="shared" si="6"/>
        <v>253982.4</v>
      </c>
      <c r="J82" s="13">
        <v>7.1540656043254117E-2</v>
      </c>
    </row>
    <row r="83" spans="1:10" ht="39" customHeight="1" x14ac:dyDescent="0.2">
      <c r="A83" s="9" t="s">
        <v>290</v>
      </c>
      <c r="B83" s="11" t="s">
        <v>117</v>
      </c>
      <c r="C83" s="9" t="s">
        <v>20</v>
      </c>
      <c r="D83" s="9" t="s">
        <v>118</v>
      </c>
      <c r="E83" s="10" t="s">
        <v>55</v>
      </c>
      <c r="F83" s="82">
        <v>3224</v>
      </c>
      <c r="G83" s="12">
        <v>12.06</v>
      </c>
      <c r="H83" s="12">
        <f t="shared" si="5"/>
        <v>15.08</v>
      </c>
      <c r="I83" s="12">
        <f t="shared" si="6"/>
        <v>48617.919999999998</v>
      </c>
      <c r="J83" s="13">
        <v>1.4078130193284605E-2</v>
      </c>
    </row>
    <row r="84" spans="1:10" ht="51.95" customHeight="1" x14ac:dyDescent="0.2">
      <c r="A84" s="9" t="s">
        <v>291</v>
      </c>
      <c r="B84" s="11" t="s">
        <v>119</v>
      </c>
      <c r="C84" s="9" t="s">
        <v>20</v>
      </c>
      <c r="D84" s="9" t="s">
        <v>120</v>
      </c>
      <c r="E84" s="10" t="s">
        <v>121</v>
      </c>
      <c r="F84" s="11">
        <v>419.12</v>
      </c>
      <c r="G84" s="12">
        <v>3.44</v>
      </c>
      <c r="H84" s="12">
        <f t="shared" si="5"/>
        <v>4.3</v>
      </c>
      <c r="I84" s="12">
        <f t="shared" si="6"/>
        <v>1802.22</v>
      </c>
      <c r="J84" s="13">
        <v>4.9414353422847434E-4</v>
      </c>
    </row>
    <row r="85" spans="1:10" ht="39" customHeight="1" x14ac:dyDescent="0.2">
      <c r="A85" s="9" t="s">
        <v>292</v>
      </c>
      <c r="B85" s="11" t="s">
        <v>50</v>
      </c>
      <c r="C85" s="9" t="s">
        <v>20</v>
      </c>
      <c r="D85" s="9" t="s">
        <v>51</v>
      </c>
      <c r="E85" s="10" t="s">
        <v>49</v>
      </c>
      <c r="F85" s="82">
        <v>240</v>
      </c>
      <c r="G85" s="12">
        <v>4.01</v>
      </c>
      <c r="H85" s="12">
        <f t="shared" si="5"/>
        <v>5.01</v>
      </c>
      <c r="I85" s="12">
        <f t="shared" si="6"/>
        <v>1202.4000000000001</v>
      </c>
      <c r="J85" s="13">
        <v>3.3256525915649986E-4</v>
      </c>
    </row>
    <row r="86" spans="1:10" ht="24" customHeight="1" x14ac:dyDescent="0.2">
      <c r="A86" s="9" t="s">
        <v>293</v>
      </c>
      <c r="B86" s="5"/>
      <c r="C86" s="5"/>
      <c r="D86" s="5" t="s">
        <v>52</v>
      </c>
      <c r="E86" s="5"/>
      <c r="F86" s="6"/>
      <c r="G86" s="5"/>
      <c r="H86" s="5"/>
      <c r="I86" s="7">
        <f>SUM(I87:I90)</f>
        <v>1139690.1000000001</v>
      </c>
      <c r="J86" s="8">
        <v>0.34491656811272015</v>
      </c>
    </row>
    <row r="87" spans="1:10" ht="26.1" customHeight="1" x14ac:dyDescent="0.2">
      <c r="A87" s="9" t="s">
        <v>294</v>
      </c>
      <c r="B87" s="11" t="s">
        <v>47</v>
      </c>
      <c r="C87" s="9" t="s">
        <v>20</v>
      </c>
      <c r="D87" s="9" t="s">
        <v>48</v>
      </c>
      <c r="E87" s="10" t="s">
        <v>49</v>
      </c>
      <c r="F87" s="82">
        <v>1040</v>
      </c>
      <c r="G87" s="12">
        <v>846.61</v>
      </c>
      <c r="H87" s="12">
        <f t="shared" si="5"/>
        <v>1058.26</v>
      </c>
      <c r="I87" s="12">
        <f t="shared" si="6"/>
        <v>1100590.3999999999</v>
      </c>
      <c r="J87" s="13">
        <v>0.31000950952076783</v>
      </c>
    </row>
    <row r="88" spans="1:10" ht="26.1" customHeight="1" x14ac:dyDescent="0.2">
      <c r="A88" s="9" t="s">
        <v>295</v>
      </c>
      <c r="B88" s="11">
        <v>100341</v>
      </c>
      <c r="C88" s="9" t="s">
        <v>20</v>
      </c>
      <c r="D88" s="9" t="s">
        <v>207</v>
      </c>
      <c r="E88" s="10" t="s">
        <v>22</v>
      </c>
      <c r="F88" s="11">
        <v>543.47</v>
      </c>
      <c r="G88" s="12">
        <v>44.53</v>
      </c>
      <c r="H88" s="12">
        <f t="shared" si="5"/>
        <v>55.66</v>
      </c>
      <c r="I88" s="12">
        <f t="shared" si="6"/>
        <v>30249.54</v>
      </c>
      <c r="J88" s="13">
        <v>3.2162536426324932E-2</v>
      </c>
    </row>
    <row r="89" spans="1:10" ht="39" customHeight="1" x14ac:dyDescent="0.2">
      <c r="A89" s="9" t="s">
        <v>296</v>
      </c>
      <c r="B89" s="11" t="s">
        <v>53</v>
      </c>
      <c r="C89" s="9" t="s">
        <v>20</v>
      </c>
      <c r="D89" s="9" t="s">
        <v>54</v>
      </c>
      <c r="E89" s="10" t="s">
        <v>55</v>
      </c>
      <c r="F89" s="11">
        <v>434.37</v>
      </c>
      <c r="G89" s="12">
        <v>10.64</v>
      </c>
      <c r="H89" s="12">
        <f t="shared" si="5"/>
        <v>13.3</v>
      </c>
      <c r="I89" s="12">
        <f t="shared" si="6"/>
        <v>5777.12</v>
      </c>
      <c r="J89" s="13">
        <v>1.822142638025652E-3</v>
      </c>
    </row>
    <row r="90" spans="1:10" ht="39" customHeight="1" x14ac:dyDescent="0.2">
      <c r="A90" s="9" t="s">
        <v>297</v>
      </c>
      <c r="B90" s="11" t="s">
        <v>56</v>
      </c>
      <c r="C90" s="9" t="s">
        <v>20</v>
      </c>
      <c r="D90" s="9" t="s">
        <v>57</v>
      </c>
      <c r="E90" s="10" t="s">
        <v>55</v>
      </c>
      <c r="F90" s="11">
        <v>173.52</v>
      </c>
      <c r="G90" s="12">
        <v>14.17</v>
      </c>
      <c r="H90" s="12">
        <f t="shared" si="5"/>
        <v>17.71</v>
      </c>
      <c r="I90" s="12">
        <f t="shared" si="6"/>
        <v>3073.04</v>
      </c>
      <c r="J90" s="13">
        <v>9.2237952760170405E-4</v>
      </c>
    </row>
    <row r="91" spans="1:10" ht="24" customHeight="1" x14ac:dyDescent="0.2">
      <c r="A91" s="5" t="s">
        <v>298</v>
      </c>
      <c r="B91" s="5"/>
      <c r="C91" s="5"/>
      <c r="D91" s="5" t="s">
        <v>58</v>
      </c>
      <c r="E91" s="5"/>
      <c r="F91" s="6"/>
      <c r="G91" s="5"/>
      <c r="H91" s="5"/>
      <c r="I91" s="7">
        <f>I92</f>
        <v>17779.2</v>
      </c>
      <c r="J91" s="8">
        <v>4.8789279784488861E-3</v>
      </c>
    </row>
    <row r="92" spans="1:10" ht="24" customHeight="1" x14ac:dyDescent="0.2">
      <c r="A92" s="9" t="s">
        <v>299</v>
      </c>
      <c r="B92" s="11" t="s">
        <v>59</v>
      </c>
      <c r="C92" s="9" t="s">
        <v>28</v>
      </c>
      <c r="D92" s="9" t="s">
        <v>60</v>
      </c>
      <c r="E92" s="10" t="s">
        <v>30</v>
      </c>
      <c r="F92" s="82">
        <v>192</v>
      </c>
      <c r="G92" s="12">
        <f>COMPOSIÇÕES!I44</f>
        <v>74.08</v>
      </c>
      <c r="H92" s="12">
        <f t="shared" si="5"/>
        <v>92.6</v>
      </c>
      <c r="I92" s="12">
        <f t="shared" si="6"/>
        <v>17779.2</v>
      </c>
      <c r="J92" s="13">
        <v>4.8789279784488861E-3</v>
      </c>
    </row>
    <row r="93" spans="1:10" ht="24" customHeight="1" x14ac:dyDescent="0.2">
      <c r="A93" s="5" t="s">
        <v>300</v>
      </c>
      <c r="B93" s="5"/>
      <c r="C93" s="5"/>
      <c r="D93" s="5" t="s">
        <v>61</v>
      </c>
      <c r="E93" s="5"/>
      <c r="F93" s="6"/>
      <c r="G93" s="5"/>
      <c r="H93" s="5"/>
      <c r="I93" s="7">
        <f>SUM(I94:I98)</f>
        <v>154845.37999999998</v>
      </c>
      <c r="J93" s="8">
        <v>4.6833001909714664E-2</v>
      </c>
    </row>
    <row r="94" spans="1:10" ht="39" customHeight="1" x14ac:dyDescent="0.2">
      <c r="A94" s="9" t="s">
        <v>301</v>
      </c>
      <c r="B94" s="11" t="s">
        <v>50</v>
      </c>
      <c r="C94" s="9" t="s">
        <v>20</v>
      </c>
      <c r="D94" s="9" t="s">
        <v>51</v>
      </c>
      <c r="E94" s="10" t="s">
        <v>49</v>
      </c>
      <c r="F94" s="11">
        <v>2687.47</v>
      </c>
      <c r="G94" s="12">
        <v>4.01</v>
      </c>
      <c r="H94" s="12">
        <f t="shared" si="5"/>
        <v>5.01</v>
      </c>
      <c r="I94" s="12">
        <f t="shared" si="6"/>
        <v>13464.22</v>
      </c>
      <c r="J94" s="13">
        <v>3.9339145670066553E-3</v>
      </c>
    </row>
    <row r="95" spans="1:10" ht="51.95" customHeight="1" x14ac:dyDescent="0.2">
      <c r="A95" s="9" t="s">
        <v>302</v>
      </c>
      <c r="B95" s="11" t="s">
        <v>62</v>
      </c>
      <c r="C95" s="9" t="s">
        <v>20</v>
      </c>
      <c r="D95" s="9" t="s">
        <v>63</v>
      </c>
      <c r="E95" s="10" t="s">
        <v>49</v>
      </c>
      <c r="F95" s="11">
        <v>3359.34</v>
      </c>
      <c r="G95" s="12">
        <v>9.0299999999999994</v>
      </c>
      <c r="H95" s="12">
        <f t="shared" si="5"/>
        <v>11.29</v>
      </c>
      <c r="I95" s="12">
        <f t="shared" si="6"/>
        <v>37926.949999999997</v>
      </c>
      <c r="J95" s="13">
        <v>1.2283151126978047E-2</v>
      </c>
    </row>
    <row r="96" spans="1:10" ht="39" customHeight="1" x14ac:dyDescent="0.2">
      <c r="A96" s="9" t="s">
        <v>303</v>
      </c>
      <c r="B96" s="11" t="s">
        <v>64</v>
      </c>
      <c r="C96" s="9" t="s">
        <v>20</v>
      </c>
      <c r="D96" s="9" t="s">
        <v>65</v>
      </c>
      <c r="E96" s="10" t="s">
        <v>66</v>
      </c>
      <c r="F96" s="82">
        <v>16796.7</v>
      </c>
      <c r="G96" s="12">
        <v>3.6</v>
      </c>
      <c r="H96" s="12">
        <f t="shared" si="5"/>
        <v>4.5</v>
      </c>
      <c r="I96" s="12">
        <f t="shared" si="6"/>
        <v>75585.149999999994</v>
      </c>
      <c r="J96" s="13">
        <v>2.2004300892062931E-2</v>
      </c>
    </row>
    <row r="97" spans="1:10" ht="26.1" customHeight="1" x14ac:dyDescent="0.2">
      <c r="A97" s="9" t="s">
        <v>304</v>
      </c>
      <c r="B97" s="11" t="s">
        <v>67</v>
      </c>
      <c r="C97" s="9" t="s">
        <v>20</v>
      </c>
      <c r="D97" s="9" t="s">
        <v>68</v>
      </c>
      <c r="E97" s="10" t="s">
        <v>49</v>
      </c>
      <c r="F97" s="11">
        <v>2687.47</v>
      </c>
      <c r="G97" s="12">
        <v>1.49</v>
      </c>
      <c r="H97" s="12">
        <f t="shared" si="5"/>
        <v>1.86</v>
      </c>
      <c r="I97" s="12">
        <f t="shared" si="6"/>
        <v>4998.6899999999996</v>
      </c>
      <c r="J97" s="13">
        <v>1.4710860052157726E-3</v>
      </c>
    </row>
    <row r="98" spans="1:10" ht="51.95" customHeight="1" x14ac:dyDescent="0.2">
      <c r="A98" s="9" t="s">
        <v>305</v>
      </c>
      <c r="B98" s="11" t="s">
        <v>69</v>
      </c>
      <c r="C98" s="9" t="s">
        <v>20</v>
      </c>
      <c r="D98" s="9" t="s">
        <v>70</v>
      </c>
      <c r="E98" s="10" t="s">
        <v>49</v>
      </c>
      <c r="F98" s="11">
        <v>2687.47</v>
      </c>
      <c r="G98" s="12">
        <v>6.81</v>
      </c>
      <c r="H98" s="12">
        <f t="shared" si="5"/>
        <v>8.51</v>
      </c>
      <c r="I98" s="12">
        <f t="shared" si="6"/>
        <v>22870.37</v>
      </c>
      <c r="J98" s="13">
        <v>7.1405493184512553E-3</v>
      </c>
    </row>
    <row r="99" spans="1:10" ht="24" customHeight="1" x14ac:dyDescent="0.2">
      <c r="A99" s="5" t="s">
        <v>306</v>
      </c>
      <c r="B99" s="5"/>
      <c r="C99" s="5"/>
      <c r="D99" s="5" t="s">
        <v>71</v>
      </c>
      <c r="E99" s="5"/>
      <c r="F99" s="6"/>
      <c r="G99" s="5"/>
      <c r="H99" s="5"/>
      <c r="I99" s="7">
        <f>I100</f>
        <v>86206.399999999994</v>
      </c>
      <c r="J99" s="8">
        <v>5.2823025062562166E-2</v>
      </c>
    </row>
    <row r="100" spans="1:10" ht="24" customHeight="1" x14ac:dyDescent="0.2">
      <c r="A100" s="9" t="s">
        <v>307</v>
      </c>
      <c r="B100" s="11" t="s">
        <v>72</v>
      </c>
      <c r="C100" s="9" t="s">
        <v>28</v>
      </c>
      <c r="D100" s="9" t="s">
        <v>73</v>
      </c>
      <c r="E100" s="10" t="s">
        <v>45</v>
      </c>
      <c r="F100" s="82">
        <v>160</v>
      </c>
      <c r="G100" s="12">
        <f>COMPOSIÇÕES!I58</f>
        <v>431.03</v>
      </c>
      <c r="H100" s="12">
        <f t="shared" ref="H100:H106" si="7">ROUND(G100+G100*$G$2,2)</f>
        <v>538.79</v>
      </c>
      <c r="I100" s="12">
        <f t="shared" si="6"/>
        <v>86206.399999999994</v>
      </c>
      <c r="J100" s="13">
        <v>3.2170798157815532E-2</v>
      </c>
    </row>
    <row r="101" spans="1:10" ht="24" customHeight="1" x14ac:dyDescent="0.2">
      <c r="A101" s="5" t="s">
        <v>308</v>
      </c>
      <c r="B101" s="5"/>
      <c r="C101" s="5"/>
      <c r="D101" s="5" t="s">
        <v>112</v>
      </c>
      <c r="E101" s="5"/>
      <c r="F101" s="83"/>
      <c r="G101" s="5"/>
      <c r="H101" s="5"/>
      <c r="I101" s="7">
        <f>SUM(I102:I106)</f>
        <v>61551.82</v>
      </c>
      <c r="J101" s="8">
        <v>2.0652226904746634E-2</v>
      </c>
    </row>
    <row r="102" spans="1:10" ht="39" customHeight="1" x14ac:dyDescent="0.2">
      <c r="A102" s="9" t="s">
        <v>309</v>
      </c>
      <c r="B102" s="11" t="s">
        <v>113</v>
      </c>
      <c r="C102" s="9" t="s">
        <v>20</v>
      </c>
      <c r="D102" s="9" t="s">
        <v>114</v>
      </c>
      <c r="E102" s="10" t="s">
        <v>45</v>
      </c>
      <c r="F102" s="82">
        <v>160</v>
      </c>
      <c r="G102" s="12">
        <v>42.89</v>
      </c>
      <c r="H102" s="12">
        <f t="shared" si="7"/>
        <v>53.61</v>
      </c>
      <c r="I102" s="12">
        <f t="shared" si="6"/>
        <v>8577.6</v>
      </c>
      <c r="J102" s="13">
        <v>2.3745345814843648E-3</v>
      </c>
    </row>
    <row r="103" spans="1:10" ht="51.95" customHeight="1" x14ac:dyDescent="0.2">
      <c r="A103" s="9" t="s">
        <v>310</v>
      </c>
      <c r="B103" s="11" t="s">
        <v>62</v>
      </c>
      <c r="C103" s="9" t="s">
        <v>20</v>
      </c>
      <c r="D103" s="9" t="s">
        <v>63</v>
      </c>
      <c r="E103" s="10" t="s">
        <v>49</v>
      </c>
      <c r="F103" s="82">
        <v>28</v>
      </c>
      <c r="G103" s="12">
        <v>9.0299999999999994</v>
      </c>
      <c r="H103" s="12">
        <f t="shared" si="7"/>
        <v>11.29</v>
      </c>
      <c r="I103" s="12">
        <f t="shared" si="6"/>
        <v>316.12</v>
      </c>
      <c r="J103" s="13">
        <v>9.691668949438195E-5</v>
      </c>
    </row>
    <row r="104" spans="1:10" ht="39" customHeight="1" x14ac:dyDescent="0.2">
      <c r="A104" s="9" t="s">
        <v>311</v>
      </c>
      <c r="B104" s="11" t="s">
        <v>64</v>
      </c>
      <c r="C104" s="9" t="s">
        <v>20</v>
      </c>
      <c r="D104" s="9" t="s">
        <v>65</v>
      </c>
      <c r="E104" s="10" t="s">
        <v>66</v>
      </c>
      <c r="F104" s="82">
        <v>161</v>
      </c>
      <c r="G104" s="12">
        <v>3.6</v>
      </c>
      <c r="H104" s="12">
        <f t="shared" si="7"/>
        <v>4.5</v>
      </c>
      <c r="I104" s="12">
        <f t="shared" si="6"/>
        <v>724.5</v>
      </c>
      <c r="J104" s="13">
        <v>1.996614221332957E-4</v>
      </c>
    </row>
    <row r="105" spans="1:10" ht="39" customHeight="1" x14ac:dyDescent="0.2">
      <c r="A105" s="9" t="s">
        <v>312</v>
      </c>
      <c r="B105" s="11">
        <v>92396</v>
      </c>
      <c r="C105" s="9" t="s">
        <v>20</v>
      </c>
      <c r="D105" s="9" t="s">
        <v>329</v>
      </c>
      <c r="E105" s="10" t="s">
        <v>22</v>
      </c>
      <c r="F105" s="82">
        <v>360</v>
      </c>
      <c r="G105" s="12">
        <v>95.21</v>
      </c>
      <c r="H105" s="12">
        <f t="shared" si="7"/>
        <v>119.01</v>
      </c>
      <c r="I105" s="12">
        <f t="shared" si="6"/>
        <v>42843.6</v>
      </c>
      <c r="J105" s="13">
        <v>1.6684156278691631E-2</v>
      </c>
    </row>
    <row r="106" spans="1:10" ht="39" customHeight="1" x14ac:dyDescent="0.2">
      <c r="A106" s="9" t="s">
        <v>313</v>
      </c>
      <c r="B106" s="56" t="s">
        <v>327</v>
      </c>
      <c r="C106" s="9" t="s">
        <v>136</v>
      </c>
      <c r="D106" s="9" t="s">
        <v>321</v>
      </c>
      <c r="E106" s="10" t="s">
        <v>22</v>
      </c>
      <c r="F106" s="82">
        <v>40</v>
      </c>
      <c r="G106" s="12">
        <v>181.8</v>
      </c>
      <c r="H106" s="12">
        <f t="shared" si="7"/>
        <v>227.25</v>
      </c>
      <c r="I106" s="12">
        <f t="shared" si="6"/>
        <v>9090</v>
      </c>
      <c r="J106" s="13">
        <v>1.2969579329429606E-3</v>
      </c>
    </row>
    <row r="107" spans="1:10" x14ac:dyDescent="0.2">
      <c r="A107" s="9"/>
      <c r="B107" s="18"/>
      <c r="C107" s="18"/>
      <c r="D107" s="18"/>
      <c r="E107" s="18"/>
      <c r="F107" s="18"/>
      <c r="G107" s="18"/>
      <c r="H107" s="18"/>
      <c r="I107" s="18"/>
      <c r="J107" s="18"/>
    </row>
    <row r="108" spans="1:10" x14ac:dyDescent="0.2">
      <c r="A108" s="88"/>
      <c r="B108" s="88"/>
      <c r="C108" s="88"/>
      <c r="D108" s="17"/>
      <c r="E108" s="16"/>
      <c r="F108" s="86" t="s">
        <v>122</v>
      </c>
      <c r="G108" s="88"/>
      <c r="H108" s="89">
        <f>H110/1.25</f>
        <v>2787318.6960000005</v>
      </c>
      <c r="I108" s="88"/>
      <c r="J108" s="88"/>
    </row>
    <row r="109" spans="1:10" x14ac:dyDescent="0.2">
      <c r="A109" s="88"/>
      <c r="B109" s="88"/>
      <c r="C109" s="88"/>
      <c r="D109" s="17"/>
      <c r="E109" s="16"/>
      <c r="F109" s="86" t="s">
        <v>123</v>
      </c>
      <c r="G109" s="88"/>
      <c r="H109" s="89">
        <f>H110-H108</f>
        <v>696829.67400000012</v>
      </c>
      <c r="I109" s="88"/>
      <c r="J109" s="88"/>
    </row>
    <row r="110" spans="1:10" x14ac:dyDescent="0.2">
      <c r="A110" s="88"/>
      <c r="B110" s="88"/>
      <c r="C110" s="88"/>
      <c r="D110" s="17"/>
      <c r="E110" s="16"/>
      <c r="F110" s="86" t="s">
        <v>124</v>
      </c>
      <c r="G110" s="88"/>
      <c r="H110" s="89">
        <f>I77+I16+I13+I11+I8+I5</f>
        <v>3484148.3700000006</v>
      </c>
      <c r="I110" s="88"/>
      <c r="J110" s="88"/>
    </row>
    <row r="111" spans="1:10" ht="60" customHeight="1" x14ac:dyDescent="0.2">
      <c r="A111" s="15"/>
      <c r="B111" s="15"/>
      <c r="C111" s="15"/>
      <c r="D111" s="15"/>
      <c r="E111" s="15"/>
      <c r="F111" s="15"/>
      <c r="G111" s="15"/>
      <c r="H111" s="15"/>
      <c r="I111" s="15"/>
      <c r="J111" s="15"/>
    </row>
    <row r="112" spans="1:10" ht="69.95" customHeight="1" x14ac:dyDescent="0.2">
      <c r="A112" s="90" t="s">
        <v>209</v>
      </c>
      <c r="B112" s="91"/>
      <c r="C112" s="91"/>
      <c r="D112" s="91"/>
      <c r="E112" s="91"/>
      <c r="F112" s="91"/>
      <c r="G112" s="91"/>
      <c r="H112" s="91"/>
      <c r="I112" s="91"/>
      <c r="J112" s="91"/>
    </row>
  </sheetData>
  <mergeCells count="17">
    <mergeCell ref="A110:C110"/>
    <mergeCell ref="F110:G110"/>
    <mergeCell ref="H110:J110"/>
    <mergeCell ref="A112:J112"/>
    <mergeCell ref="A3:J3"/>
    <mergeCell ref="A108:C108"/>
    <mergeCell ref="F108:G108"/>
    <mergeCell ref="H108:J108"/>
    <mergeCell ref="A109:C109"/>
    <mergeCell ref="F109:G109"/>
    <mergeCell ref="H109:J109"/>
    <mergeCell ref="E1:F1"/>
    <mergeCell ref="G1:H1"/>
    <mergeCell ref="I1:J1"/>
    <mergeCell ref="E2:F2"/>
    <mergeCell ref="G2:H2"/>
    <mergeCell ref="I2:J2"/>
  </mergeCells>
  <phoneticPr fontId="36" type="noConversion"/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&amp;CPREFEITURA MUNICIPAL DE SANTA MARIA DAS BARREIRAS
CNPJ: 10.249.381/0001-09</oddHeader>
    <oddFooter xml:space="preserve">&amp;L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74FFE-25FA-456B-996F-4EEA13381C78}">
  <dimension ref="A1:I20"/>
  <sheetViews>
    <sheetView topLeftCell="A10" zoomScaleNormal="100" workbookViewId="0">
      <selection activeCell="H21" sqref="H21"/>
    </sheetView>
  </sheetViews>
  <sheetFormatPr defaultRowHeight="14.25" x14ac:dyDescent="0.2"/>
  <cols>
    <col min="3" max="3" width="34.25" customWidth="1"/>
    <col min="5" max="5" width="10.875" customWidth="1"/>
    <col min="7" max="7" width="9.875" customWidth="1"/>
    <col min="8" max="8" width="10.125" customWidth="1"/>
    <col min="9" max="9" width="10.25" customWidth="1"/>
  </cols>
  <sheetData>
    <row r="1" spans="1:9" x14ac:dyDescent="0.2">
      <c r="A1" s="107"/>
      <c r="B1" s="108"/>
      <c r="C1" s="108"/>
      <c r="D1" s="108"/>
      <c r="E1" s="108"/>
      <c r="F1" s="108"/>
      <c r="G1" s="108"/>
      <c r="H1" s="23"/>
      <c r="I1" s="24"/>
    </row>
    <row r="2" spans="1:9" x14ac:dyDescent="0.2">
      <c r="A2" s="109" t="s">
        <v>129</v>
      </c>
      <c r="B2" s="110"/>
      <c r="C2" s="110"/>
      <c r="D2" s="110"/>
      <c r="E2" s="110"/>
      <c r="F2" s="110"/>
      <c r="G2" s="110"/>
      <c r="H2" s="110"/>
      <c r="I2" s="111"/>
    </row>
    <row r="3" spans="1:9" x14ac:dyDescent="0.2">
      <c r="A3" s="109" t="s">
        <v>130</v>
      </c>
      <c r="B3" s="110"/>
      <c r="C3" s="110"/>
      <c r="D3" s="110"/>
      <c r="E3" s="110"/>
      <c r="F3" s="110"/>
      <c r="G3" s="110"/>
      <c r="H3" s="110"/>
      <c r="I3" s="111"/>
    </row>
    <row r="4" spans="1:9" x14ac:dyDescent="0.2">
      <c r="A4" s="109" t="s">
        <v>131</v>
      </c>
      <c r="B4" s="110"/>
      <c r="C4" s="110"/>
      <c r="D4" s="110"/>
      <c r="E4" s="110"/>
      <c r="F4" s="110"/>
      <c r="G4" s="110"/>
      <c r="H4" s="110"/>
      <c r="I4" s="111"/>
    </row>
    <row r="5" spans="1:9" x14ac:dyDescent="0.2">
      <c r="A5" s="25" t="s">
        <v>132</v>
      </c>
      <c r="B5" s="112" t="s">
        <v>156</v>
      </c>
      <c r="C5" s="113"/>
      <c r="D5" s="113"/>
      <c r="E5" s="113"/>
      <c r="F5" s="113"/>
      <c r="G5" s="113"/>
      <c r="H5" s="113"/>
      <c r="I5" s="26"/>
    </row>
    <row r="6" spans="1:9" x14ac:dyDescent="0.2">
      <c r="A6" s="25" t="s">
        <v>133</v>
      </c>
      <c r="B6" s="105" t="s">
        <v>315</v>
      </c>
      <c r="C6" s="106"/>
      <c r="D6" s="106"/>
      <c r="E6" s="106"/>
      <c r="F6" s="106"/>
      <c r="G6" s="106"/>
      <c r="H6" s="106"/>
      <c r="I6" s="26"/>
    </row>
    <row r="7" spans="1:9" x14ac:dyDescent="0.2">
      <c r="A7" s="27" t="s">
        <v>134</v>
      </c>
      <c r="B7" s="28" t="s">
        <v>158</v>
      </c>
      <c r="C7" s="29"/>
      <c r="D7" s="30"/>
      <c r="E7" s="31"/>
      <c r="F7" s="32"/>
      <c r="G7" s="33"/>
      <c r="H7" s="33"/>
      <c r="I7" s="34"/>
    </row>
    <row r="8" spans="1:9" ht="15" x14ac:dyDescent="0.2">
      <c r="A8" s="35" t="str">
        <f>[1]ORÇAMENTO!A19</f>
        <v>3.0</v>
      </c>
      <c r="B8" s="99" t="str">
        <f>[1]ORÇAMENTO!C19</f>
        <v>ADMINISTRAÇÃO LOCAL DA OBRA</v>
      </c>
      <c r="C8" s="99"/>
      <c r="D8" s="99"/>
      <c r="E8" s="99"/>
      <c r="F8" s="99"/>
      <c r="G8" s="99"/>
      <c r="H8" s="99"/>
      <c r="I8" s="99"/>
    </row>
    <row r="9" spans="1:9" ht="15" x14ac:dyDescent="0.2">
      <c r="A9" s="36"/>
      <c r="B9" s="37"/>
      <c r="C9" s="37"/>
      <c r="D9" s="37"/>
      <c r="E9" s="37"/>
      <c r="F9" s="37"/>
      <c r="G9" s="37"/>
      <c r="H9" s="37"/>
      <c r="I9" s="38"/>
    </row>
    <row r="10" spans="1:9" ht="15" x14ac:dyDescent="0.2">
      <c r="A10" s="39" t="s">
        <v>135</v>
      </c>
      <c r="B10" s="100" t="s">
        <v>136</v>
      </c>
      <c r="C10" s="101"/>
      <c r="D10" s="101"/>
      <c r="E10" s="101"/>
      <c r="F10" s="101"/>
      <c r="G10" s="101"/>
      <c r="H10" s="101"/>
      <c r="I10" s="102"/>
    </row>
    <row r="11" spans="1:9" ht="15" x14ac:dyDescent="0.2">
      <c r="A11" s="103" t="s">
        <v>137</v>
      </c>
      <c r="B11" s="104" t="s">
        <v>138</v>
      </c>
      <c r="C11" s="103" t="s">
        <v>139</v>
      </c>
      <c r="D11" s="103"/>
      <c r="E11" s="103"/>
      <c r="F11" s="104" t="s">
        <v>140</v>
      </c>
      <c r="G11" s="104" t="s">
        <v>141</v>
      </c>
      <c r="H11" s="104" t="s">
        <v>142</v>
      </c>
      <c r="I11" s="104"/>
    </row>
    <row r="12" spans="1:9" ht="15" x14ac:dyDescent="0.2">
      <c r="A12" s="103"/>
      <c r="B12" s="104"/>
      <c r="C12" s="103"/>
      <c r="D12" s="103"/>
      <c r="E12" s="103"/>
      <c r="F12" s="104"/>
      <c r="G12" s="104"/>
      <c r="H12" s="40" t="s">
        <v>143</v>
      </c>
      <c r="I12" s="40" t="s">
        <v>144</v>
      </c>
    </row>
    <row r="13" spans="1:9" x14ac:dyDescent="0.2">
      <c r="A13" s="41" t="s">
        <v>20</v>
      </c>
      <c r="B13" s="41">
        <v>90777</v>
      </c>
      <c r="C13" s="94" t="s">
        <v>161</v>
      </c>
      <c r="D13" s="94"/>
      <c r="E13" s="94"/>
      <c r="F13" s="42" t="s">
        <v>145</v>
      </c>
      <c r="G13" s="42">
        <f>G19</f>
        <v>24</v>
      </c>
      <c r="H13" s="53">
        <v>137.06</v>
      </c>
      <c r="I13" s="43">
        <f>ROUND(G13*H13,2)</f>
        <v>3289.44</v>
      </c>
    </row>
    <row r="14" spans="1:9" x14ac:dyDescent="0.2">
      <c r="A14" s="41" t="s">
        <v>20</v>
      </c>
      <c r="B14" s="41">
        <v>90776</v>
      </c>
      <c r="C14" s="94" t="s">
        <v>146</v>
      </c>
      <c r="D14" s="94"/>
      <c r="E14" s="94"/>
      <c r="F14" s="42" t="s">
        <v>145</v>
      </c>
      <c r="G14" s="42">
        <f>G20</f>
        <v>1152</v>
      </c>
      <c r="H14" s="53">
        <v>32.57</v>
      </c>
      <c r="I14" s="43">
        <f>ROUND(G14*H14,2)</f>
        <v>37520.639999999999</v>
      </c>
    </row>
    <row r="15" spans="1:9" ht="15" x14ac:dyDescent="0.2">
      <c r="A15" s="95" t="s">
        <v>144</v>
      </c>
      <c r="B15" s="95"/>
      <c r="C15" s="95"/>
      <c r="D15" s="95"/>
      <c r="E15" s="95"/>
      <c r="F15" s="95"/>
      <c r="G15" s="95"/>
      <c r="H15" s="95"/>
      <c r="I15" s="44">
        <f>SUM(I13:I14)</f>
        <v>40810.080000000002</v>
      </c>
    </row>
    <row r="16" spans="1:9" ht="15" x14ac:dyDescent="0.2">
      <c r="A16" s="45"/>
      <c r="B16" s="46"/>
      <c r="C16" s="46"/>
      <c r="D16" s="46"/>
      <c r="E16" s="46"/>
      <c r="F16" s="46"/>
      <c r="G16" s="46"/>
      <c r="H16" s="46"/>
      <c r="I16" s="47"/>
    </row>
    <row r="17" spans="1:9" ht="15" x14ac:dyDescent="0.2">
      <c r="A17" s="96" t="s">
        <v>147</v>
      </c>
      <c r="B17" s="96"/>
      <c r="C17" s="96"/>
      <c r="D17" s="96"/>
      <c r="E17" s="96"/>
      <c r="F17" s="96"/>
      <c r="G17" s="96"/>
      <c r="H17" s="46"/>
      <c r="I17" s="47"/>
    </row>
    <row r="18" spans="1:9" x14ac:dyDescent="0.2">
      <c r="A18" s="97" t="s">
        <v>148</v>
      </c>
      <c r="B18" s="98"/>
      <c r="C18" s="48" t="s">
        <v>149</v>
      </c>
      <c r="D18" s="49" t="s">
        <v>150</v>
      </c>
      <c r="E18" s="48" t="s">
        <v>151</v>
      </c>
      <c r="F18" s="50" t="s">
        <v>152</v>
      </c>
      <c r="G18" s="50"/>
      <c r="H18" s="51"/>
      <c r="I18" s="52"/>
    </row>
    <row r="19" spans="1:9" x14ac:dyDescent="0.2">
      <c r="A19" s="93" t="s">
        <v>153</v>
      </c>
      <c r="B19" s="93"/>
      <c r="C19" s="48">
        <v>2</v>
      </c>
      <c r="D19" s="48">
        <v>2</v>
      </c>
      <c r="E19" s="48">
        <v>6</v>
      </c>
      <c r="F19" s="50">
        <v>1</v>
      </c>
      <c r="G19" s="50">
        <f>ROUND((C19*D19*E19),2)</f>
        <v>24</v>
      </c>
      <c r="H19" s="51"/>
      <c r="I19" s="52"/>
    </row>
    <row r="20" spans="1:9" x14ac:dyDescent="0.2">
      <c r="A20" s="93" t="s">
        <v>154</v>
      </c>
      <c r="B20" s="93"/>
      <c r="C20" s="48">
        <v>8</v>
      </c>
      <c r="D20" s="48">
        <v>24</v>
      </c>
      <c r="E20" s="48">
        <v>6</v>
      </c>
      <c r="F20" s="50">
        <v>1</v>
      </c>
      <c r="G20" s="50">
        <f>ROUND((C20*D20*E20*F20),2)</f>
        <v>1152</v>
      </c>
      <c r="H20" s="51"/>
      <c r="I20" s="52"/>
    </row>
  </sheetData>
  <mergeCells count="21">
    <mergeCell ref="B6:H6"/>
    <mergeCell ref="A1:G1"/>
    <mergeCell ref="A2:I2"/>
    <mergeCell ref="A3:I3"/>
    <mergeCell ref="A4:I4"/>
    <mergeCell ref="B5:H5"/>
    <mergeCell ref="B8:I8"/>
    <mergeCell ref="B10:I10"/>
    <mergeCell ref="A11:A12"/>
    <mergeCell ref="B11:B12"/>
    <mergeCell ref="C11:E12"/>
    <mergeCell ref="F11:F12"/>
    <mergeCell ref="G11:G12"/>
    <mergeCell ref="H11:I11"/>
    <mergeCell ref="A20:B20"/>
    <mergeCell ref="C13:E13"/>
    <mergeCell ref="C14:E14"/>
    <mergeCell ref="A15:H15"/>
    <mergeCell ref="A17:G17"/>
    <mergeCell ref="A18:B18"/>
    <mergeCell ref="A19:B19"/>
  </mergeCells>
  <pageMargins left="0.511811024" right="0.511811024" top="0.78740157499999996" bottom="0.78740157499999996" header="0.31496062000000002" footer="0.31496062000000002"/>
  <pageSetup paperSize="9" scale="74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B2000-3CCD-4BE8-B8DD-AAEC4973C1B4}">
  <dimension ref="A1:I15"/>
  <sheetViews>
    <sheetView topLeftCell="A8" zoomScaleNormal="100" workbookViewId="0">
      <selection activeCell="L13" sqref="L13"/>
    </sheetView>
  </sheetViews>
  <sheetFormatPr defaultRowHeight="14.25" x14ac:dyDescent="0.2"/>
  <cols>
    <col min="1" max="1" width="11" customWidth="1"/>
    <col min="3" max="3" width="29.625" customWidth="1"/>
    <col min="8" max="8" width="10" customWidth="1"/>
    <col min="9" max="9" width="12.875" customWidth="1"/>
  </cols>
  <sheetData>
    <row r="1" spans="1:9" x14ac:dyDescent="0.2">
      <c r="A1" s="107"/>
      <c r="B1" s="108"/>
      <c r="C1" s="108"/>
      <c r="D1" s="108"/>
      <c r="E1" s="108"/>
      <c r="F1" s="108"/>
      <c r="G1" s="108"/>
      <c r="H1" s="23"/>
      <c r="I1" s="24"/>
    </row>
    <row r="2" spans="1:9" x14ac:dyDescent="0.2">
      <c r="A2" s="109" t="s">
        <v>129</v>
      </c>
      <c r="B2" s="110"/>
      <c r="C2" s="110"/>
      <c r="D2" s="110"/>
      <c r="E2" s="110"/>
      <c r="F2" s="110"/>
      <c r="G2" s="110"/>
      <c r="H2" s="110"/>
      <c r="I2" s="111"/>
    </row>
    <row r="3" spans="1:9" x14ac:dyDescent="0.2">
      <c r="A3" s="109" t="s">
        <v>130</v>
      </c>
      <c r="B3" s="110"/>
      <c r="C3" s="110"/>
      <c r="D3" s="110"/>
      <c r="E3" s="110"/>
      <c r="F3" s="110"/>
      <c r="G3" s="110"/>
      <c r="H3" s="110"/>
      <c r="I3" s="111"/>
    </row>
    <row r="4" spans="1:9" x14ac:dyDescent="0.2">
      <c r="A4" s="109" t="s">
        <v>131</v>
      </c>
      <c r="B4" s="110"/>
      <c r="C4" s="110"/>
      <c r="D4" s="110"/>
      <c r="E4" s="110"/>
      <c r="F4" s="110"/>
      <c r="G4" s="110"/>
      <c r="H4" s="110"/>
      <c r="I4" s="111"/>
    </row>
    <row r="5" spans="1:9" x14ac:dyDescent="0.2">
      <c r="A5" s="25" t="s">
        <v>132</v>
      </c>
      <c r="B5" s="112" t="s">
        <v>156</v>
      </c>
      <c r="C5" s="113"/>
      <c r="D5" s="113"/>
      <c r="E5" s="113"/>
      <c r="F5" s="113"/>
      <c r="G5" s="113"/>
      <c r="H5" s="113"/>
      <c r="I5" s="26"/>
    </row>
    <row r="6" spans="1:9" x14ac:dyDescent="0.2">
      <c r="A6" s="25" t="s">
        <v>133</v>
      </c>
      <c r="B6" s="105" t="s">
        <v>157</v>
      </c>
      <c r="C6" s="106"/>
      <c r="D6" s="106"/>
      <c r="E6" s="106"/>
      <c r="F6" s="106"/>
      <c r="G6" s="106"/>
      <c r="H6" s="106"/>
      <c r="I6" s="26"/>
    </row>
    <row r="7" spans="1:9" x14ac:dyDescent="0.2">
      <c r="A7" s="27" t="s">
        <v>134</v>
      </c>
      <c r="B7" s="28" t="s">
        <v>158</v>
      </c>
      <c r="C7" s="29"/>
      <c r="D7" s="30"/>
      <c r="E7" s="31"/>
      <c r="F7" s="32"/>
      <c r="G7" s="33"/>
      <c r="H7" s="33"/>
      <c r="I7" s="34"/>
    </row>
    <row r="8" spans="1:9" ht="15" x14ac:dyDescent="0.2">
      <c r="A8" s="35" t="s">
        <v>155</v>
      </c>
      <c r="B8" s="99" t="s">
        <v>29</v>
      </c>
      <c r="C8" s="99"/>
      <c r="D8" s="99"/>
      <c r="E8" s="99"/>
      <c r="F8" s="99"/>
      <c r="G8" s="99"/>
      <c r="H8" s="99"/>
      <c r="I8" s="99"/>
    </row>
    <row r="9" spans="1:9" ht="15" x14ac:dyDescent="0.2">
      <c r="A9" s="36"/>
      <c r="B9" s="37"/>
      <c r="C9" s="37"/>
      <c r="D9" s="37"/>
      <c r="E9" s="37"/>
      <c r="F9" s="37"/>
      <c r="G9" s="37"/>
      <c r="H9" s="37"/>
      <c r="I9" s="38"/>
    </row>
    <row r="10" spans="1:9" ht="15" x14ac:dyDescent="0.2">
      <c r="A10" s="39" t="s">
        <v>135</v>
      </c>
      <c r="B10" s="100" t="s">
        <v>136</v>
      </c>
      <c r="C10" s="101"/>
      <c r="D10" s="101"/>
      <c r="E10" s="101"/>
      <c r="F10" s="101"/>
      <c r="G10" s="101"/>
      <c r="H10" s="101"/>
      <c r="I10" s="102"/>
    </row>
    <row r="11" spans="1:9" ht="15" x14ac:dyDescent="0.2">
      <c r="A11" s="103" t="s">
        <v>137</v>
      </c>
      <c r="B11" s="104" t="s">
        <v>138</v>
      </c>
      <c r="C11" s="103" t="s">
        <v>139</v>
      </c>
      <c r="D11" s="103"/>
      <c r="E11" s="103"/>
      <c r="F11" s="104" t="s">
        <v>140</v>
      </c>
      <c r="G11" s="104" t="s">
        <v>141</v>
      </c>
      <c r="H11" s="104" t="s">
        <v>142</v>
      </c>
      <c r="I11" s="104"/>
    </row>
    <row r="12" spans="1:9" ht="15" x14ac:dyDescent="0.2">
      <c r="A12" s="103"/>
      <c r="B12" s="104"/>
      <c r="C12" s="103"/>
      <c r="D12" s="103"/>
      <c r="E12" s="103"/>
      <c r="F12" s="104"/>
      <c r="G12" s="104"/>
      <c r="H12" s="40" t="s">
        <v>143</v>
      </c>
      <c r="I12" s="40" t="s">
        <v>144</v>
      </c>
    </row>
    <row r="13" spans="1:9" ht="27" customHeight="1" x14ac:dyDescent="0.2">
      <c r="A13" s="41" t="s">
        <v>20</v>
      </c>
      <c r="B13" s="41">
        <v>88316</v>
      </c>
      <c r="C13" s="94" t="s">
        <v>160</v>
      </c>
      <c r="D13" s="94"/>
      <c r="E13" s="94"/>
      <c r="F13" s="42" t="s">
        <v>145</v>
      </c>
      <c r="G13" s="42">
        <v>12</v>
      </c>
      <c r="H13" s="53">
        <v>25.66</v>
      </c>
      <c r="I13" s="43">
        <f>ROUND(G13*H13,2)</f>
        <v>307.92</v>
      </c>
    </row>
    <row r="14" spans="1:9" ht="18.75" customHeight="1" x14ac:dyDescent="0.2">
      <c r="A14" s="41" t="s">
        <v>20</v>
      </c>
      <c r="B14" s="41">
        <v>5894</v>
      </c>
      <c r="C14" s="94" t="s">
        <v>159</v>
      </c>
      <c r="D14" s="94"/>
      <c r="E14" s="94"/>
      <c r="F14" s="42" t="s">
        <v>145</v>
      </c>
      <c r="G14" s="42">
        <v>12</v>
      </c>
      <c r="H14" s="53">
        <v>228.01</v>
      </c>
      <c r="I14" s="43">
        <f>ROUND(G14*H14,2)</f>
        <v>2736.12</v>
      </c>
    </row>
    <row r="15" spans="1:9" ht="15" x14ac:dyDescent="0.2">
      <c r="A15" s="95" t="s">
        <v>144</v>
      </c>
      <c r="B15" s="95"/>
      <c r="C15" s="95"/>
      <c r="D15" s="95"/>
      <c r="E15" s="95"/>
      <c r="F15" s="95"/>
      <c r="G15" s="95"/>
      <c r="H15" s="95"/>
      <c r="I15" s="44">
        <f>SUM(I13:I14)</f>
        <v>3044.04</v>
      </c>
    </row>
  </sheetData>
  <mergeCells count="17">
    <mergeCell ref="B6:H6"/>
    <mergeCell ref="A1:G1"/>
    <mergeCell ref="A2:I2"/>
    <mergeCell ref="A3:I3"/>
    <mergeCell ref="A4:I4"/>
    <mergeCell ref="B5:H5"/>
    <mergeCell ref="C13:E13"/>
    <mergeCell ref="C14:E14"/>
    <mergeCell ref="A15:H15"/>
    <mergeCell ref="B8:I8"/>
    <mergeCell ref="B10:I10"/>
    <mergeCell ref="A11:A12"/>
    <mergeCell ref="B11:B12"/>
    <mergeCell ref="C11:E12"/>
    <mergeCell ref="F11:F12"/>
    <mergeCell ref="G11:G12"/>
    <mergeCell ref="H11:I11"/>
  </mergeCells>
  <pageMargins left="0.511811024" right="0.511811024" top="0.78740157499999996" bottom="0.78740157499999996" header="0.31496062000000002" footer="0.31496062000000002"/>
  <pageSetup paperSize="9" scale="76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6166-765B-4B0C-BC75-320623E938DB}">
  <dimension ref="A1:I69"/>
  <sheetViews>
    <sheetView topLeftCell="A52" zoomScaleNormal="100" workbookViewId="0">
      <selection activeCell="M63" sqref="M63"/>
    </sheetView>
  </sheetViews>
  <sheetFormatPr defaultRowHeight="14.25" x14ac:dyDescent="0.2"/>
  <cols>
    <col min="1" max="1" width="10.75" customWidth="1"/>
    <col min="2" max="2" width="9.625" customWidth="1"/>
    <col min="3" max="3" width="30.5" customWidth="1"/>
    <col min="5" max="5" width="12.25" customWidth="1"/>
    <col min="8" max="8" width="10" customWidth="1"/>
    <col min="9" max="9" width="11" customWidth="1"/>
  </cols>
  <sheetData>
    <row r="1" spans="1:9" x14ac:dyDescent="0.2">
      <c r="A1" s="107"/>
      <c r="B1" s="108"/>
      <c r="C1" s="108"/>
      <c r="D1" s="108"/>
      <c r="E1" s="108"/>
      <c r="F1" s="108"/>
      <c r="G1" s="108"/>
      <c r="H1" s="23"/>
      <c r="I1" s="24"/>
    </row>
    <row r="2" spans="1:9" x14ac:dyDescent="0.2">
      <c r="A2" s="109" t="s">
        <v>129</v>
      </c>
      <c r="B2" s="110"/>
      <c r="C2" s="110"/>
      <c r="D2" s="110"/>
      <c r="E2" s="110"/>
      <c r="F2" s="110"/>
      <c r="G2" s="110"/>
      <c r="H2" s="110"/>
      <c r="I2" s="111"/>
    </row>
    <row r="3" spans="1:9" x14ac:dyDescent="0.2">
      <c r="A3" s="109" t="s">
        <v>130</v>
      </c>
      <c r="B3" s="110"/>
      <c r="C3" s="110"/>
      <c r="D3" s="110"/>
      <c r="E3" s="110"/>
      <c r="F3" s="110"/>
      <c r="G3" s="110"/>
      <c r="H3" s="110"/>
      <c r="I3" s="111"/>
    </row>
    <row r="4" spans="1:9" x14ac:dyDescent="0.2">
      <c r="A4" s="109" t="s">
        <v>131</v>
      </c>
      <c r="B4" s="110"/>
      <c r="C4" s="110"/>
      <c r="D4" s="110"/>
      <c r="E4" s="110"/>
      <c r="F4" s="110"/>
      <c r="G4" s="110"/>
      <c r="H4" s="110"/>
      <c r="I4" s="111"/>
    </row>
    <row r="5" spans="1:9" ht="14.25" customHeight="1" x14ac:dyDescent="0.2">
      <c r="A5" s="25" t="s">
        <v>132</v>
      </c>
      <c r="B5" s="112" t="s">
        <v>156</v>
      </c>
      <c r="C5" s="113"/>
      <c r="D5" s="113"/>
      <c r="E5" s="113"/>
      <c r="F5" s="113"/>
      <c r="G5" s="113"/>
      <c r="H5" s="113"/>
      <c r="I5" s="26"/>
    </row>
    <row r="6" spans="1:9" x14ac:dyDescent="0.2">
      <c r="A6" s="25" t="s">
        <v>133</v>
      </c>
      <c r="B6" s="105" t="s">
        <v>157</v>
      </c>
      <c r="C6" s="106"/>
      <c r="D6" s="106"/>
      <c r="E6" s="106"/>
      <c r="F6" s="106"/>
      <c r="G6" s="106"/>
      <c r="H6" s="106"/>
      <c r="I6" s="26"/>
    </row>
    <row r="7" spans="1:9" x14ac:dyDescent="0.2">
      <c r="A7" s="27" t="s">
        <v>134</v>
      </c>
      <c r="B7" s="28" t="s">
        <v>158</v>
      </c>
      <c r="C7" s="29"/>
      <c r="D7" s="30"/>
      <c r="E7" s="31"/>
      <c r="F7" s="32"/>
      <c r="G7" s="33"/>
      <c r="H7" s="33"/>
      <c r="I7" s="34"/>
    </row>
    <row r="8" spans="1:9" ht="15" x14ac:dyDescent="0.2">
      <c r="A8" s="35" t="s">
        <v>163</v>
      </c>
      <c r="B8" s="99" t="s">
        <v>316</v>
      </c>
      <c r="C8" s="99"/>
      <c r="D8" s="99"/>
      <c r="E8" s="99"/>
      <c r="F8" s="99"/>
      <c r="G8" s="99"/>
      <c r="H8" s="99"/>
      <c r="I8" s="99"/>
    </row>
    <row r="9" spans="1:9" ht="15" x14ac:dyDescent="0.2">
      <c r="A9" s="36"/>
      <c r="B9" s="37"/>
      <c r="C9" s="37"/>
      <c r="D9" s="37"/>
      <c r="E9" s="37"/>
      <c r="F9" s="37"/>
      <c r="G9" s="37"/>
      <c r="H9" s="37"/>
      <c r="I9" s="38"/>
    </row>
    <row r="10" spans="1:9" ht="15" x14ac:dyDescent="0.2">
      <c r="A10" s="39" t="s">
        <v>162</v>
      </c>
      <c r="B10" s="100" t="s">
        <v>136</v>
      </c>
      <c r="C10" s="101"/>
      <c r="D10" s="101"/>
      <c r="E10" s="101"/>
      <c r="F10" s="101"/>
      <c r="G10" s="101"/>
      <c r="H10" s="101"/>
      <c r="I10" s="102"/>
    </row>
    <row r="11" spans="1:9" ht="15" x14ac:dyDescent="0.2">
      <c r="A11" s="103" t="s">
        <v>137</v>
      </c>
      <c r="B11" s="104" t="s">
        <v>138</v>
      </c>
      <c r="C11" s="103" t="s">
        <v>139</v>
      </c>
      <c r="D11" s="103"/>
      <c r="E11" s="103"/>
      <c r="F11" s="104" t="s">
        <v>140</v>
      </c>
      <c r="G11" s="104" t="s">
        <v>141</v>
      </c>
      <c r="H11" s="104" t="s">
        <v>142</v>
      </c>
      <c r="I11" s="104"/>
    </row>
    <row r="12" spans="1:9" ht="15" x14ac:dyDescent="0.2">
      <c r="A12" s="103"/>
      <c r="B12" s="104"/>
      <c r="C12" s="103"/>
      <c r="D12" s="103"/>
      <c r="E12" s="103"/>
      <c r="F12" s="104"/>
      <c r="G12" s="104"/>
      <c r="H12" s="40" t="s">
        <v>143</v>
      </c>
      <c r="I12" s="40" t="s">
        <v>144</v>
      </c>
    </row>
    <row r="13" spans="1:9" x14ac:dyDescent="0.2">
      <c r="A13" s="41" t="s">
        <v>20</v>
      </c>
      <c r="B13" s="41">
        <v>88262</v>
      </c>
      <c r="C13" s="94" t="s">
        <v>164</v>
      </c>
      <c r="D13" s="94"/>
      <c r="E13" s="94"/>
      <c r="F13" s="42" t="s">
        <v>145</v>
      </c>
      <c r="G13" s="42">
        <v>10</v>
      </c>
      <c r="H13" s="54">
        <v>30.5</v>
      </c>
      <c r="I13" s="55">
        <f>ROUND(G13*H13,2)</f>
        <v>305</v>
      </c>
    </row>
    <row r="14" spans="1:9" x14ac:dyDescent="0.2">
      <c r="A14" s="41" t="s">
        <v>20</v>
      </c>
      <c r="B14" s="41">
        <v>88267</v>
      </c>
      <c r="C14" s="117" t="s">
        <v>165</v>
      </c>
      <c r="D14" s="118"/>
      <c r="E14" s="119"/>
      <c r="F14" s="42" t="s">
        <v>145</v>
      </c>
      <c r="G14" s="42">
        <v>4</v>
      </c>
      <c r="H14" s="54">
        <v>30.54</v>
      </c>
      <c r="I14" s="55">
        <f t="shared" ref="I14:I33" si="0">ROUND(G14*H14,2)</f>
        <v>122.16</v>
      </c>
    </row>
    <row r="15" spans="1:9" ht="30.75" customHeight="1" x14ac:dyDescent="0.2">
      <c r="A15" s="41" t="s">
        <v>20</v>
      </c>
      <c r="B15" s="41">
        <v>98441</v>
      </c>
      <c r="C15" s="114" t="s">
        <v>166</v>
      </c>
      <c r="D15" s="115"/>
      <c r="E15" s="116"/>
      <c r="F15" s="42" t="s">
        <v>167</v>
      </c>
      <c r="G15" s="42">
        <v>39.75</v>
      </c>
      <c r="H15" s="54">
        <v>110.88</v>
      </c>
      <c r="I15" s="55">
        <f t="shared" si="0"/>
        <v>4407.4799999999996</v>
      </c>
    </row>
    <row r="16" spans="1:9" x14ac:dyDescent="0.2">
      <c r="A16" s="41" t="s">
        <v>20</v>
      </c>
      <c r="B16" s="41">
        <v>98443</v>
      </c>
      <c r="C16" s="114" t="s">
        <v>168</v>
      </c>
      <c r="D16" s="115"/>
      <c r="E16" s="116"/>
      <c r="F16" s="42" t="s">
        <v>167</v>
      </c>
      <c r="G16" s="42">
        <v>7.5</v>
      </c>
      <c r="H16" s="54">
        <v>87.54</v>
      </c>
      <c r="I16" s="55">
        <f t="shared" si="0"/>
        <v>656.55</v>
      </c>
    </row>
    <row r="17" spans="1:9" x14ac:dyDescent="0.2">
      <c r="A17" s="41" t="s">
        <v>20</v>
      </c>
      <c r="B17" s="41">
        <v>88309</v>
      </c>
      <c r="C17" s="117" t="s">
        <v>169</v>
      </c>
      <c r="D17" s="118"/>
      <c r="E17" s="119"/>
      <c r="F17" s="42" t="s">
        <v>145</v>
      </c>
      <c r="G17" s="42">
        <v>10</v>
      </c>
      <c r="H17" s="54">
        <v>31.1</v>
      </c>
      <c r="I17" s="55">
        <f t="shared" si="0"/>
        <v>311</v>
      </c>
    </row>
    <row r="18" spans="1:9" x14ac:dyDescent="0.2">
      <c r="A18" s="41" t="s">
        <v>20</v>
      </c>
      <c r="B18" s="41">
        <v>98460</v>
      </c>
      <c r="C18" s="117" t="s">
        <v>170</v>
      </c>
      <c r="D18" s="118"/>
      <c r="E18" s="119"/>
      <c r="F18" s="42" t="s">
        <v>167</v>
      </c>
      <c r="G18" s="42">
        <v>13.5</v>
      </c>
      <c r="H18" s="54">
        <v>88.22</v>
      </c>
      <c r="I18" s="55">
        <f t="shared" si="0"/>
        <v>1190.97</v>
      </c>
    </row>
    <row r="19" spans="1:9" x14ac:dyDescent="0.2">
      <c r="A19" s="41" t="s">
        <v>20</v>
      </c>
      <c r="B19" s="41">
        <v>88316</v>
      </c>
      <c r="C19" s="117" t="s">
        <v>171</v>
      </c>
      <c r="D19" s="118"/>
      <c r="E19" s="119"/>
      <c r="F19" s="42" t="s">
        <v>145</v>
      </c>
      <c r="G19" s="42">
        <v>10</v>
      </c>
      <c r="H19" s="54">
        <v>25.66</v>
      </c>
      <c r="I19" s="55">
        <f t="shared" si="0"/>
        <v>256.60000000000002</v>
      </c>
    </row>
    <row r="20" spans="1:9" x14ac:dyDescent="0.2">
      <c r="A20" s="41" t="s">
        <v>20</v>
      </c>
      <c r="B20" s="41">
        <v>94207</v>
      </c>
      <c r="C20" s="114" t="s">
        <v>172</v>
      </c>
      <c r="D20" s="115"/>
      <c r="E20" s="116"/>
      <c r="F20" s="42" t="s">
        <v>167</v>
      </c>
      <c r="G20" s="42">
        <v>22</v>
      </c>
      <c r="H20" s="54">
        <v>72.73</v>
      </c>
      <c r="I20" s="55">
        <f t="shared" si="0"/>
        <v>1600.06</v>
      </c>
    </row>
    <row r="21" spans="1:9" x14ac:dyDescent="0.2">
      <c r="A21" s="41" t="s">
        <v>20</v>
      </c>
      <c r="B21" s="41">
        <v>92544</v>
      </c>
      <c r="C21" s="114" t="s">
        <v>173</v>
      </c>
      <c r="D21" s="115"/>
      <c r="E21" s="116"/>
      <c r="F21" s="42" t="s">
        <v>167</v>
      </c>
      <c r="G21" s="42">
        <v>22</v>
      </c>
      <c r="H21" s="54">
        <v>23.63</v>
      </c>
      <c r="I21" s="55">
        <f t="shared" si="0"/>
        <v>519.86</v>
      </c>
    </row>
    <row r="22" spans="1:9" x14ac:dyDescent="0.2">
      <c r="A22" s="41" t="s">
        <v>20</v>
      </c>
      <c r="B22" s="41">
        <v>119</v>
      </c>
      <c r="C22" s="114" t="s">
        <v>174</v>
      </c>
      <c r="D22" s="115"/>
      <c r="E22" s="116"/>
      <c r="F22" s="42" t="s">
        <v>140</v>
      </c>
      <c r="G22" s="42">
        <v>0.5</v>
      </c>
      <c r="H22" s="54">
        <v>9.3800000000000008</v>
      </c>
      <c r="I22" s="55">
        <f t="shared" si="0"/>
        <v>4.6900000000000004</v>
      </c>
    </row>
    <row r="23" spans="1:9" x14ac:dyDescent="0.2">
      <c r="A23" s="41" t="s">
        <v>20</v>
      </c>
      <c r="B23" s="41">
        <v>370</v>
      </c>
      <c r="C23" s="114" t="s">
        <v>175</v>
      </c>
      <c r="D23" s="115"/>
      <c r="E23" s="116"/>
      <c r="F23" s="42" t="s">
        <v>176</v>
      </c>
      <c r="G23" s="42">
        <v>0.27</v>
      </c>
      <c r="H23" s="54">
        <v>120</v>
      </c>
      <c r="I23" s="55">
        <f t="shared" si="0"/>
        <v>32.4</v>
      </c>
    </row>
    <row r="24" spans="1:9" x14ac:dyDescent="0.2">
      <c r="A24" s="41" t="s">
        <v>20</v>
      </c>
      <c r="B24" s="41">
        <v>1030</v>
      </c>
      <c r="C24" s="114" t="s">
        <v>177</v>
      </c>
      <c r="D24" s="115"/>
      <c r="E24" s="116"/>
      <c r="F24" s="42" t="s">
        <v>140</v>
      </c>
      <c r="G24" s="42">
        <v>1</v>
      </c>
      <c r="H24" s="54">
        <v>49.45</v>
      </c>
      <c r="I24" s="55">
        <f t="shared" si="0"/>
        <v>49.45</v>
      </c>
    </row>
    <row r="25" spans="1:9" x14ac:dyDescent="0.2">
      <c r="A25" s="41" t="s">
        <v>20</v>
      </c>
      <c r="B25" s="41">
        <v>1379</v>
      </c>
      <c r="C25" s="114" t="s">
        <v>178</v>
      </c>
      <c r="D25" s="115"/>
      <c r="E25" s="116"/>
      <c r="F25" s="42" t="s">
        <v>55</v>
      </c>
      <c r="G25" s="42">
        <v>81</v>
      </c>
      <c r="H25" s="54">
        <v>1.1000000000000001</v>
      </c>
      <c r="I25" s="55">
        <f t="shared" si="0"/>
        <v>89.1</v>
      </c>
    </row>
    <row r="26" spans="1:9" x14ac:dyDescent="0.2">
      <c r="A26" s="41" t="s">
        <v>20</v>
      </c>
      <c r="B26" s="41">
        <v>6142</v>
      </c>
      <c r="C26" s="114" t="s">
        <v>179</v>
      </c>
      <c r="D26" s="115"/>
      <c r="E26" s="116"/>
      <c r="F26" s="42" t="s">
        <v>140</v>
      </c>
      <c r="G26" s="42">
        <v>1</v>
      </c>
      <c r="H26" s="54">
        <v>9.35</v>
      </c>
      <c r="I26" s="55">
        <f t="shared" si="0"/>
        <v>9.35</v>
      </c>
    </row>
    <row r="27" spans="1:9" x14ac:dyDescent="0.2">
      <c r="A27" s="41" t="s">
        <v>20</v>
      </c>
      <c r="B27" s="41">
        <v>3543</v>
      </c>
      <c r="C27" s="114" t="s">
        <v>180</v>
      </c>
      <c r="D27" s="115"/>
      <c r="E27" s="116"/>
      <c r="F27" s="42" t="s">
        <v>140</v>
      </c>
      <c r="G27" s="42">
        <v>3</v>
      </c>
      <c r="H27" s="54">
        <v>2.12</v>
      </c>
      <c r="I27" s="55">
        <f t="shared" si="0"/>
        <v>6.36</v>
      </c>
    </row>
    <row r="28" spans="1:9" x14ac:dyDescent="0.2">
      <c r="A28" s="41" t="s">
        <v>20</v>
      </c>
      <c r="B28" s="41">
        <v>3542</v>
      </c>
      <c r="C28" s="114" t="s">
        <v>181</v>
      </c>
      <c r="D28" s="115"/>
      <c r="E28" s="116"/>
      <c r="F28" s="42" t="s">
        <v>140</v>
      </c>
      <c r="G28" s="42">
        <v>2</v>
      </c>
      <c r="H28" s="54">
        <v>0.71</v>
      </c>
      <c r="I28" s="55">
        <f t="shared" si="0"/>
        <v>1.42</v>
      </c>
    </row>
    <row r="29" spans="1:9" x14ac:dyDescent="0.2">
      <c r="A29" s="41" t="s">
        <v>20</v>
      </c>
      <c r="B29" s="41">
        <v>10425</v>
      </c>
      <c r="C29" s="114" t="s">
        <v>182</v>
      </c>
      <c r="D29" s="115"/>
      <c r="E29" s="116"/>
      <c r="F29" s="42" t="s">
        <v>140</v>
      </c>
      <c r="G29" s="42">
        <v>1</v>
      </c>
      <c r="H29" s="54">
        <v>117.26</v>
      </c>
      <c r="I29" s="55">
        <f t="shared" si="0"/>
        <v>117.26</v>
      </c>
    </row>
    <row r="30" spans="1:9" x14ac:dyDescent="0.2">
      <c r="A30" s="41" t="s">
        <v>20</v>
      </c>
      <c r="B30" s="41">
        <v>11831</v>
      </c>
      <c r="C30" s="114" t="s">
        <v>183</v>
      </c>
      <c r="D30" s="115"/>
      <c r="E30" s="116"/>
      <c r="F30" s="42" t="s">
        <v>140</v>
      </c>
      <c r="G30" s="42">
        <v>1</v>
      </c>
      <c r="H30" s="54">
        <v>17.22</v>
      </c>
      <c r="I30" s="55">
        <f t="shared" si="0"/>
        <v>17.22</v>
      </c>
    </row>
    <row r="31" spans="1:9" x14ac:dyDescent="0.2">
      <c r="A31" s="41" t="s">
        <v>20</v>
      </c>
      <c r="B31" s="41">
        <v>9836</v>
      </c>
      <c r="C31" s="114" t="s">
        <v>184</v>
      </c>
      <c r="D31" s="115"/>
      <c r="E31" s="116"/>
      <c r="F31" s="42" t="s">
        <v>45</v>
      </c>
      <c r="G31" s="42">
        <v>6</v>
      </c>
      <c r="H31" s="54">
        <v>16.25</v>
      </c>
      <c r="I31" s="55">
        <f t="shared" si="0"/>
        <v>97.5</v>
      </c>
    </row>
    <row r="32" spans="1:9" x14ac:dyDescent="0.2">
      <c r="A32" s="41" t="s">
        <v>20</v>
      </c>
      <c r="B32" s="41">
        <v>9835</v>
      </c>
      <c r="C32" s="114" t="s">
        <v>185</v>
      </c>
      <c r="D32" s="115"/>
      <c r="E32" s="116"/>
      <c r="F32" s="42" t="s">
        <v>45</v>
      </c>
      <c r="G32" s="42">
        <v>6</v>
      </c>
      <c r="H32" s="54">
        <v>7.1</v>
      </c>
      <c r="I32" s="55">
        <f t="shared" si="0"/>
        <v>42.6</v>
      </c>
    </row>
    <row r="33" spans="1:9" x14ac:dyDescent="0.2">
      <c r="A33" s="41" t="s">
        <v>20</v>
      </c>
      <c r="B33" s="41">
        <v>9868</v>
      </c>
      <c r="C33" s="94" t="s">
        <v>186</v>
      </c>
      <c r="D33" s="94"/>
      <c r="E33" s="94"/>
      <c r="F33" s="42" t="s">
        <v>45</v>
      </c>
      <c r="G33" s="42">
        <v>18</v>
      </c>
      <c r="H33" s="54">
        <v>4.99</v>
      </c>
      <c r="I33" s="55">
        <f t="shared" si="0"/>
        <v>89.82</v>
      </c>
    </row>
    <row r="34" spans="1:9" ht="15" x14ac:dyDescent="0.2">
      <c r="A34" s="95" t="s">
        <v>144</v>
      </c>
      <c r="B34" s="95"/>
      <c r="C34" s="95"/>
      <c r="D34" s="95"/>
      <c r="E34" s="95"/>
      <c r="F34" s="95"/>
      <c r="G34" s="95"/>
      <c r="H34" s="95"/>
      <c r="I34" s="44">
        <f>SUM(I13:I33)</f>
        <v>9926.8500000000022</v>
      </c>
    </row>
    <row r="36" spans="1:9" ht="15" x14ac:dyDescent="0.2">
      <c r="A36" s="35" t="s">
        <v>187</v>
      </c>
      <c r="B36" s="99" t="s">
        <v>188</v>
      </c>
      <c r="C36" s="99"/>
      <c r="D36" s="99"/>
      <c r="E36" s="99"/>
      <c r="F36" s="99"/>
      <c r="G36" s="99"/>
      <c r="H36" s="99"/>
      <c r="I36" s="99"/>
    </row>
    <row r="37" spans="1:9" ht="15" x14ac:dyDescent="0.2">
      <c r="A37" s="36"/>
      <c r="B37" s="37"/>
      <c r="C37" s="37"/>
      <c r="D37" s="37"/>
      <c r="E37" s="37"/>
      <c r="F37" s="37"/>
      <c r="G37" s="37"/>
      <c r="H37" s="37"/>
      <c r="I37" s="38"/>
    </row>
    <row r="38" spans="1:9" ht="15" x14ac:dyDescent="0.2">
      <c r="A38" s="39" t="s">
        <v>189</v>
      </c>
      <c r="B38" s="100" t="s">
        <v>136</v>
      </c>
      <c r="C38" s="101"/>
      <c r="D38" s="101"/>
      <c r="E38" s="101"/>
      <c r="F38" s="101"/>
      <c r="G38" s="101"/>
      <c r="H38" s="101"/>
      <c r="I38" s="102"/>
    </row>
    <row r="39" spans="1:9" ht="15" x14ac:dyDescent="0.2">
      <c r="A39" s="103" t="s">
        <v>137</v>
      </c>
      <c r="B39" s="104" t="s">
        <v>138</v>
      </c>
      <c r="C39" s="103" t="s">
        <v>139</v>
      </c>
      <c r="D39" s="103"/>
      <c r="E39" s="103"/>
      <c r="F39" s="104" t="s">
        <v>140</v>
      </c>
      <c r="G39" s="104" t="s">
        <v>141</v>
      </c>
      <c r="H39" s="104" t="s">
        <v>142</v>
      </c>
      <c r="I39" s="104"/>
    </row>
    <row r="40" spans="1:9" ht="15" x14ac:dyDescent="0.2">
      <c r="A40" s="103"/>
      <c r="B40" s="104"/>
      <c r="C40" s="103"/>
      <c r="D40" s="103"/>
      <c r="E40" s="103"/>
      <c r="F40" s="104"/>
      <c r="G40" s="104"/>
      <c r="H40" s="40" t="s">
        <v>143</v>
      </c>
      <c r="I40" s="40" t="s">
        <v>144</v>
      </c>
    </row>
    <row r="41" spans="1:9" x14ac:dyDescent="0.2">
      <c r="A41" s="41" t="s">
        <v>20</v>
      </c>
      <c r="B41" s="41">
        <v>102715</v>
      </c>
      <c r="C41" s="94" t="s">
        <v>190</v>
      </c>
      <c r="D41" s="94"/>
      <c r="E41" s="94"/>
      <c r="F41" s="42" t="s">
        <v>167</v>
      </c>
      <c r="G41" s="42">
        <v>1.2</v>
      </c>
      <c r="H41" s="53">
        <v>28.24</v>
      </c>
      <c r="I41" s="43">
        <f>ROUND(G41*H41,2)</f>
        <v>33.89</v>
      </c>
    </row>
    <row r="42" spans="1:9" x14ac:dyDescent="0.2">
      <c r="A42" s="41" t="s">
        <v>20</v>
      </c>
      <c r="B42" s="41">
        <v>4718</v>
      </c>
      <c r="C42" s="114" t="s">
        <v>191</v>
      </c>
      <c r="D42" s="115"/>
      <c r="E42" s="116"/>
      <c r="F42" s="42" t="s">
        <v>176</v>
      </c>
      <c r="G42" s="42">
        <v>4.4999999999999998E-2</v>
      </c>
      <c r="H42" s="53">
        <v>253.48</v>
      </c>
      <c r="I42" s="43">
        <f t="shared" ref="I42:I43" si="1">ROUND(G42*H42,2)</f>
        <v>11.41</v>
      </c>
    </row>
    <row r="43" spans="1:9" x14ac:dyDescent="0.2">
      <c r="A43" s="41" t="s">
        <v>20</v>
      </c>
      <c r="B43" s="41">
        <v>36084</v>
      </c>
      <c r="C43" s="94" t="s">
        <v>192</v>
      </c>
      <c r="D43" s="94"/>
      <c r="E43" s="94"/>
      <c r="F43" s="42" t="s">
        <v>45</v>
      </c>
      <c r="G43" s="42">
        <v>1.8</v>
      </c>
      <c r="H43" s="53">
        <v>15.99</v>
      </c>
      <c r="I43" s="43">
        <f t="shared" si="1"/>
        <v>28.78</v>
      </c>
    </row>
    <row r="44" spans="1:9" ht="15" x14ac:dyDescent="0.2">
      <c r="A44" s="95" t="s">
        <v>144</v>
      </c>
      <c r="B44" s="95"/>
      <c r="C44" s="95"/>
      <c r="D44" s="95"/>
      <c r="E44" s="95"/>
      <c r="F44" s="95"/>
      <c r="G44" s="95"/>
      <c r="H44" s="95"/>
      <c r="I44" s="44">
        <f>SUM(I41:I43)</f>
        <v>74.08</v>
      </c>
    </row>
    <row r="46" spans="1:9" ht="15" x14ac:dyDescent="0.2">
      <c r="A46" s="35" t="s">
        <v>193</v>
      </c>
      <c r="B46" s="99" t="s">
        <v>194</v>
      </c>
      <c r="C46" s="99"/>
      <c r="D46" s="99"/>
      <c r="E46" s="99"/>
      <c r="F46" s="99"/>
      <c r="G46" s="99"/>
      <c r="H46" s="99"/>
      <c r="I46" s="99"/>
    </row>
    <row r="47" spans="1:9" ht="15" x14ac:dyDescent="0.2">
      <c r="A47" s="36"/>
      <c r="B47" s="37"/>
      <c r="C47" s="37"/>
      <c r="D47" s="37"/>
      <c r="E47" s="37"/>
      <c r="F47" s="37"/>
      <c r="G47" s="37"/>
      <c r="H47" s="37"/>
      <c r="I47" s="38"/>
    </row>
    <row r="48" spans="1:9" ht="15" x14ac:dyDescent="0.2">
      <c r="A48" s="39" t="s">
        <v>195</v>
      </c>
      <c r="B48" s="100" t="s">
        <v>136</v>
      </c>
      <c r="C48" s="101"/>
      <c r="D48" s="101"/>
      <c r="E48" s="101"/>
      <c r="F48" s="101"/>
      <c r="G48" s="101"/>
      <c r="H48" s="101"/>
      <c r="I48" s="102"/>
    </row>
    <row r="49" spans="1:9" ht="15" x14ac:dyDescent="0.2">
      <c r="A49" s="103" t="s">
        <v>137</v>
      </c>
      <c r="B49" s="104" t="s">
        <v>138</v>
      </c>
      <c r="C49" s="103" t="s">
        <v>139</v>
      </c>
      <c r="D49" s="103"/>
      <c r="E49" s="103"/>
      <c r="F49" s="104" t="s">
        <v>140</v>
      </c>
      <c r="G49" s="104" t="s">
        <v>141</v>
      </c>
      <c r="H49" s="104" t="s">
        <v>142</v>
      </c>
      <c r="I49" s="104"/>
    </row>
    <row r="50" spans="1:9" ht="15" x14ac:dyDescent="0.2">
      <c r="A50" s="103"/>
      <c r="B50" s="104"/>
      <c r="C50" s="103"/>
      <c r="D50" s="103"/>
      <c r="E50" s="103"/>
      <c r="F50" s="104"/>
      <c r="G50" s="104"/>
      <c r="H50" s="40" t="s">
        <v>143</v>
      </c>
      <c r="I50" s="40" t="s">
        <v>144</v>
      </c>
    </row>
    <row r="51" spans="1:9" x14ac:dyDescent="0.2">
      <c r="A51" s="41" t="s">
        <v>20</v>
      </c>
      <c r="B51" s="41">
        <v>92759</v>
      </c>
      <c r="C51" s="94" t="s">
        <v>196</v>
      </c>
      <c r="D51" s="94"/>
      <c r="E51" s="94"/>
      <c r="F51" s="42" t="s">
        <v>167</v>
      </c>
      <c r="G51" s="42">
        <v>1.2</v>
      </c>
      <c r="H51" s="53">
        <v>14.17</v>
      </c>
      <c r="I51" s="43">
        <f>ROUND(G51*H51,2)</f>
        <v>17</v>
      </c>
    </row>
    <row r="52" spans="1:9" x14ac:dyDescent="0.2">
      <c r="A52" s="41" t="s">
        <v>20</v>
      </c>
      <c r="B52" s="41">
        <v>92761</v>
      </c>
      <c r="C52" s="114" t="s">
        <v>197</v>
      </c>
      <c r="D52" s="115"/>
      <c r="E52" s="116"/>
      <c r="F52" s="42" t="s">
        <v>176</v>
      </c>
      <c r="G52" s="42">
        <v>4.4999999999999998E-2</v>
      </c>
      <c r="H52" s="53">
        <v>12.04</v>
      </c>
      <c r="I52" s="43">
        <f t="shared" ref="I52:I57" si="2">ROUND(G52*H52,2)</f>
        <v>0.54</v>
      </c>
    </row>
    <row r="53" spans="1:9" x14ac:dyDescent="0.2">
      <c r="A53" s="41" t="s">
        <v>20</v>
      </c>
      <c r="B53" s="41">
        <v>102487</v>
      </c>
      <c r="C53" s="114" t="s">
        <v>198</v>
      </c>
      <c r="D53" s="115"/>
      <c r="E53" s="116"/>
      <c r="F53" s="42" t="s">
        <v>176</v>
      </c>
      <c r="G53" s="42">
        <v>0.05</v>
      </c>
      <c r="H53" s="53">
        <v>620.30999999999995</v>
      </c>
      <c r="I53" s="43">
        <f t="shared" si="2"/>
        <v>31.02</v>
      </c>
    </row>
    <row r="54" spans="1:9" x14ac:dyDescent="0.2">
      <c r="A54" s="41" t="s">
        <v>20</v>
      </c>
      <c r="B54" s="41">
        <v>103670</v>
      </c>
      <c r="C54" s="114" t="s">
        <v>199</v>
      </c>
      <c r="D54" s="115"/>
      <c r="E54" s="116"/>
      <c r="F54" s="42" t="s">
        <v>176</v>
      </c>
      <c r="G54" s="42">
        <v>0.05</v>
      </c>
      <c r="H54" s="53">
        <v>343.13</v>
      </c>
      <c r="I54" s="43">
        <f t="shared" si="2"/>
        <v>17.16</v>
      </c>
    </row>
    <row r="55" spans="1:9" ht="31.5" customHeight="1" x14ac:dyDescent="0.2">
      <c r="A55" s="41" t="s">
        <v>20</v>
      </c>
      <c r="B55" s="41">
        <v>92435</v>
      </c>
      <c r="C55" s="114" t="s">
        <v>202</v>
      </c>
      <c r="D55" s="115"/>
      <c r="E55" s="116"/>
      <c r="F55" s="42" t="s">
        <v>167</v>
      </c>
      <c r="G55" s="42">
        <v>0.75</v>
      </c>
      <c r="H55" s="53">
        <v>62.95</v>
      </c>
      <c r="I55" s="43">
        <f t="shared" si="2"/>
        <v>47.21</v>
      </c>
    </row>
    <row r="56" spans="1:9" x14ac:dyDescent="0.2">
      <c r="A56" s="41" t="s">
        <v>20</v>
      </c>
      <c r="B56" s="41">
        <v>7696</v>
      </c>
      <c r="C56" s="114" t="s">
        <v>200</v>
      </c>
      <c r="D56" s="115"/>
      <c r="E56" s="116"/>
      <c r="F56" s="42" t="s">
        <v>45</v>
      </c>
      <c r="G56" s="42">
        <v>2</v>
      </c>
      <c r="H56" s="53">
        <v>73.98</v>
      </c>
      <c r="I56" s="43">
        <f t="shared" si="2"/>
        <v>147.96</v>
      </c>
    </row>
    <row r="57" spans="1:9" x14ac:dyDescent="0.2">
      <c r="A57" s="41" t="s">
        <v>20</v>
      </c>
      <c r="B57" s="41">
        <v>7693</v>
      </c>
      <c r="C57" s="94" t="s">
        <v>201</v>
      </c>
      <c r="D57" s="94"/>
      <c r="E57" s="94"/>
      <c r="F57" s="42" t="s">
        <v>45</v>
      </c>
      <c r="G57" s="42">
        <v>1</v>
      </c>
      <c r="H57" s="53">
        <v>170.14</v>
      </c>
      <c r="I57" s="43">
        <f t="shared" si="2"/>
        <v>170.14</v>
      </c>
    </row>
    <row r="58" spans="1:9" ht="15" x14ac:dyDescent="0.2">
      <c r="A58" s="95" t="s">
        <v>144</v>
      </c>
      <c r="B58" s="95"/>
      <c r="C58" s="95"/>
      <c r="D58" s="95"/>
      <c r="E58" s="95"/>
      <c r="F58" s="95"/>
      <c r="G58" s="95"/>
      <c r="H58" s="95"/>
      <c r="I58" s="44">
        <f>SUM(I51:I57)</f>
        <v>431.03</v>
      </c>
    </row>
    <row r="59" spans="1:9" ht="15" x14ac:dyDescent="0.2">
      <c r="A59" s="35" t="s">
        <v>327</v>
      </c>
      <c r="B59" s="99" t="s">
        <v>328</v>
      </c>
      <c r="C59" s="99"/>
      <c r="D59" s="99"/>
      <c r="E59" s="99"/>
      <c r="F59" s="99"/>
      <c r="G59" s="99"/>
      <c r="H59" s="99"/>
      <c r="I59" s="99"/>
    </row>
    <row r="60" spans="1:9" ht="15" x14ac:dyDescent="0.2">
      <c r="A60" s="39" t="s">
        <v>321</v>
      </c>
      <c r="B60" s="100" t="s">
        <v>136</v>
      </c>
      <c r="C60" s="101"/>
      <c r="D60" s="101"/>
      <c r="E60" s="101"/>
      <c r="F60" s="101"/>
      <c r="G60" s="101"/>
      <c r="H60" s="101"/>
      <c r="I60" s="102"/>
    </row>
    <row r="61" spans="1:9" ht="15" x14ac:dyDescent="0.2">
      <c r="A61" s="103" t="s">
        <v>137</v>
      </c>
      <c r="B61" s="104" t="s">
        <v>138</v>
      </c>
      <c r="C61" s="103" t="s">
        <v>139</v>
      </c>
      <c r="D61" s="103"/>
      <c r="E61" s="103"/>
      <c r="F61" s="104" t="s">
        <v>140</v>
      </c>
      <c r="G61" s="104" t="s">
        <v>141</v>
      </c>
      <c r="H61" s="104" t="s">
        <v>142</v>
      </c>
      <c r="I61" s="104"/>
    </row>
    <row r="62" spans="1:9" ht="15" x14ac:dyDescent="0.2">
      <c r="A62" s="103"/>
      <c r="B62" s="104"/>
      <c r="C62" s="103"/>
      <c r="D62" s="103"/>
      <c r="E62" s="103"/>
      <c r="F62" s="104"/>
      <c r="G62" s="104"/>
      <c r="H62" s="40" t="s">
        <v>143</v>
      </c>
      <c r="I62" s="40" t="s">
        <v>144</v>
      </c>
    </row>
    <row r="63" spans="1:9" ht="49.5" customHeight="1" x14ac:dyDescent="0.2">
      <c r="A63" s="41" t="s">
        <v>20</v>
      </c>
      <c r="B63" s="41">
        <v>38135</v>
      </c>
      <c r="C63" s="94" t="s">
        <v>322</v>
      </c>
      <c r="D63" s="94"/>
      <c r="E63" s="94"/>
      <c r="F63" s="42" t="s">
        <v>167</v>
      </c>
      <c r="G63" s="42">
        <v>1.1000000000000001</v>
      </c>
      <c r="H63" s="53">
        <v>94.99</v>
      </c>
      <c r="I63" s="43">
        <f>ROUND(G63*H63,2)</f>
        <v>104.49</v>
      </c>
    </row>
    <row r="64" spans="1:9" x14ac:dyDescent="0.2">
      <c r="A64" s="41" t="s">
        <v>20</v>
      </c>
      <c r="B64" s="41">
        <v>88309</v>
      </c>
      <c r="C64" s="114" t="s">
        <v>169</v>
      </c>
      <c r="D64" s="115"/>
      <c r="E64" s="116"/>
      <c r="F64" s="42" t="s">
        <v>145</v>
      </c>
      <c r="G64" s="42">
        <v>1.22</v>
      </c>
      <c r="H64" s="54">
        <v>32.75</v>
      </c>
      <c r="I64" s="55">
        <f t="shared" ref="I64:I68" si="3">ROUND(G64*H64,2)</f>
        <v>39.96</v>
      </c>
    </row>
    <row r="65" spans="1:9" x14ac:dyDescent="0.2">
      <c r="A65" s="41" t="s">
        <v>20</v>
      </c>
      <c r="B65" s="41">
        <v>88316</v>
      </c>
      <c r="C65" s="114" t="s">
        <v>171</v>
      </c>
      <c r="D65" s="115"/>
      <c r="E65" s="116"/>
      <c r="F65" s="42" t="s">
        <v>145</v>
      </c>
      <c r="G65" s="42">
        <v>1.22</v>
      </c>
      <c r="H65" s="54">
        <v>26.88</v>
      </c>
      <c r="I65" s="55">
        <f t="shared" si="3"/>
        <v>32.79</v>
      </c>
    </row>
    <row r="66" spans="1:9" x14ac:dyDescent="0.2">
      <c r="A66" s="41" t="s">
        <v>20</v>
      </c>
      <c r="B66" s="41">
        <v>1379</v>
      </c>
      <c r="C66" s="114" t="s">
        <v>326</v>
      </c>
      <c r="D66" s="115"/>
      <c r="E66" s="116"/>
      <c r="F66" s="42" t="s">
        <v>55</v>
      </c>
      <c r="G66" s="42">
        <v>0.16</v>
      </c>
      <c r="H66" s="54">
        <v>1.1000000000000001</v>
      </c>
      <c r="I66" s="55">
        <f t="shared" si="3"/>
        <v>0.18</v>
      </c>
    </row>
    <row r="67" spans="1:9" x14ac:dyDescent="0.2">
      <c r="A67" s="41" t="s">
        <v>20</v>
      </c>
      <c r="B67" s="41">
        <v>370</v>
      </c>
      <c r="C67" s="114" t="s">
        <v>323</v>
      </c>
      <c r="D67" s="115"/>
      <c r="E67" s="116"/>
      <c r="F67" s="42" t="s">
        <v>176</v>
      </c>
      <c r="G67" s="42">
        <v>3.5999999999999997E-2</v>
      </c>
      <c r="H67" s="54">
        <v>120</v>
      </c>
      <c r="I67" s="55">
        <f t="shared" si="3"/>
        <v>4.32</v>
      </c>
    </row>
    <row r="68" spans="1:9" x14ac:dyDescent="0.2">
      <c r="A68" s="41" t="s">
        <v>20</v>
      </c>
      <c r="B68" s="41">
        <v>7334</v>
      </c>
      <c r="C68" s="114" t="s">
        <v>324</v>
      </c>
      <c r="D68" s="115"/>
      <c r="E68" s="116"/>
      <c r="F68" s="42" t="s">
        <v>325</v>
      </c>
      <c r="G68" s="42">
        <v>3.0000000000000001E-3</v>
      </c>
      <c r="H68" s="54">
        <v>20.059999999999999</v>
      </c>
      <c r="I68" s="55">
        <f t="shared" si="3"/>
        <v>0.06</v>
      </c>
    </row>
    <row r="69" spans="1:9" ht="15" x14ac:dyDescent="0.2">
      <c r="A69" s="95" t="s">
        <v>144</v>
      </c>
      <c r="B69" s="95"/>
      <c r="C69" s="95"/>
      <c r="D69" s="95"/>
      <c r="E69" s="95"/>
      <c r="F69" s="95"/>
      <c r="G69" s="95"/>
      <c r="H69" s="95"/>
      <c r="I69" s="44">
        <f>SUM(I63:I68)</f>
        <v>181.79999999999998</v>
      </c>
    </row>
  </sheetData>
  <mergeCells count="79">
    <mergeCell ref="C68:E68"/>
    <mergeCell ref="A69:H69"/>
    <mergeCell ref="B59:I59"/>
    <mergeCell ref="C63:E63"/>
    <mergeCell ref="C64:E64"/>
    <mergeCell ref="C65:E65"/>
    <mergeCell ref="C66:E66"/>
    <mergeCell ref="C67:E67"/>
    <mergeCell ref="B60:I60"/>
    <mergeCell ref="A61:A62"/>
    <mergeCell ref="B61:B62"/>
    <mergeCell ref="C61:E62"/>
    <mergeCell ref="F61:F62"/>
    <mergeCell ref="G61:G62"/>
    <mergeCell ref="H61:I61"/>
    <mergeCell ref="B6:H6"/>
    <mergeCell ref="A1:G1"/>
    <mergeCell ref="A2:I2"/>
    <mergeCell ref="A3:I3"/>
    <mergeCell ref="A4:I4"/>
    <mergeCell ref="B5:H5"/>
    <mergeCell ref="B8:I8"/>
    <mergeCell ref="B10:I10"/>
    <mergeCell ref="A11:A12"/>
    <mergeCell ref="B11:B12"/>
    <mergeCell ref="C11:E12"/>
    <mergeCell ref="F11:F12"/>
    <mergeCell ref="G11:G12"/>
    <mergeCell ref="H11:I11"/>
    <mergeCell ref="C13:E13"/>
    <mergeCell ref="C33:E33"/>
    <mergeCell ref="A34:H34"/>
    <mergeCell ref="C14:E14"/>
    <mergeCell ref="C15:E15"/>
    <mergeCell ref="C16:E16"/>
    <mergeCell ref="C17:E17"/>
    <mergeCell ref="C18:E18"/>
    <mergeCell ref="C19:E19"/>
    <mergeCell ref="C20:E20"/>
    <mergeCell ref="C32:E32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B36:I36"/>
    <mergeCell ref="B38:I38"/>
    <mergeCell ref="A39:A40"/>
    <mergeCell ref="B39:B40"/>
    <mergeCell ref="C39:E40"/>
    <mergeCell ref="F39:F40"/>
    <mergeCell ref="G39:G40"/>
    <mergeCell ref="H39:I39"/>
    <mergeCell ref="H49:I49"/>
    <mergeCell ref="C41:E41"/>
    <mergeCell ref="C43:E43"/>
    <mergeCell ref="A44:H44"/>
    <mergeCell ref="C42:E42"/>
    <mergeCell ref="B46:I46"/>
    <mergeCell ref="B48:I48"/>
    <mergeCell ref="A49:A50"/>
    <mergeCell ref="B49:B50"/>
    <mergeCell ref="C49:E50"/>
    <mergeCell ref="F49:F50"/>
    <mergeCell ref="G49:G50"/>
    <mergeCell ref="C51:E51"/>
    <mergeCell ref="C52:E52"/>
    <mergeCell ref="C57:E57"/>
    <mergeCell ref="A58:H58"/>
    <mergeCell ref="C53:E53"/>
    <mergeCell ref="C55:E55"/>
    <mergeCell ref="C56:E56"/>
    <mergeCell ref="C54:E54"/>
  </mergeCells>
  <pageMargins left="0.511811024" right="0.511811024" top="0.78740157499999996" bottom="0.78740157499999996" header="0.31496062000000002" footer="0.31496062000000002"/>
  <pageSetup paperSize="9" scale="74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28897-E023-4551-BBE4-BDEF7F1856A1}">
  <dimension ref="A7:D24"/>
  <sheetViews>
    <sheetView topLeftCell="A13" zoomScaleNormal="100" workbookViewId="0">
      <selection activeCell="C19" sqref="C19:C21"/>
    </sheetView>
  </sheetViews>
  <sheetFormatPr defaultRowHeight="14.25" x14ac:dyDescent="0.2"/>
  <cols>
    <col min="2" max="2" width="52.75" customWidth="1"/>
    <col min="3" max="3" width="27.75" customWidth="1"/>
    <col min="4" max="4" width="24.375" customWidth="1"/>
  </cols>
  <sheetData>
    <row r="7" spans="1:4" x14ac:dyDescent="0.2">
      <c r="A7" s="124" t="s">
        <v>129</v>
      </c>
      <c r="B7" s="110"/>
      <c r="C7" s="110"/>
      <c r="D7" s="110"/>
    </row>
    <row r="8" spans="1:4" x14ac:dyDescent="0.2">
      <c r="A8" s="124" t="s">
        <v>130</v>
      </c>
      <c r="B8" s="110"/>
      <c r="C8" s="110"/>
      <c r="D8" s="110"/>
    </row>
    <row r="9" spans="1:4" x14ac:dyDescent="0.2">
      <c r="A9" s="124" t="s">
        <v>131</v>
      </c>
      <c r="B9" s="110"/>
      <c r="C9" s="110"/>
      <c r="D9" s="110"/>
    </row>
    <row r="10" spans="1:4" x14ac:dyDescent="0.2">
      <c r="A10" s="58" t="s">
        <v>132</v>
      </c>
      <c r="B10" s="112" t="str">
        <f>CRONOGRAMA!B5</f>
        <v>AMPLIAÇÃO DA ORLA DE SANTA MARIA DAS BARREIRAS</v>
      </c>
      <c r="C10" s="113"/>
      <c r="D10" s="113"/>
    </row>
    <row r="11" spans="1:4" x14ac:dyDescent="0.2">
      <c r="A11" s="58" t="s">
        <v>133</v>
      </c>
      <c r="B11" s="105" t="str">
        <f>CRONOGRAMA!B6</f>
        <v>SEDE DO MUNICIPIO- ZONA RURAL DE SANTA MARIA DAS BARREIRAS-PA</v>
      </c>
      <c r="C11" s="106"/>
      <c r="D11" s="106"/>
    </row>
    <row r="12" spans="1:4" x14ac:dyDescent="0.2">
      <c r="A12" s="59" t="s">
        <v>134</v>
      </c>
      <c r="B12" s="28" t="str">
        <f>CRONOGRAMA!B7</f>
        <v>SINAPI FEV/2026 COM DESONERAÇÃO</v>
      </c>
      <c r="C12" s="29"/>
      <c r="D12" s="30"/>
    </row>
    <row r="13" spans="1:4" x14ac:dyDescent="0.2">
      <c r="A13" s="120" t="s">
        <v>215</v>
      </c>
      <c r="B13" s="121"/>
      <c r="C13" s="121"/>
      <c r="D13" s="121"/>
    </row>
    <row r="14" spans="1:4" ht="15" thickBot="1" x14ac:dyDescent="0.25">
      <c r="A14" s="122"/>
      <c r="B14" s="123"/>
      <c r="C14" s="123"/>
      <c r="D14" s="123"/>
    </row>
    <row r="15" spans="1:4" ht="15" thickBot="1" x14ac:dyDescent="0.25">
      <c r="A15" s="132"/>
      <c r="B15" s="133"/>
      <c r="C15" s="133"/>
      <c r="D15" s="134"/>
    </row>
    <row r="16" spans="1:4" ht="15" thickBot="1" x14ac:dyDescent="0.25">
      <c r="A16" s="125">
        <v>1</v>
      </c>
      <c r="B16" s="126" t="s">
        <v>216</v>
      </c>
      <c r="C16" s="128">
        <v>2870210</v>
      </c>
      <c r="D16" s="130">
        <f>C16/C22</f>
        <v>0.82379097994612671</v>
      </c>
    </row>
    <row r="17" spans="1:4" ht="15" thickBot="1" x14ac:dyDescent="0.25">
      <c r="A17" s="125"/>
      <c r="B17" s="126"/>
      <c r="C17" s="129"/>
      <c r="D17" s="131"/>
    </row>
    <row r="18" spans="1:4" ht="15" thickBot="1" x14ac:dyDescent="0.25">
      <c r="A18" s="125"/>
      <c r="B18" s="126"/>
      <c r="C18" s="129"/>
      <c r="D18" s="131"/>
    </row>
    <row r="19" spans="1:4" ht="15" thickBot="1" x14ac:dyDescent="0.25">
      <c r="A19" s="125">
        <v>2</v>
      </c>
      <c r="B19" s="126" t="s">
        <v>217</v>
      </c>
      <c r="C19" s="129">
        <f>C22-C16</f>
        <v>613938.37000000011</v>
      </c>
      <c r="D19" s="130">
        <f>C19/C22</f>
        <v>0.17620902005387334</v>
      </c>
    </row>
    <row r="20" spans="1:4" ht="15" thickBot="1" x14ac:dyDescent="0.25">
      <c r="A20" s="125"/>
      <c r="B20" s="126"/>
      <c r="C20" s="129"/>
      <c r="D20" s="131"/>
    </row>
    <row r="21" spans="1:4" ht="15" thickBot="1" x14ac:dyDescent="0.25">
      <c r="A21" s="125"/>
      <c r="B21" s="126"/>
      <c r="C21" s="129"/>
      <c r="D21" s="131"/>
    </row>
    <row r="22" spans="1:4" ht="15" thickBot="1" x14ac:dyDescent="0.25">
      <c r="A22" s="125">
        <v>3</v>
      </c>
      <c r="B22" s="126" t="s">
        <v>144</v>
      </c>
      <c r="C22" s="128">
        <v>3484148.37</v>
      </c>
      <c r="D22" s="130">
        <f>SUM(D16:D21)</f>
        <v>1</v>
      </c>
    </row>
    <row r="23" spans="1:4" ht="15" thickBot="1" x14ac:dyDescent="0.25">
      <c r="A23" s="125"/>
      <c r="B23" s="126"/>
      <c r="C23" s="129"/>
      <c r="D23" s="131"/>
    </row>
    <row r="24" spans="1:4" ht="15" thickBot="1" x14ac:dyDescent="0.25">
      <c r="A24" s="125"/>
      <c r="B24" s="127"/>
      <c r="C24" s="129"/>
      <c r="D24" s="131"/>
    </row>
  </sheetData>
  <mergeCells count="19">
    <mergeCell ref="A22:A24"/>
    <mergeCell ref="B22:B24"/>
    <mergeCell ref="C22:C24"/>
    <mergeCell ref="D22:D24"/>
    <mergeCell ref="A15:D15"/>
    <mergeCell ref="A16:A18"/>
    <mergeCell ref="B16:B18"/>
    <mergeCell ref="C16:C18"/>
    <mergeCell ref="D16:D18"/>
    <mergeCell ref="A19:A21"/>
    <mergeCell ref="B19:B21"/>
    <mergeCell ref="C19:C21"/>
    <mergeCell ref="D19:D21"/>
    <mergeCell ref="A13:D14"/>
    <mergeCell ref="A7:D7"/>
    <mergeCell ref="A8:D8"/>
    <mergeCell ref="A9:D9"/>
    <mergeCell ref="B10:D10"/>
    <mergeCell ref="B11:D11"/>
  </mergeCells>
  <pageMargins left="0.511811024" right="0.511811024" top="0.78740157499999996" bottom="0.78740157499999996" header="0.31496062000000002" footer="0.31496062000000002"/>
  <pageSetup paperSize="9" scale="73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C52D2-0D5E-4C12-9CDA-D5F29BD9D38C}">
  <dimension ref="A1:J30"/>
  <sheetViews>
    <sheetView topLeftCell="C1" zoomScaleNormal="100" workbookViewId="0">
      <selection activeCell="G7" sqref="G7"/>
    </sheetView>
  </sheetViews>
  <sheetFormatPr defaultRowHeight="14.25" x14ac:dyDescent="0.2"/>
  <cols>
    <col min="1" max="1" width="10.625" customWidth="1"/>
    <col min="2" max="2" width="34.375" customWidth="1"/>
    <col min="3" max="3" width="14.875" customWidth="1"/>
    <col min="5" max="5" width="14.875" customWidth="1"/>
    <col min="6" max="6" width="11.75" customWidth="1"/>
    <col min="7" max="7" width="11.375" customWidth="1"/>
    <col min="8" max="8" width="11" customWidth="1"/>
    <col min="9" max="9" width="11.25" customWidth="1"/>
    <col min="10" max="10" width="12" customWidth="1"/>
  </cols>
  <sheetData>
    <row r="1" spans="1:10" x14ac:dyDescent="0.2">
      <c r="B1" s="144"/>
      <c r="C1" s="144"/>
      <c r="D1" s="144"/>
      <c r="E1" s="144"/>
      <c r="F1" s="144"/>
      <c r="G1" s="144"/>
      <c r="H1" s="144"/>
      <c r="I1" s="144"/>
    </row>
    <row r="2" spans="1:10" x14ac:dyDescent="0.2">
      <c r="A2" s="124" t="s">
        <v>129</v>
      </c>
      <c r="B2" s="110"/>
      <c r="C2" s="110"/>
      <c r="D2" s="110"/>
      <c r="E2" s="110"/>
      <c r="F2" s="110"/>
      <c r="G2" s="110"/>
      <c r="H2" s="110"/>
      <c r="I2" s="110"/>
      <c r="J2" s="110"/>
    </row>
    <row r="3" spans="1:10" x14ac:dyDescent="0.2">
      <c r="A3" s="124" t="s">
        <v>130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 ht="33.75" customHeight="1" x14ac:dyDescent="0.2">
      <c r="A4" s="124" t="s">
        <v>131</v>
      </c>
      <c r="B4" s="110"/>
      <c r="C4" s="110"/>
      <c r="D4" s="110"/>
      <c r="E4" s="110"/>
      <c r="F4" s="110"/>
      <c r="G4" s="110"/>
      <c r="H4" s="110"/>
      <c r="I4" s="110"/>
      <c r="J4" s="110"/>
    </row>
    <row r="5" spans="1:10" x14ac:dyDescent="0.2">
      <c r="A5" s="58" t="s">
        <v>132</v>
      </c>
      <c r="B5" s="112" t="s">
        <v>156</v>
      </c>
      <c r="C5" s="113"/>
      <c r="D5" s="113"/>
      <c r="E5" s="113"/>
      <c r="F5" s="113"/>
      <c r="G5" s="113"/>
    </row>
    <row r="6" spans="1:10" x14ac:dyDescent="0.2">
      <c r="A6" s="58" t="s">
        <v>133</v>
      </c>
      <c r="B6" s="105" t="s">
        <v>221</v>
      </c>
      <c r="C6" s="106"/>
      <c r="D6" s="106"/>
      <c r="E6" s="106"/>
      <c r="F6" s="106"/>
      <c r="G6" s="106"/>
    </row>
    <row r="7" spans="1:10" ht="32.25" customHeight="1" thickBot="1" x14ac:dyDescent="0.25">
      <c r="A7" s="57" t="s">
        <v>134</v>
      </c>
      <c r="B7" s="60" t="s">
        <v>222</v>
      </c>
      <c r="C7" s="61"/>
      <c r="D7" s="62"/>
      <c r="E7" s="63"/>
      <c r="F7" s="64"/>
      <c r="G7" t="s">
        <v>320</v>
      </c>
    </row>
    <row r="8" spans="1:10" x14ac:dyDescent="0.2">
      <c r="A8" s="145" t="s">
        <v>210</v>
      </c>
      <c r="B8" s="146"/>
      <c r="C8" s="146"/>
      <c r="D8" s="146"/>
      <c r="E8" s="146"/>
      <c r="F8" s="146"/>
      <c r="G8" s="146"/>
      <c r="H8" s="146"/>
      <c r="I8" s="146"/>
      <c r="J8" s="147"/>
    </row>
    <row r="9" spans="1:10" ht="15" thickBot="1" x14ac:dyDescent="0.25">
      <c r="A9" s="122"/>
      <c r="B9" s="123"/>
      <c r="C9" s="123"/>
      <c r="D9" s="123"/>
      <c r="E9" s="123"/>
      <c r="F9" s="123"/>
      <c r="G9" s="123"/>
      <c r="H9" s="123"/>
      <c r="I9" s="123"/>
      <c r="J9" s="148"/>
    </row>
    <row r="10" spans="1:10" ht="15" thickBot="1" x14ac:dyDescent="0.25">
      <c r="A10" s="132"/>
      <c r="B10" s="133"/>
      <c r="C10" s="133"/>
      <c r="D10" s="134"/>
      <c r="E10" s="65" t="s">
        <v>211</v>
      </c>
      <c r="F10" s="65" t="s">
        <v>212</v>
      </c>
      <c r="G10" s="65" t="s">
        <v>213</v>
      </c>
      <c r="H10" s="65" t="s">
        <v>214</v>
      </c>
      <c r="I10" s="65" t="s">
        <v>218</v>
      </c>
      <c r="J10" s="65" t="s">
        <v>219</v>
      </c>
    </row>
    <row r="11" spans="1:10" ht="15" thickBot="1" x14ac:dyDescent="0.25">
      <c r="A11" s="125">
        <v>1</v>
      </c>
      <c r="B11" s="126" t="str">
        <f>'Orçamento Sintético'!D5</f>
        <v>SERVIÇOS PRELIMINARES</v>
      </c>
      <c r="C11" s="128">
        <f>'Orçamento Sintético'!I5</f>
        <v>74022.44</v>
      </c>
      <c r="D11" s="130">
        <f>C11/$C$29</f>
        <v>2.1245490185597349E-2</v>
      </c>
      <c r="E11" s="66">
        <v>1</v>
      </c>
      <c r="F11" s="66"/>
      <c r="G11" s="66"/>
      <c r="H11" s="66"/>
      <c r="I11" s="66"/>
      <c r="J11" s="66"/>
    </row>
    <row r="12" spans="1:10" ht="15" thickBot="1" x14ac:dyDescent="0.25">
      <c r="A12" s="125"/>
      <c r="B12" s="126"/>
      <c r="C12" s="129"/>
      <c r="D12" s="131"/>
      <c r="E12" s="67">
        <f>E11*+$C$11</f>
        <v>74022.44</v>
      </c>
      <c r="F12" s="67"/>
      <c r="G12" s="67"/>
      <c r="H12" s="67"/>
      <c r="I12" s="67"/>
      <c r="J12" s="67"/>
    </row>
    <row r="13" spans="1:10" ht="15" thickBot="1" x14ac:dyDescent="0.25">
      <c r="A13" s="125"/>
      <c r="B13" s="126"/>
      <c r="C13" s="129"/>
      <c r="D13" s="131"/>
      <c r="E13" s="68"/>
      <c r="F13" s="68"/>
      <c r="G13" s="68"/>
      <c r="H13" s="68"/>
      <c r="I13" s="68"/>
      <c r="J13" s="68"/>
    </row>
    <row r="14" spans="1:10" ht="15" thickBot="1" x14ac:dyDescent="0.25">
      <c r="A14" s="125">
        <v>2</v>
      </c>
      <c r="B14" s="126" t="str">
        <f>'Orçamento Sintético'!D8</f>
        <v>MOBILIZAÇÃO/DESMOBILIZAÇÃO</v>
      </c>
      <c r="C14" s="129">
        <f>'Orçamento Sintético'!I8</f>
        <v>7610.1</v>
      </c>
      <c r="D14" s="130">
        <f>C14/$C$29</f>
        <v>2.1842066387086725E-3</v>
      </c>
      <c r="E14" s="69">
        <v>0.5</v>
      </c>
      <c r="F14" s="69"/>
      <c r="G14" s="69"/>
      <c r="H14" s="69"/>
      <c r="I14" s="69"/>
      <c r="J14" s="69">
        <v>0.5</v>
      </c>
    </row>
    <row r="15" spans="1:10" ht="15" thickBot="1" x14ac:dyDescent="0.25">
      <c r="A15" s="125"/>
      <c r="B15" s="126"/>
      <c r="C15" s="129"/>
      <c r="D15" s="131"/>
      <c r="E15" s="67">
        <f t="shared" ref="E15:J15" si="0">E14*+$C$14</f>
        <v>3805.05</v>
      </c>
      <c r="F15" s="67">
        <f t="shared" si="0"/>
        <v>0</v>
      </c>
      <c r="G15" s="67">
        <f t="shared" si="0"/>
        <v>0</v>
      </c>
      <c r="H15" s="67">
        <f t="shared" si="0"/>
        <v>0</v>
      </c>
      <c r="I15" s="67">
        <f t="shared" si="0"/>
        <v>0</v>
      </c>
      <c r="J15" s="67">
        <f t="shared" si="0"/>
        <v>3805.05</v>
      </c>
    </row>
    <row r="16" spans="1:10" ht="15" thickBot="1" x14ac:dyDescent="0.25">
      <c r="A16" s="125"/>
      <c r="B16" s="127"/>
      <c r="C16" s="129"/>
      <c r="D16" s="131"/>
      <c r="E16" s="70"/>
      <c r="F16" s="70"/>
      <c r="G16" s="70"/>
      <c r="H16" s="70"/>
      <c r="I16" s="70"/>
      <c r="J16" s="70"/>
    </row>
    <row r="17" spans="1:10" x14ac:dyDescent="0.2">
      <c r="A17" s="135">
        <v>3</v>
      </c>
      <c r="B17" s="138" t="str">
        <f>'Orçamento Sintético'!D11</f>
        <v>ADMINISTRAÇÃO LOCAL DA OBRA</v>
      </c>
      <c r="C17" s="141">
        <f>'Orçamento Sintético'!I11</f>
        <v>51012.6</v>
      </c>
      <c r="D17" s="130">
        <f>C17/$C$29</f>
        <v>1.4641339742945561E-2</v>
      </c>
      <c r="E17" s="66">
        <v>0.1666</v>
      </c>
      <c r="F17" s="66">
        <v>0.1666</v>
      </c>
      <c r="G17" s="66">
        <v>0.1666</v>
      </c>
      <c r="H17" s="66">
        <v>0.1666</v>
      </c>
      <c r="I17" s="66">
        <v>0.1666</v>
      </c>
      <c r="J17" s="66">
        <v>0.16669999999999999</v>
      </c>
    </row>
    <row r="18" spans="1:10" x14ac:dyDescent="0.2">
      <c r="A18" s="136"/>
      <c r="B18" s="139"/>
      <c r="C18" s="142"/>
      <c r="D18" s="131"/>
      <c r="E18" s="67">
        <f>E17*+$C$17</f>
        <v>8498.6991600000001</v>
      </c>
      <c r="F18" s="67">
        <f t="shared" ref="F18:I18" si="1">F17*+$C$17</f>
        <v>8498.6991600000001</v>
      </c>
      <c r="G18" s="67">
        <f t="shared" si="1"/>
        <v>8498.6991600000001</v>
      </c>
      <c r="H18" s="67">
        <f t="shared" si="1"/>
        <v>8498.6991600000001</v>
      </c>
      <c r="I18" s="67">
        <f t="shared" si="1"/>
        <v>8498.6991600000001</v>
      </c>
      <c r="J18" s="67">
        <v>8519.1</v>
      </c>
    </row>
    <row r="19" spans="1:10" ht="15" thickBot="1" x14ac:dyDescent="0.25">
      <c r="A19" s="137"/>
      <c r="B19" s="140"/>
      <c r="C19" s="143"/>
      <c r="D19" s="131"/>
      <c r="E19" s="68"/>
      <c r="F19" s="68"/>
      <c r="G19" s="68"/>
      <c r="H19" s="68"/>
      <c r="I19" s="68"/>
      <c r="J19" s="68"/>
    </row>
    <row r="20" spans="1:10" x14ac:dyDescent="0.2">
      <c r="A20" s="135">
        <v>4</v>
      </c>
      <c r="B20" s="138" t="str">
        <f>'Orçamento Sintético'!D13</f>
        <v>INSTALAÇÃO DE CANTEIRO DE OBRA</v>
      </c>
      <c r="C20" s="141">
        <f>'Orçamento Sintético'!I13</f>
        <v>15058.25</v>
      </c>
      <c r="D20" s="130">
        <f>C20/$C$29</f>
        <v>4.321931330381318E-3</v>
      </c>
      <c r="E20" s="66">
        <v>1</v>
      </c>
      <c r="F20" s="66"/>
      <c r="G20" s="66"/>
      <c r="H20" s="66"/>
      <c r="I20" s="66"/>
      <c r="J20" s="66"/>
    </row>
    <row r="21" spans="1:10" x14ac:dyDescent="0.2">
      <c r="A21" s="136"/>
      <c r="B21" s="139"/>
      <c r="C21" s="142"/>
      <c r="D21" s="131"/>
      <c r="E21" s="67">
        <f>C20</f>
        <v>15058.25</v>
      </c>
      <c r="F21" s="67"/>
      <c r="G21" s="67"/>
      <c r="H21" s="67"/>
      <c r="I21" s="67"/>
      <c r="J21" s="67"/>
    </row>
    <row r="22" spans="1:10" ht="15" thickBot="1" x14ac:dyDescent="0.25">
      <c r="A22" s="137"/>
      <c r="B22" s="140"/>
      <c r="C22" s="143"/>
      <c r="D22" s="131"/>
      <c r="E22" s="68"/>
      <c r="F22" s="68"/>
      <c r="G22" s="68"/>
      <c r="H22" s="68"/>
      <c r="I22" s="68"/>
      <c r="J22" s="68"/>
    </row>
    <row r="23" spans="1:10" ht="15" thickBot="1" x14ac:dyDescent="0.25">
      <c r="A23" s="125">
        <v>5</v>
      </c>
      <c r="B23" s="126" t="str">
        <f>'Orçamento Sintético'!D16</f>
        <v>MURO TRECHO 1-  172,81 M</v>
      </c>
      <c r="C23" s="129">
        <f>'Orçamento Sintético'!I16</f>
        <v>1550362.7400000002</v>
      </c>
      <c r="D23" s="130">
        <f>C23/$C$29</f>
        <v>0.44497609612417288</v>
      </c>
      <c r="E23" s="71">
        <v>0.2</v>
      </c>
      <c r="F23" s="71">
        <v>0.4</v>
      </c>
      <c r="G23" s="71">
        <v>0.4</v>
      </c>
      <c r="H23" s="71"/>
      <c r="I23" s="72"/>
      <c r="J23" s="72"/>
    </row>
    <row r="24" spans="1:10" ht="15" thickBot="1" x14ac:dyDescent="0.25">
      <c r="A24" s="125"/>
      <c r="B24" s="126"/>
      <c r="C24" s="129"/>
      <c r="D24" s="131"/>
      <c r="E24" s="72">
        <f>E23*+$C$23</f>
        <v>310072.54800000007</v>
      </c>
      <c r="F24" s="72">
        <f>F23*+$C$23</f>
        <v>620145.09600000014</v>
      </c>
      <c r="G24" s="72">
        <f>G23*+$C$23</f>
        <v>620145.09600000014</v>
      </c>
      <c r="H24" s="72"/>
      <c r="I24" s="72"/>
      <c r="J24" s="72"/>
    </row>
    <row r="25" spans="1:10" ht="15" thickBot="1" x14ac:dyDescent="0.25">
      <c r="A25" s="125"/>
      <c r="B25" s="127"/>
      <c r="C25" s="129"/>
      <c r="D25" s="131"/>
      <c r="E25" s="70"/>
      <c r="F25" s="70"/>
      <c r="G25" s="70"/>
      <c r="H25" s="70"/>
      <c r="I25" s="70"/>
      <c r="J25" s="70"/>
    </row>
    <row r="26" spans="1:10" ht="15" thickBot="1" x14ac:dyDescent="0.25">
      <c r="A26" s="125">
        <v>6</v>
      </c>
      <c r="B26" s="149" t="str">
        <f>'Orçamento Sintético'!D77</f>
        <v>MURO TRECHO 2- 160 METROS</v>
      </c>
      <c r="C26" s="129">
        <f>'Orçamento Sintético'!I77</f>
        <v>1786082.24</v>
      </c>
      <c r="D26" s="130">
        <f>C26/$C$29</f>
        <v>0.51263093597819431</v>
      </c>
      <c r="E26" s="71"/>
      <c r="F26" s="71">
        <v>0.1</v>
      </c>
      <c r="G26" s="71">
        <v>0.2</v>
      </c>
      <c r="H26" s="71">
        <v>0.2</v>
      </c>
      <c r="I26" s="71">
        <v>0.25</v>
      </c>
      <c r="J26" s="71">
        <v>0.25</v>
      </c>
    </row>
    <row r="27" spans="1:10" ht="15" thickBot="1" x14ac:dyDescent="0.25">
      <c r="A27" s="125"/>
      <c r="B27" s="126"/>
      <c r="C27" s="129"/>
      <c r="D27" s="131"/>
      <c r="E27" s="72">
        <f t="shared" ref="E27:J27" si="2">E26*+$C$26</f>
        <v>0</v>
      </c>
      <c r="F27" s="72">
        <f t="shared" si="2"/>
        <v>178608.22400000002</v>
      </c>
      <c r="G27" s="72">
        <f t="shared" si="2"/>
        <v>357216.44800000003</v>
      </c>
      <c r="H27" s="72">
        <f t="shared" si="2"/>
        <v>357216.44800000003</v>
      </c>
      <c r="I27" s="72">
        <f t="shared" si="2"/>
        <v>446520.56</v>
      </c>
      <c r="J27" s="72">
        <f t="shared" si="2"/>
        <v>446520.56</v>
      </c>
    </row>
    <row r="28" spans="1:10" ht="15" thickBot="1" x14ac:dyDescent="0.25">
      <c r="A28" s="125"/>
      <c r="B28" s="127"/>
      <c r="C28" s="129"/>
      <c r="D28" s="131"/>
      <c r="E28" s="70"/>
      <c r="F28" s="70"/>
      <c r="G28" s="70"/>
      <c r="H28" s="70"/>
      <c r="I28" s="70"/>
      <c r="J28" s="70"/>
    </row>
    <row r="29" spans="1:10" ht="16.5" thickBot="1" x14ac:dyDescent="0.25">
      <c r="A29" s="73" t="s">
        <v>144</v>
      </c>
      <c r="B29" s="74" t="s">
        <v>144</v>
      </c>
      <c r="C29" s="75">
        <f>SUM(C11:C28)</f>
        <v>3484148.37</v>
      </c>
      <c r="D29" s="76">
        <f>SUM(D11:D28)</f>
        <v>1</v>
      </c>
      <c r="E29" s="77">
        <f>E12+E15+E24+E27+E18+E21</f>
        <v>411456.98716000008</v>
      </c>
      <c r="F29" s="77">
        <f t="shared" ref="F29:J29" si="3">F12+F15+F24+F27+F18+F21</f>
        <v>807252.01916000014</v>
      </c>
      <c r="G29" s="77">
        <f t="shared" si="3"/>
        <v>985860.24316000019</v>
      </c>
      <c r="H29" s="77">
        <f t="shared" si="3"/>
        <v>365715.14716000005</v>
      </c>
      <c r="I29" s="77">
        <f t="shared" si="3"/>
        <v>455019.25916000002</v>
      </c>
      <c r="J29" s="77">
        <f t="shared" si="3"/>
        <v>458844.70999999996</v>
      </c>
    </row>
    <row r="30" spans="1:10" x14ac:dyDescent="0.2">
      <c r="A30" s="78"/>
      <c r="B30" s="79" t="s">
        <v>220</v>
      </c>
      <c r="C30" s="80">
        <f>1*C29</f>
        <v>3484148.37</v>
      </c>
      <c r="D30" s="80">
        <v>100</v>
      </c>
      <c r="E30" s="81">
        <f>E29</f>
        <v>411456.98716000008</v>
      </c>
      <c r="F30" s="81">
        <f>F29+E30</f>
        <v>1218709.0063200002</v>
      </c>
      <c r="G30" s="81">
        <f>G29+F30</f>
        <v>2204569.2494800002</v>
      </c>
      <c r="H30" s="81">
        <f>H29+G30</f>
        <v>2570284.3966400004</v>
      </c>
      <c r="I30" s="81">
        <f>I29+H30</f>
        <v>3025303.6558000003</v>
      </c>
      <c r="J30" s="81">
        <f>J29+I30</f>
        <v>3484148.3658000003</v>
      </c>
    </row>
  </sheetData>
  <mergeCells count="32">
    <mergeCell ref="A14:A16"/>
    <mergeCell ref="B14:B16"/>
    <mergeCell ref="C14:C16"/>
    <mergeCell ref="D14:D16"/>
    <mergeCell ref="C26:C28"/>
    <mergeCell ref="D26:D28"/>
    <mergeCell ref="C20:C22"/>
    <mergeCell ref="D20:D22"/>
    <mergeCell ref="A23:A25"/>
    <mergeCell ref="B23:B25"/>
    <mergeCell ref="C23:C25"/>
    <mergeCell ref="D23:D25"/>
    <mergeCell ref="A26:A28"/>
    <mergeCell ref="B26:B28"/>
    <mergeCell ref="A20:A22"/>
    <mergeCell ref="B20:B22"/>
    <mergeCell ref="A17:A19"/>
    <mergeCell ref="B17:B19"/>
    <mergeCell ref="C17:C19"/>
    <mergeCell ref="D17:D19"/>
    <mergeCell ref="B1:I1"/>
    <mergeCell ref="A2:J2"/>
    <mergeCell ref="A3:J3"/>
    <mergeCell ref="A4:J4"/>
    <mergeCell ref="B5:G5"/>
    <mergeCell ref="B6:G6"/>
    <mergeCell ref="A11:A13"/>
    <mergeCell ref="B11:B13"/>
    <mergeCell ref="A8:J9"/>
    <mergeCell ref="A10:D10"/>
    <mergeCell ref="C11:C13"/>
    <mergeCell ref="D11:D13"/>
  </mergeCells>
  <pageMargins left="0.511811024" right="0.511811024" top="0.78740157499999996" bottom="0.78740157499999996" header="0.31496062000000002" footer="0.31496062000000002"/>
  <pageSetup paperSize="9" scale="8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Orçamento Sintético</vt:lpstr>
      <vt:lpstr>ADM LOCAL</vt:lpstr>
      <vt:lpstr>MOBILIZAÇÃO</vt:lpstr>
      <vt:lpstr>COMPOSIÇÕES</vt:lpstr>
      <vt:lpstr>QCI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JUCIVALDO BARBOSA SILVA</cp:lastModifiedBy>
  <cp:revision>0</cp:revision>
  <cp:lastPrinted>2026-06-15T16:09:50Z</cp:lastPrinted>
  <dcterms:created xsi:type="dcterms:W3CDTF">2026-02-12T13:30:24Z</dcterms:created>
  <dcterms:modified xsi:type="dcterms:W3CDTF">2026-06-15T19:20:17Z</dcterms:modified>
</cp:coreProperties>
</file>