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_de_trabalho"/>
  <bookViews>
    <workbookView xWindow="-108" yWindow="-108" windowWidth="23256" windowHeight="12456" tabRatio="719" firstSheet="1" activeTab="6"/>
  </bookViews>
  <sheets>
    <sheet name="PLANILHA" sheetId="38" r:id="rId1"/>
    <sheet name="QUADRO 01" sheetId="48" r:id="rId2"/>
    <sheet name="QUADRO 02" sheetId="51" r:id="rId3"/>
    <sheet name="QUADRO 3" sheetId="39" r:id="rId4"/>
    <sheet name="QUADRO 4" sheetId="12" r:id="rId5"/>
    <sheet name="QUADRO 5 - CRONOGRAMA" sheetId="52" r:id="rId6"/>
    <sheet name="DNIT_CONSUL" sheetId="44" r:id="rId7"/>
    <sheet name="Aux_Custo_Veículos" sheetId="49" r:id="rId8"/>
    <sheet name="Serviços Gráficos" sheetId="17" state="hidden" r:id="rId9"/>
  </sheets>
  <externalReferences>
    <externalReference r:id="rId10"/>
  </externalReferences>
  <definedNames>
    <definedName name="\i">#REF!</definedName>
    <definedName name="__________________mar2">#REF!</definedName>
    <definedName name="________________mar2">#REF!</definedName>
    <definedName name="______________mar2">#REF!</definedName>
    <definedName name="_____________OUT98" localSheetId="2" hidden="1">{#N/A,#N/A,TRUE,"Serviços"}</definedName>
    <definedName name="_____________OUT98" localSheetId="5" hidden="1">{#N/A,#N/A,TRUE,"Serviços"}</definedName>
    <definedName name="_____________OUT98" hidden="1">{#N/A,#N/A,TRUE,"Serviços"}</definedName>
    <definedName name="____________mar2">#REF!</definedName>
    <definedName name="____________OUT98" localSheetId="2" hidden="1">{#N/A,#N/A,TRUE,"Serviços"}</definedName>
    <definedName name="____________OUT98" localSheetId="5" hidden="1">{#N/A,#N/A,TRUE,"Serviços"}</definedName>
    <definedName name="____________OUT98" hidden="1">{#N/A,#N/A,TRUE,"Serviços"}</definedName>
    <definedName name="____________OUT988" localSheetId="2" hidden="1">{#N/A,#N/A,TRUE,"Serviços"}</definedName>
    <definedName name="____________OUT988" localSheetId="5" hidden="1">{#N/A,#N/A,TRUE,"Serviços"}</definedName>
    <definedName name="____________OUT988" hidden="1">{#N/A,#N/A,TRUE,"Serviços"}</definedName>
    <definedName name="____________OUT98A" localSheetId="2" hidden="1">{#N/A,#N/A,TRUE,"Serviços"}</definedName>
    <definedName name="____________OUT98A" localSheetId="5" hidden="1">{#N/A,#N/A,TRUE,"Serviços"}</definedName>
    <definedName name="____________OUT98A" hidden="1">{#N/A,#N/A,TRUE,"Serviços"}</definedName>
    <definedName name="___________mar2">#REF!</definedName>
    <definedName name="___________OUT98" localSheetId="2" hidden="1">{#N/A,#N/A,TRUE,"Serviços"}</definedName>
    <definedName name="___________OUT98" localSheetId="5" hidden="1">{#N/A,#N/A,TRUE,"Serviços"}</definedName>
    <definedName name="___________OUT98" hidden="1">{#N/A,#N/A,TRUE,"Serviços"}</definedName>
    <definedName name="___________OUT988" localSheetId="2" hidden="1">{#N/A,#N/A,TRUE,"Serviços"}</definedName>
    <definedName name="___________OUT988" localSheetId="5" hidden="1">{#N/A,#N/A,TRUE,"Serviços"}</definedName>
    <definedName name="___________OUT988" hidden="1">{#N/A,#N/A,TRUE,"Serviços"}</definedName>
    <definedName name="___________OUT9888" localSheetId="2" hidden="1">{#N/A,#N/A,TRUE,"Serviços"}</definedName>
    <definedName name="___________OUT9888" localSheetId="5" hidden="1">{#N/A,#N/A,TRUE,"Serviços"}</definedName>
    <definedName name="___________OUT9888" hidden="1">{#N/A,#N/A,TRUE,"Serviços"}</definedName>
    <definedName name="__________mar2">#REF!</definedName>
    <definedName name="__________OUT98" localSheetId="2" hidden="1">{#N/A,#N/A,TRUE,"Serviços"}</definedName>
    <definedName name="__________OUT98" localSheetId="5" hidden="1">{#N/A,#N/A,TRUE,"Serviços"}</definedName>
    <definedName name="__________OUT98" hidden="1">{#N/A,#N/A,TRUE,"Serviços"}</definedName>
    <definedName name="_________mar2">#REF!</definedName>
    <definedName name="_________OUT98" localSheetId="2" hidden="1">{#N/A,#N/A,TRUE,"Serviços"}</definedName>
    <definedName name="_________OUT98" localSheetId="5" hidden="1">{#N/A,#N/A,TRUE,"Serviços"}</definedName>
    <definedName name="_________OUT98" hidden="1">{#N/A,#N/A,TRUE,"Serviços"}</definedName>
    <definedName name="_________OUTT98" localSheetId="2" hidden="1">{#N/A,#N/A,TRUE,"Serviços"}</definedName>
    <definedName name="_________OUTT98" localSheetId="5" hidden="1">{#N/A,#N/A,TRUE,"Serviços"}</definedName>
    <definedName name="_________OUTT98" hidden="1">{#N/A,#N/A,TRUE,"Serviços"}</definedName>
    <definedName name="_________OUTT988" localSheetId="2" hidden="1">{#N/A,#N/A,TRUE,"Serviços"}</definedName>
    <definedName name="_________OUTT988" localSheetId="5" hidden="1">{#N/A,#N/A,TRUE,"Serviços"}</definedName>
    <definedName name="_________OUTT988" hidden="1">{#N/A,#N/A,TRUE,"Serviços"}</definedName>
    <definedName name="________mar2">#REF!</definedName>
    <definedName name="________OUT98" localSheetId="2" hidden="1">{#N/A,#N/A,TRUE,"Serviços"}</definedName>
    <definedName name="________OUT98" localSheetId="5" hidden="1">{#N/A,#N/A,TRUE,"Serviços"}</definedName>
    <definedName name="________OUT98" hidden="1">{#N/A,#N/A,TRUE,"Serviços"}</definedName>
    <definedName name="________OUTTT98" localSheetId="2" hidden="1">{#N/A,#N/A,TRUE,"Serviços"}</definedName>
    <definedName name="________OUTTT98" localSheetId="5" hidden="1">{#N/A,#N/A,TRUE,"Serviços"}</definedName>
    <definedName name="________OUTTT98" hidden="1">{#N/A,#N/A,TRUE,"Serviços"}</definedName>
    <definedName name="_______mar2">#REF!</definedName>
    <definedName name="_______OUT98" localSheetId="2" hidden="1">{#N/A,#N/A,TRUE,"Serviços"}</definedName>
    <definedName name="_______OUT98" localSheetId="5" hidden="1">{#N/A,#N/A,TRUE,"Serviços"}</definedName>
    <definedName name="_______OUT98" hidden="1">{#N/A,#N/A,TRUE,"Serviços"}</definedName>
    <definedName name="_______OUT9888" localSheetId="2" hidden="1">{#N/A,#N/A,TRUE,"Serviços"}</definedName>
    <definedName name="_______OUT9888" localSheetId="5" hidden="1">{#N/A,#N/A,TRUE,"Serviços"}</definedName>
    <definedName name="_______OUT9888" hidden="1">{#N/A,#N/A,TRUE,"Serviços"}</definedName>
    <definedName name="______mar2">#REF!</definedName>
    <definedName name="______OUT98" localSheetId="2" hidden="1">{#N/A,#N/A,TRUE,"Serviços"}</definedName>
    <definedName name="______OUT98" localSheetId="5" hidden="1">{#N/A,#N/A,TRUE,"Serviços"}</definedName>
    <definedName name="______OUT98" hidden="1">{#N/A,#N/A,TRUE,"Serviços"}</definedName>
    <definedName name="______OUTT98888" localSheetId="2" hidden="1">{#N/A,#N/A,TRUE,"Serviços"}</definedName>
    <definedName name="______OUTT98888" localSheetId="5" hidden="1">{#N/A,#N/A,TRUE,"Serviços"}</definedName>
    <definedName name="______OUTT98888" hidden="1">{#N/A,#N/A,TRUE,"Serviços"}</definedName>
    <definedName name="_____mar2">#REF!</definedName>
    <definedName name="_____OUT98" localSheetId="2" hidden="1">{#N/A,#N/A,TRUE,"Serviços"}</definedName>
    <definedName name="_____OUT98" localSheetId="5" hidden="1">{#N/A,#N/A,TRUE,"Serviços"}</definedName>
    <definedName name="_____OUT98" hidden="1">{#N/A,#N/A,TRUE,"Serviços"}</definedName>
    <definedName name="_____OUTTT988" localSheetId="2" hidden="1">{#N/A,#N/A,TRUE,"Serviços"}</definedName>
    <definedName name="_____OUTTT988" localSheetId="5" hidden="1">{#N/A,#N/A,TRUE,"Serviços"}</definedName>
    <definedName name="_____OUTTT988" hidden="1">{#N/A,#N/A,TRUE,"Serviços"}</definedName>
    <definedName name="_____TB10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ot8">#REF!</definedName>
    <definedName name="____ACA25">#REF!</definedName>
    <definedName name="____ACA50">#REF!</definedName>
    <definedName name="____CCM30">#REF!</definedName>
    <definedName name="____CMM30">#REF!</definedName>
    <definedName name="____la2">#REF!</definedName>
    <definedName name="____mar2">#REF!</definedName>
    <definedName name="____OUT98" localSheetId="2" hidden="1">{#N/A,#N/A,TRUE,"Serviços"}</definedName>
    <definedName name="____OUT98" localSheetId="5" hidden="1">{#N/A,#N/A,TRUE,"Serviços"}</definedName>
    <definedName name="____OUT98" hidden="1">{#N/A,#N/A,TRUE,"Serviços"}</definedName>
    <definedName name="____OUTTT98" localSheetId="2" hidden="1">{#N/A,#N/A,TRUE,"Serviços"}</definedName>
    <definedName name="____OUTTT98" localSheetId="5" hidden="1">{#N/A,#N/A,TRUE,"Serviços"}</definedName>
    <definedName name="____OUTTT98" hidden="1">{#N/A,#N/A,TRUE,"Serviços"}</definedName>
    <definedName name="____PCM30">#REF!</definedName>
    <definedName name="____PL1">#REF!</definedName>
    <definedName name="____PLA2">#REF!</definedName>
    <definedName name="____PTB10">#REF!</definedName>
    <definedName name="____sub1" localSheetId="6">#REF!</definedName>
    <definedName name="____sub1">#REF!</definedName>
    <definedName name="____sub3" localSheetId="6">#REF!</definedName>
    <definedName name="____sub3">#REF!</definedName>
    <definedName name="____TB10">#REF!</definedName>
    <definedName name="____TOT1" localSheetId="7">#REF!</definedName>
    <definedName name="____tot1">#REF!</definedName>
    <definedName name="____TOT2" localSheetId="7">#REF!</definedName>
    <definedName name="____tot2">#REF!</definedName>
    <definedName name="____TOT3" localSheetId="7">#REF!</definedName>
    <definedName name="____tot3">#REF!</definedName>
    <definedName name="____TOT4" localSheetId="7">#REF!</definedName>
    <definedName name="____tot4">#REF!</definedName>
    <definedName name="____TOT5" localSheetId="7">#REF!</definedName>
    <definedName name="____tot5">#REF!</definedName>
    <definedName name="____TOT6" localSheetId="7">#REF!</definedName>
    <definedName name="____tot6">#REF!</definedName>
    <definedName name="____TOT7" localSheetId="7">#REF!</definedName>
    <definedName name="____tot7">#REF!</definedName>
    <definedName name="____tot8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#REF!</definedName>
    <definedName name="___ACA50">#REF!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CCM30">#REF!</definedName>
    <definedName name="___CMM30">#REF!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ia11">#REF!</definedName>
    <definedName name="___dia12">#REF!</definedName>
    <definedName name="___dia13">#REF!</definedName>
    <definedName name="___ELE3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la2">#REF!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2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>#REF!</definedName>
    <definedName name="___OUT99">#REF!</definedName>
    <definedName name="___pav2">#REF!</definedName>
    <definedName name="___PCM30">#REF!</definedName>
    <definedName name="___PL1">#REF!</definedName>
    <definedName name="___PLA2">#REF!</definedName>
    <definedName name="___PTB10">#REF!</definedName>
    <definedName name="___RET1">#REF!</definedName>
    <definedName name="___SAL12">#REF!</definedName>
    <definedName name="___SAL13">#REF!</definedName>
    <definedName name="___SAL14">#REF!</definedName>
    <definedName name="___SAL15">#REF!</definedName>
    <definedName name="___SAL16">#REF!</definedName>
    <definedName name="___SAL3">#REF!</definedName>
    <definedName name="___SAL4">#REF!</definedName>
    <definedName name="___SAL5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sub1">#REF!</definedName>
    <definedName name="___sub2" localSheetId="6">#REF!</definedName>
    <definedName name="___sub2">#REF!</definedName>
    <definedName name="___sub3">#REF!</definedName>
    <definedName name="___sub4" localSheetId="6">#REF!</definedName>
    <definedName name="___sub4">#REF!</definedName>
    <definedName name="___TB10">#REF!</definedName>
    <definedName name="___ter2">#REF!</definedName>
    <definedName name="___TOT1" localSheetId="7">#REF!</definedName>
    <definedName name="___tot1">#REF!</definedName>
    <definedName name="___TOT2" localSheetId="7">#REF!</definedName>
    <definedName name="___tot2">#REF!</definedName>
    <definedName name="___tot21">#REF!</definedName>
    <definedName name="___tot22">#REF!</definedName>
    <definedName name="___tot23">#REF!</definedName>
    <definedName name="___tot24">#REF!</definedName>
    <definedName name="___tot25">#REF!</definedName>
    <definedName name="___tot26">#REF!</definedName>
    <definedName name="___tot27">#REF!</definedName>
    <definedName name="___tot28">#REF!</definedName>
    <definedName name="___tot29">#REF!</definedName>
    <definedName name="___TOT3" localSheetId="7">#REF!</definedName>
    <definedName name="___tot3">#REF!</definedName>
    <definedName name="___tot30">#REF!</definedName>
    <definedName name="___TOT4" localSheetId="7">#REF!</definedName>
    <definedName name="___tot4">#REF!</definedName>
    <definedName name="___TOT5" localSheetId="7">#REF!</definedName>
    <definedName name="___tot5">#REF!</definedName>
    <definedName name="___TOT6" localSheetId="7">#REF!</definedName>
    <definedName name="___tot6">#REF!</definedName>
    <definedName name="___TOT7" localSheetId="7">#REF!</definedName>
    <definedName name="___tot7">#REF!</definedName>
    <definedName name="___tot8">#REF!</definedName>
    <definedName name="___xlfn_IFNA">#N/A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#REF!</definedName>
    <definedName name="__ACA50">#REF!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CCM30">#REF!</definedName>
    <definedName name="__CMM30">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ia1" localSheetId="6">#REF!</definedName>
    <definedName name="__dia1">#REF!</definedName>
    <definedName name="__dia10" localSheetId="6">#REF!</definedName>
    <definedName name="__dia10">#REF!</definedName>
    <definedName name="__dia11">#REF!</definedName>
    <definedName name="__dia12">#REF!</definedName>
    <definedName name="__dia13">#REF!</definedName>
    <definedName name="__dia2" localSheetId="6">#REF!</definedName>
    <definedName name="__dia2">#REF!</definedName>
    <definedName name="__dia3" localSheetId="6">#REF!</definedName>
    <definedName name="__dia3">#REF!</definedName>
    <definedName name="__dia4" localSheetId="6">#REF!</definedName>
    <definedName name="__dia4">#REF!</definedName>
    <definedName name="__dia5" localSheetId="6">#REF!</definedName>
    <definedName name="__dia5">#REF!</definedName>
    <definedName name="__dia6" localSheetId="6">#REF!</definedName>
    <definedName name="__dia6">#REF!</definedName>
    <definedName name="__dia7" localSheetId="6">#REF!</definedName>
    <definedName name="__dia7">#REF!</definedName>
    <definedName name="__dia8" localSheetId="6">#REF!</definedName>
    <definedName name="__dia8">#REF!</definedName>
    <definedName name="__dia9" localSheetId="6">#REF!</definedName>
    <definedName name="__dia9">#REF!</definedName>
    <definedName name="__dmt1000">#REF!</definedName>
    <definedName name="__dmt1200">#REF!</definedName>
    <definedName name="__dmt200">#REF!</definedName>
    <definedName name="__dmt400">#REF!</definedName>
    <definedName name="__dmt50">#REF!</definedName>
    <definedName name="__dmt600">#REF!</definedName>
    <definedName name="__dmt800">#REF!</definedName>
    <definedName name="__dre2">#REF!</definedName>
    <definedName name="__ELE1">#REF!</definedName>
    <definedName name="__ELE2">#REF!</definedName>
    <definedName name="__ELE3">#REF!</definedName>
    <definedName name="__emp2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d100">#REF!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la2">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2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em2">#REF!</definedName>
    <definedName name="__MO2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ac2">#REF!</definedName>
    <definedName name="__oae2">#REF!</definedName>
    <definedName name="__oco2">#REF!</definedName>
    <definedName name="__OUT94">#REF!</definedName>
    <definedName name="__OUT95">#REF!</definedName>
    <definedName name="__OUT96">#REF!</definedName>
    <definedName name="__OUT97">#REF!</definedName>
    <definedName name="__OUT98">#REF!</definedName>
    <definedName name="__OUT988888" localSheetId="2" hidden="1">{#N/A,#N/A,TRUE,"Serviços"}</definedName>
    <definedName name="__OUT988888" localSheetId="5" hidden="1">{#N/A,#N/A,TRUE,"Serviços"}</definedName>
    <definedName name="__OUT988888" hidden="1">{#N/A,#N/A,TRUE,"Serviços"}</definedName>
    <definedName name="__OUT99">#REF!</definedName>
    <definedName name="__pav2">#REF!</definedName>
    <definedName name="__PCM30">#REF!</definedName>
    <definedName name="__PL1">#REF!</definedName>
    <definedName name="__PLA2">#REF!</definedName>
    <definedName name="__PTB10">#REF!</definedName>
    <definedName name="__r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_r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_r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_r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_RET1">#REF!</definedName>
    <definedName name="__SA1">#REF!</definedName>
    <definedName name="__SAL1">#REF!</definedName>
    <definedName name="__SAL10">#REF!</definedName>
    <definedName name="__SAL11">#REF!</definedName>
    <definedName name="__SAL12">#REF!</definedName>
    <definedName name="__SAL13">#REF!</definedName>
    <definedName name="__SAL14">#REF!</definedName>
    <definedName name="__SAL15">#REF!</definedName>
    <definedName name="__SAL16">#REF!</definedName>
    <definedName name="__SAL2">#REF!</definedName>
    <definedName name="__SAL3">#REF!</definedName>
    <definedName name="__SAL4">#REF!</definedName>
    <definedName name="__SAL6">#REF!</definedName>
    <definedName name="__SAL7">#REF!</definedName>
    <definedName name="__SAL8">#REF!</definedName>
    <definedName name="__SAL9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P2">#REF!</definedName>
    <definedName name="__ST1">#REF!</definedName>
    <definedName name="__ST2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er2">#REF!</definedName>
    <definedName name="__TOT1" localSheetId="7">#REF!</definedName>
    <definedName name="__tot1" localSheetId="6">#REF!</definedName>
    <definedName name="__tot1">#REF!</definedName>
    <definedName name="__tot10" localSheetId="6">#REF!</definedName>
    <definedName name="__tot10">#REF!</definedName>
    <definedName name="__tot11" localSheetId="6">#REF!</definedName>
    <definedName name="__tot11">#REF!</definedName>
    <definedName name="__tot12" localSheetId="6">#REF!</definedName>
    <definedName name="__tot12">#REF!</definedName>
    <definedName name="__tot13" localSheetId="6">#REF!</definedName>
    <definedName name="__tot13">#REF!</definedName>
    <definedName name="__tot14" localSheetId="6">#REF!</definedName>
    <definedName name="__tot14">#REF!</definedName>
    <definedName name="__tot15" localSheetId="6">#REF!</definedName>
    <definedName name="__tot15">#REF!</definedName>
    <definedName name="__tot16" localSheetId="6">#REF!</definedName>
    <definedName name="__tot16">#REF!</definedName>
    <definedName name="__tot17" localSheetId="6">#REF!</definedName>
    <definedName name="__tot17">#REF!</definedName>
    <definedName name="__tot18" localSheetId="6">#REF!</definedName>
    <definedName name="__tot18">#REF!</definedName>
    <definedName name="__tot19" localSheetId="6">#REF!</definedName>
    <definedName name="__tot19">#REF!</definedName>
    <definedName name="__TOT2" localSheetId="7">#REF!</definedName>
    <definedName name="__tot2" localSheetId="6">#REF!</definedName>
    <definedName name="__tot2">#REF!</definedName>
    <definedName name="__tot20" localSheetId="6">#REF!</definedName>
    <definedName name="__tot20">#REF!</definedName>
    <definedName name="__tot21">#REF!</definedName>
    <definedName name="__tot22">#REF!</definedName>
    <definedName name="__tot23">#REF!</definedName>
    <definedName name="__tot24">#REF!</definedName>
    <definedName name="__tot25">#REF!</definedName>
    <definedName name="__tot26">#REF!</definedName>
    <definedName name="__tot27">#REF!</definedName>
    <definedName name="__tot28">#REF!</definedName>
    <definedName name="__tot29">#REF!</definedName>
    <definedName name="__TOT3" localSheetId="7">#REF!</definedName>
    <definedName name="__tot3" localSheetId="6">#REF!</definedName>
    <definedName name="__tot3">#REF!</definedName>
    <definedName name="__tot30">#REF!</definedName>
    <definedName name="__TOT4" localSheetId="7">#REF!</definedName>
    <definedName name="__tot4" localSheetId="6">#REF!</definedName>
    <definedName name="__tot4">#REF!</definedName>
    <definedName name="__TOT5" localSheetId="7">#REF!</definedName>
    <definedName name="__tot5" localSheetId="6">#REF!</definedName>
    <definedName name="__tot5">#REF!</definedName>
    <definedName name="__TOT6" localSheetId="7">#REF!</definedName>
    <definedName name="__tot6" localSheetId="6">#REF!</definedName>
    <definedName name="__tot6">#REF!</definedName>
    <definedName name="__TOT7" localSheetId="7">#REF!</definedName>
    <definedName name="__tot7" localSheetId="6">#REF!</definedName>
    <definedName name="__tot7">#REF!</definedName>
    <definedName name="__tot8" localSheetId="6">#REF!</definedName>
    <definedName name="__tot8">#REF!</definedName>
    <definedName name="__tot9" localSheetId="6">#REF!</definedName>
    <definedName name="__tot9">#REF!</definedName>
    <definedName name="__xlfn_IFNA">#N/A</definedName>
    <definedName name="__xlnm.Print_Area_1" localSheetId="7">#REF!</definedName>
    <definedName name="__xlnm.Print_Area_1">#REF!</definedName>
    <definedName name="__xlnm.Print_Area_11" localSheetId="5">#REF!</definedName>
    <definedName name="__xlnm.Print_Area_11">#REF!</definedName>
    <definedName name="__xlnm.Print_Area_12">#REF!</definedName>
    <definedName name="__xlnm.Print_Area_13">#REF!</definedName>
    <definedName name="__xlnm.Print_Area_14">#REF!</definedName>
    <definedName name="__xlnm.Print_Area_15">#REF!</definedName>
    <definedName name="__xlnm.Print_Area_16">#REF!</definedName>
    <definedName name="__xlnm.Print_Area_17">#REF!</definedName>
    <definedName name="__xlnm.Print_Area_18">#REF!</definedName>
    <definedName name="__xlnm.Print_Area_19">#REF!</definedName>
    <definedName name="__xlnm.Print_Area_2">#REF!</definedName>
    <definedName name="__xlnm.Print_Area_20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_xlnm.Print_Area_7">#REF!</definedName>
    <definedName name="__xlnm.Print_Area_8">#REF!</definedName>
    <definedName name="__xlnm.Print_Area_9">#REF!</definedName>
    <definedName name="_01_09_96" localSheetId="7">#REF!</definedName>
    <definedName name="_01_09_96">#REF!</definedName>
    <definedName name="_1Excel_BuiltIn_Print_Area_1_1">"#REF!"</definedName>
    <definedName name="_2Excel_BuiltIn_Print_Area_1_1_1_1">#REF!</definedName>
    <definedName name="_3Excel_BuiltIn_Print_Area_1_1_1">"#REF!"</definedName>
    <definedName name="_ABR95" localSheetId="7">#REF!</definedName>
    <definedName name="_ABR95">#REF!</definedName>
    <definedName name="_ABR96" localSheetId="7">#REF!</definedName>
    <definedName name="_ABR96">#REF!</definedName>
    <definedName name="_ABR97" localSheetId="7">#REF!</definedName>
    <definedName name="_ABR97">#REF!</definedName>
    <definedName name="_ABR98" localSheetId="7">#REF!</definedName>
    <definedName name="_ABR98">#REF!</definedName>
    <definedName name="_ABR99" localSheetId="7">#REF!</definedName>
    <definedName name="_ABR99">#REF!</definedName>
    <definedName name="_ACA25">#REF!</definedName>
    <definedName name="_ACA50">#REF!</definedName>
    <definedName name="_AGO95" localSheetId="7">#REF!</definedName>
    <definedName name="_AGO95">#REF!</definedName>
    <definedName name="_AGO96" localSheetId="7">#REF!</definedName>
    <definedName name="_AGO96">#REF!</definedName>
    <definedName name="_AGO97" localSheetId="7">#REF!</definedName>
    <definedName name="_AGO97">#REF!</definedName>
    <definedName name="_AGO98" localSheetId="7">#REF!</definedName>
    <definedName name="_AGO98">#REF!</definedName>
    <definedName name="_AGO99" localSheetId="7">#REF!</definedName>
    <definedName name="_AGO99">#REF!</definedName>
    <definedName name="_CCM30">#REF!</definedName>
    <definedName name="_CMM30">#REF!</definedName>
    <definedName name="_cronoZero">#REF!</definedName>
    <definedName name="_DEZ94" localSheetId="7">#REF!</definedName>
    <definedName name="_DEZ94">#REF!</definedName>
    <definedName name="_DEZ95" localSheetId="7">#REF!</definedName>
    <definedName name="_DEZ95">#REF!</definedName>
    <definedName name="_DEZ96" localSheetId="7">#REF!</definedName>
    <definedName name="_DEZ96">#REF!</definedName>
    <definedName name="_DEZ97" localSheetId="7">#REF!</definedName>
    <definedName name="_DEZ97">#REF!</definedName>
    <definedName name="_DEZ98" localSheetId="7">#REF!</definedName>
    <definedName name="_DEZ98">#REF!</definedName>
    <definedName name="_DEZ99" localSheetId="7">#REF!</definedName>
    <definedName name="_DEZ99">#REF!</definedName>
    <definedName name="_dia1" localSheetId="6">#REF!</definedName>
    <definedName name="_dia1">#REF!</definedName>
    <definedName name="_dia10" localSheetId="6">#REF!</definedName>
    <definedName name="_dia10">#REF!</definedName>
    <definedName name="_dia11" localSheetId="6">#REF!</definedName>
    <definedName name="_dia11">#REF!</definedName>
    <definedName name="_dia12" localSheetId="6">#REF!</definedName>
    <definedName name="_dia12">#REF!</definedName>
    <definedName name="_dia13" localSheetId="6">#REF!</definedName>
    <definedName name="_dia13">#REF!</definedName>
    <definedName name="_dia2" localSheetId="6">#REF!</definedName>
    <definedName name="_dia2">#REF!</definedName>
    <definedName name="_dia3" localSheetId="6">#REF!</definedName>
    <definedName name="_dia3">#REF!</definedName>
    <definedName name="_dia4" localSheetId="6">#REF!</definedName>
    <definedName name="_dia4">#REF!</definedName>
    <definedName name="_dia5" localSheetId="6">#REF!</definedName>
    <definedName name="_dia5">#REF!</definedName>
    <definedName name="_dia6" localSheetId="6">#REF!</definedName>
    <definedName name="_dia6">#REF!</definedName>
    <definedName name="_dia7" localSheetId="6">#REF!</definedName>
    <definedName name="_dia7">#REF!</definedName>
    <definedName name="_dia8" localSheetId="6">#REF!</definedName>
    <definedName name="_dia8">#REF!</definedName>
    <definedName name="_dia9" localSheetId="6">#REF!</definedName>
    <definedName name="_dia9">#REF!</definedName>
    <definedName name="_dmt1000">#REF!</definedName>
    <definedName name="_dmt1200">#REF!</definedName>
    <definedName name="_dmt200">#REF!</definedName>
    <definedName name="_dmt400">#REF!</definedName>
    <definedName name="_dmt50">#REF!</definedName>
    <definedName name="_dmt600">#REF!</definedName>
    <definedName name="_dmt800">#REF!</definedName>
    <definedName name="_dre2">#REF!</definedName>
    <definedName name="_ELE1">#REF!</definedName>
    <definedName name="_ELE2">#REF!</definedName>
    <definedName name="_ELE3">#REF!</definedName>
    <definedName name="_emp2">#REF!</definedName>
    <definedName name="_FEV95" localSheetId="7">#REF!</definedName>
    <definedName name="_FEV95">#REF!</definedName>
    <definedName name="_FEV96" localSheetId="7">#REF!</definedName>
    <definedName name="_FEV96">#REF!</definedName>
    <definedName name="_FEV97" localSheetId="7">#REF!</definedName>
    <definedName name="_FEV97">#REF!</definedName>
    <definedName name="_FEV98" localSheetId="7">#REF!</definedName>
    <definedName name="_FEV98">#REF!</definedName>
    <definedName name="_FEV99" localSheetId="7">#REF!</definedName>
    <definedName name="_FEV99">#REF!</definedName>
    <definedName name="_Fill" localSheetId="7" hidden="1">#REF!</definedName>
    <definedName name="_Fill" hidden="1">#REF!</definedName>
    <definedName name="_xlnm._FilterDatabase" localSheetId="1" hidden="1">'QUADRO 01'!$A$1:$AS$126</definedName>
    <definedName name="_ind100" localSheetId="2">#REF!</definedName>
    <definedName name="_ind100" localSheetId="5">#REF!</definedName>
    <definedName name="_ind100">#REF!</definedName>
    <definedName name="_JAN95" localSheetId="7">#REF!</definedName>
    <definedName name="_JAN95" localSheetId="2">#REF!</definedName>
    <definedName name="_JAN95">#REF!</definedName>
    <definedName name="_JAN96" localSheetId="7">#REF!</definedName>
    <definedName name="_JAN96">#REF!</definedName>
    <definedName name="_JAN97" localSheetId="7">#REF!</definedName>
    <definedName name="_JAN97">#REF!</definedName>
    <definedName name="_JAN98" localSheetId="7">#REF!</definedName>
    <definedName name="_JAN98">#REF!</definedName>
    <definedName name="_JAN99" localSheetId="7">#REF!</definedName>
    <definedName name="_JAN99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L95" localSheetId="7">#REF!</definedName>
    <definedName name="_JUL95">#REF!</definedName>
    <definedName name="_JUL96" localSheetId="7">#REF!</definedName>
    <definedName name="_JUL96">#REF!</definedName>
    <definedName name="_JUL97" localSheetId="7">#REF!</definedName>
    <definedName name="_JUL97">#REF!</definedName>
    <definedName name="_JUL98" localSheetId="7">#REF!</definedName>
    <definedName name="_JUL98">#REF!</definedName>
    <definedName name="_JUL99" localSheetId="7">#REF!</definedName>
    <definedName name="_JUL99">#REF!</definedName>
    <definedName name="_JUN95" localSheetId="7">#REF!</definedName>
    <definedName name="_JUN95">#REF!</definedName>
    <definedName name="_JUN96" localSheetId="7">#REF!</definedName>
    <definedName name="_JUN96">#REF!</definedName>
    <definedName name="_JUN97" localSheetId="7">#REF!</definedName>
    <definedName name="_JUN97">#REF!</definedName>
    <definedName name="_JUN98" localSheetId="7">#REF!</definedName>
    <definedName name="_JUN98">#REF!</definedName>
    <definedName name="_JUN99" localSheetId="7">#REF!</definedName>
    <definedName name="_JUN99">#REF!</definedName>
    <definedName name="_la2">#REF!</definedName>
    <definedName name="_MAI95" localSheetId="7">#REF!</definedName>
    <definedName name="_MAI95">#REF!</definedName>
    <definedName name="_MAI96" localSheetId="7">#REF!</definedName>
    <definedName name="_MAI96">#REF!</definedName>
    <definedName name="_MAI97" localSheetId="7">#REF!</definedName>
    <definedName name="_MAI97">#REF!</definedName>
    <definedName name="_MAI98" localSheetId="7">#REF!</definedName>
    <definedName name="_MAI98">#REF!</definedName>
    <definedName name="_MAI99" localSheetId="7">#REF!</definedName>
    <definedName name="_MAI99">#REF!</definedName>
    <definedName name="_mar2">#REF!</definedName>
    <definedName name="_MAR95" localSheetId="7">#REF!</definedName>
    <definedName name="_MAR95">#REF!</definedName>
    <definedName name="_MAR96" localSheetId="7">#REF!</definedName>
    <definedName name="_MAR96">#REF!</definedName>
    <definedName name="_MAR97" localSheetId="7">#REF!</definedName>
    <definedName name="_MAR97">#REF!</definedName>
    <definedName name="_MAR98" localSheetId="7">#REF!</definedName>
    <definedName name="_MAR98">#REF!</definedName>
    <definedName name="_MAR99" localSheetId="7">#REF!</definedName>
    <definedName name="_MAR99">#REF!</definedName>
    <definedName name="_mem2">#REF!</definedName>
    <definedName name="_MO2">#REF!</definedName>
    <definedName name="_NOV94" localSheetId="7">#REF!</definedName>
    <definedName name="_NOV94">#REF!</definedName>
    <definedName name="_NOV95" localSheetId="7">#REF!</definedName>
    <definedName name="_NOV95">#REF!</definedName>
    <definedName name="_NOV96" localSheetId="7">#REF!</definedName>
    <definedName name="_NOV96">#REF!</definedName>
    <definedName name="_NOV97" localSheetId="7">#REF!</definedName>
    <definedName name="_NOV97">#REF!</definedName>
    <definedName name="_NOV98" localSheetId="7">#REF!</definedName>
    <definedName name="_NOV98">#REF!</definedName>
    <definedName name="_NOV99" localSheetId="7">#REF!</definedName>
    <definedName name="_NOV99">#REF!</definedName>
    <definedName name="_oac2">#REF!</definedName>
    <definedName name="_oae2">#REF!</definedName>
    <definedName name="_oco2">#REF!</definedName>
    <definedName name="_Order1" hidden="1">255</definedName>
    <definedName name="_Order2" hidden="1">255</definedName>
    <definedName name="_OUT94" localSheetId="7">#REF!</definedName>
    <definedName name="_OUT94">#REF!</definedName>
    <definedName name="_OUT95" localSheetId="7">#REF!</definedName>
    <definedName name="_OUT95">#REF!</definedName>
    <definedName name="_OUT96" localSheetId="7">#REF!</definedName>
    <definedName name="_OUT96">#REF!</definedName>
    <definedName name="_OUT97" localSheetId="7">#REF!</definedName>
    <definedName name="_OUT97">#REF!</definedName>
    <definedName name="_OUT98" localSheetId="7">#REF!</definedName>
    <definedName name="_OUT98">#REF!</definedName>
    <definedName name="_OUT99" localSheetId="7">#REF!</definedName>
    <definedName name="_OUT99">#REF!</definedName>
    <definedName name="_OUTTTT9888" localSheetId="2" hidden="1">{#N/A,#N/A,TRUE,"Serviços"}</definedName>
    <definedName name="_OUTTTT9888" localSheetId="5" hidden="1">{#N/A,#N/A,TRUE,"Serviços"}</definedName>
    <definedName name="_OUTTTT9888" hidden="1">{#N/A,#N/A,TRUE,"Serviços"}</definedName>
    <definedName name="_pav2">#REF!</definedName>
    <definedName name="_PCM30">#REF!</definedName>
    <definedName name="_PL1" localSheetId="7">#REF!</definedName>
    <definedName name="_PL1">#REF!</definedName>
    <definedName name="_PLA2">#REF!</definedName>
    <definedName name="_PTB10">#REF!</definedName>
    <definedName name="_QQ2">#N/A</definedName>
    <definedName name="_r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r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r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r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r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_Regression_Int" hidden="1">1</definedName>
    <definedName name="_RET1">#REF!</definedName>
    <definedName name="_SA1">#REF!</definedName>
    <definedName name="_SA2">#REF!</definedName>
    <definedName name="_SA4">#REF!</definedName>
    <definedName name="_SAL1" localSheetId="6">#REF!</definedName>
    <definedName name="_SAL1">#REF!</definedName>
    <definedName name="_SAL10" localSheetId="6">#REF!</definedName>
    <definedName name="_SAL10">#REF!</definedName>
    <definedName name="_SAL11" localSheetId="6">#REF!</definedName>
    <definedName name="_SAL11">#REF!</definedName>
    <definedName name="_SAL12" localSheetId="6">#REF!</definedName>
    <definedName name="_SAL12">#REF!</definedName>
    <definedName name="_SAL13" localSheetId="6">#REF!</definedName>
    <definedName name="_SAL13">#REF!</definedName>
    <definedName name="_SAL14" localSheetId="6">#REF!</definedName>
    <definedName name="_SAL14">#REF!</definedName>
    <definedName name="_SAL15" localSheetId="6">#REF!</definedName>
    <definedName name="_SAL15">#REF!</definedName>
    <definedName name="_SAL16">#REF!</definedName>
    <definedName name="_SAL2" localSheetId="6">#REF!</definedName>
    <definedName name="_SAL2">#REF!</definedName>
    <definedName name="_SAL3">#REF!</definedName>
    <definedName name="_SAL4">#REF!</definedName>
    <definedName name="_SAL5" localSheetId="6">#REF!</definedName>
    <definedName name="_SAL5">#REF!</definedName>
    <definedName name="_SAL6" localSheetId="6">#REF!</definedName>
    <definedName name="_SAL6">#REF!</definedName>
    <definedName name="_SAL7" localSheetId="6">#REF!</definedName>
    <definedName name="_SAL7">#REF!</definedName>
    <definedName name="_SAL8" localSheetId="6">#REF!</definedName>
    <definedName name="_SAL8">#REF!</definedName>
    <definedName name="_SAL9" localSheetId="6">#REF!</definedName>
    <definedName name="_SAL9">#REF!</definedName>
    <definedName name="_SE2">#REF!</definedName>
    <definedName name="_SET94" localSheetId="7">#REF!</definedName>
    <definedName name="_SET94">#REF!</definedName>
    <definedName name="_SET95" localSheetId="7">#REF!</definedName>
    <definedName name="_SET95">#REF!</definedName>
    <definedName name="_SET96" localSheetId="7">#REF!</definedName>
    <definedName name="_SET96">#REF!</definedName>
    <definedName name="_SET97" localSheetId="7">#REF!</definedName>
    <definedName name="_SET97">#REF!</definedName>
    <definedName name="_SET98" localSheetId="7">#REF!</definedName>
    <definedName name="_SET98">#REF!</definedName>
    <definedName name="_SET99" localSheetId="7">#REF!</definedName>
    <definedName name="_SET99">#REF!</definedName>
    <definedName name="_sng1" localSheetId="2">{"um","mil","um milhão","um bilhão","um trilhão"}</definedName>
    <definedName name="_sng1" localSheetId="5">{"um","mil","um milhão","um bilhão","um trilhão"}</definedName>
    <definedName name="_sng1">{"um","mil","um milhão","um bilhão","um trilhão"}</definedName>
    <definedName name="_SP2">#REF!</definedName>
    <definedName name="_ST1">#REF!</definedName>
    <definedName name="_ST2">#REF!</definedName>
    <definedName name="_ST3">#REF!</definedName>
    <definedName name="_ST4">#REF!</definedName>
    <definedName name="_sub1">#REF!</definedName>
    <definedName name="_sub2">#REF!</definedName>
    <definedName name="_sub3">#REF!</definedName>
    <definedName name="_sub4">#REF!</definedName>
    <definedName name="_ter2">#REF!</definedName>
    <definedName name="_TOT1" localSheetId="7">#REF!</definedName>
    <definedName name="_tot1" localSheetId="6">#REF!</definedName>
    <definedName name="_tot1">#REF!</definedName>
    <definedName name="_tot10" localSheetId="6">#REF!</definedName>
    <definedName name="_tot10">#REF!</definedName>
    <definedName name="_tot11" localSheetId="6">#REF!</definedName>
    <definedName name="_tot11">#REF!</definedName>
    <definedName name="_tot12" localSheetId="6">#REF!</definedName>
    <definedName name="_tot12">#REF!</definedName>
    <definedName name="_tot13" localSheetId="6">#REF!</definedName>
    <definedName name="_tot13">#REF!</definedName>
    <definedName name="_tot14" localSheetId="6">#REF!</definedName>
    <definedName name="_tot14">#REF!</definedName>
    <definedName name="_tot15" localSheetId="6">#REF!</definedName>
    <definedName name="_tot15">#REF!</definedName>
    <definedName name="_tot16" localSheetId="6">#REF!</definedName>
    <definedName name="_tot16">#REF!</definedName>
    <definedName name="_tot17" localSheetId="6">#REF!</definedName>
    <definedName name="_tot17">#REF!</definedName>
    <definedName name="_tot18" localSheetId="6">#REF!</definedName>
    <definedName name="_tot18">#REF!</definedName>
    <definedName name="_tot19" localSheetId="6">#REF!</definedName>
    <definedName name="_tot19">#REF!</definedName>
    <definedName name="_TOT2" localSheetId="7">#REF!</definedName>
    <definedName name="_tot2" localSheetId="6">#REF!</definedName>
    <definedName name="_tot2">#REF!</definedName>
    <definedName name="_tot20" localSheetId="6">#REF!</definedName>
    <definedName name="_tot20">#REF!</definedName>
    <definedName name="_tot21" localSheetId="6">#REF!</definedName>
    <definedName name="_tot21">#REF!</definedName>
    <definedName name="_tot22" localSheetId="6">#REF!</definedName>
    <definedName name="_tot22">#REF!</definedName>
    <definedName name="_tot23" localSheetId="6">#REF!</definedName>
    <definedName name="_tot23">#REF!</definedName>
    <definedName name="_tot24" localSheetId="6">#REF!</definedName>
    <definedName name="_tot24">#REF!</definedName>
    <definedName name="_tot25" localSheetId="6">#REF!</definedName>
    <definedName name="_tot25">#REF!</definedName>
    <definedName name="_tot26" localSheetId="6">#REF!</definedName>
    <definedName name="_tot26">#REF!</definedName>
    <definedName name="_tot27" localSheetId="6">#REF!</definedName>
    <definedName name="_tot27">#REF!</definedName>
    <definedName name="_tot28" localSheetId="6">#REF!</definedName>
    <definedName name="_tot28">#REF!</definedName>
    <definedName name="_tot29" localSheetId="6">#REF!</definedName>
    <definedName name="_tot29">#REF!</definedName>
    <definedName name="_TOT3" localSheetId="7">#REF!</definedName>
    <definedName name="_tot3" localSheetId="6">#REF!</definedName>
    <definedName name="_tot3">#REF!</definedName>
    <definedName name="_tot30" localSheetId="6">#REF!</definedName>
    <definedName name="_tot30">#REF!</definedName>
    <definedName name="_TOT4" localSheetId="7">#REF!</definedName>
    <definedName name="_tot4" localSheetId="6">#REF!</definedName>
    <definedName name="_tot4">#REF!</definedName>
    <definedName name="_TOT5" localSheetId="7">#REF!</definedName>
    <definedName name="_tot5" localSheetId="6">#REF!</definedName>
    <definedName name="_tot5">#REF!</definedName>
    <definedName name="_TOT6" localSheetId="7">#REF!</definedName>
    <definedName name="_tot6" localSheetId="6">#REF!</definedName>
    <definedName name="_tot6">#REF!</definedName>
    <definedName name="_TOT7" localSheetId="7">#REF!</definedName>
    <definedName name="_tot7" localSheetId="6">#REF!</definedName>
    <definedName name="_tot7">#REF!</definedName>
    <definedName name="_tot8" localSheetId="6">#REF!</definedName>
    <definedName name="_tot8">#REF!</definedName>
    <definedName name="_tot9" localSheetId="6">#REF!</definedName>
    <definedName name="_tot9">#REF!</definedName>
    <definedName name="_TT18">#REF!</definedName>
    <definedName name="_TT19">#REF!</definedName>
    <definedName name="_TT20">#REF!</definedName>
    <definedName name="a" localSheetId="7">#REF!</definedName>
    <definedName name="a" localSheetId="6">#REF!</definedName>
    <definedName name="A">#REF!</definedName>
    <definedName name="a_" localSheetId="7">#REF!</definedName>
    <definedName name="a_">#REF!</definedName>
    <definedName name="a_a" localSheetId="7">#REF!</definedName>
    <definedName name="a_a">#REF!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70200a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 localSheetId="7">#N/A</definedName>
    <definedName name="a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a" localSheetId="7">#REF!</definedName>
    <definedName name="aa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aaaa" localSheetId="7">Aux_Custo_Veículos!aaaa</definedName>
    <definedName name="aaaa" localSheetId="2">#REF!</definedName>
    <definedName name="aaaa" localSheetId="5">#REF!</definedName>
    <definedName name="aaaa">#REF!</definedName>
    <definedName name="aaaaa" localSheetId="2">#REF!</definedName>
    <definedName name="aaaaa">#REF!</definedName>
    <definedName name="AB">#N/A</definedName>
    <definedName name="ABR00" localSheetId="7">#REF!</definedName>
    <definedName name="ABR00">#REF!</definedName>
    <definedName name="ABR00_3" localSheetId="5">#REF!</definedName>
    <definedName name="ABR00_3">#REF!</definedName>
    <definedName name="ABR95_3">#REF!</definedName>
    <definedName name="ABR96_3">#REF!</definedName>
    <definedName name="ABR97_3">#REF!</definedName>
    <definedName name="ABR98_3">#REF!</definedName>
    <definedName name="ABR99_3">#REF!</definedName>
    <definedName name="ACIDO" localSheetId="7">#REF!</definedName>
    <definedName name="ACIDO">#REF!</definedName>
    <definedName name="AÇO" localSheetId="7">#REF!</definedName>
    <definedName name="AÇO">#REF!</definedName>
    <definedName name="AÇO_CA_50_3_16" localSheetId="7">#REF!</definedName>
    <definedName name="AÇO_CA_50_3_16">#REF!</definedName>
    <definedName name="ADESIVO_PVC" localSheetId="7">#REF!</definedName>
    <definedName name="ADESIVO_PVC">#REF!</definedName>
    <definedName name="ADF">#REF!</definedName>
    <definedName name="ADMINISTRATIVO">#REF!</definedName>
    <definedName name="AEREA">#REF!</definedName>
    <definedName name="AGO95_3">#REF!</definedName>
    <definedName name="AGO96_3">#REF!</definedName>
    <definedName name="AGO97_3">#REF!</definedName>
    <definedName name="AGO98_3">#REF!</definedName>
    <definedName name="AGO99_3">#REF!</definedName>
    <definedName name="AGREGADO">#REF!</definedName>
    <definedName name="AGUA_10LT" localSheetId="7">#REF!</definedName>
    <definedName name="AGUA_10LT">#REF!</definedName>
    <definedName name="AGUARRAZ" localSheetId="7">#REF!</definedName>
    <definedName name="AGUARRAZ">#REF!</definedName>
    <definedName name="AJUDANTE" localSheetId="7">#REF!</definedName>
    <definedName name="AJUDANTE">#REF!</definedName>
    <definedName name="ALÍQUOTA_COFINS">#REF!</definedName>
    <definedName name="ALÍQUOTA_ISSQN">#REF!</definedName>
    <definedName name="ALÍQUOTA_PIS">#REF!</definedName>
    <definedName name="ALIZAR_MAD_LEI" localSheetId="7">#REF!</definedName>
    <definedName name="ALIZAR_MAD_LEI">#REF!</definedName>
    <definedName name="ALTA" localSheetId="7">#REF!</definedName>
    <definedName name="ALTA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 localSheetId="7">#REF!</definedName>
    <definedName name="amarela">#REF!</definedName>
    <definedName name="AMONIA" localSheetId="7">#REF!</definedName>
    <definedName name="AMONIA">#REF!</definedName>
    <definedName name="and">#REF!</definedName>
    <definedName name="APRENDIZ" localSheetId="7">{"total","SUM(total)","YNNNN",FALSE}</definedName>
    <definedName name="APRENDIZ" localSheetId="2">{"total","SUM(total)","YNNNN",FALSE}</definedName>
    <definedName name="APRENDIZ" localSheetId="5">{"total","SUM(total)","YNNNN",FALSE}</definedName>
    <definedName name="APRENDIZ">{"total","SUM(total)","YNNNN",FALSE}</definedName>
    <definedName name="ARAME_RECOZIDO">#REF!</definedName>
    <definedName name="Área">#REF!</definedName>
    <definedName name="area_base">#REF!</definedName>
    <definedName name="_xlnm.Extract">#REF!</definedName>
    <definedName name="_xlnm.Print_Area" localSheetId="6">DNIT_CONSUL!$A$1:$D$120</definedName>
    <definedName name="_xlnm.Print_Area" localSheetId="0">PLANILHA!$A$1:$H$34</definedName>
    <definedName name="_xlnm.Print_Area" localSheetId="1">'QUADRO 01'!$A$1:$AD$126</definedName>
    <definedName name="_xlnm.Print_Area" localSheetId="2">'QUADRO 02'!$B$1:$I$39</definedName>
    <definedName name="_xlnm.Print_Area" localSheetId="3">'QUADRO 3'!$A$1:$I$24</definedName>
    <definedName name="_xlnm.Print_Area" localSheetId="4">'QUADRO 4'!$B$1:$E$35</definedName>
    <definedName name="_xlnm.Print_Area" localSheetId="5">'QUADRO 5 - CRONOGRAMA'!$A$1:$O$75</definedName>
    <definedName name="_xlnm.Print_Area">#REF!</definedName>
    <definedName name="Área_impressão_IM" localSheetId="2">#REF!</definedName>
    <definedName name="Área_impressão_IM" localSheetId="5">#REF!</definedName>
    <definedName name="Área_impressão_IM">#REF!</definedName>
    <definedName name="AREA_IMPRI" localSheetId="2">#REF!</definedName>
    <definedName name="AREA_IMPRI">#REF!</definedName>
    <definedName name="area_sub_base">#REF!</definedName>
    <definedName name="AREC">#REF!</definedName>
    <definedName name="AREIA" localSheetId="7">#REF!</definedName>
    <definedName name="AREIA">#REF!</definedName>
    <definedName name="AREIACS">#REF!</definedName>
    <definedName name="areianpav">#REF!</definedName>
    <definedName name="ARL1C">#REF!</definedName>
    <definedName name="ARM1C">#REF!</definedName>
    <definedName name="ARMAÇÃO_CONCRETO" localSheetId="7">#REF!</definedName>
    <definedName name="ARMAÇÃO_CONCRETO">#REF!</definedName>
    <definedName name="ARMADOR" localSheetId="7">#REF!</definedName>
    <definedName name="ARMADOR">#REF!</definedName>
    <definedName name="ARMARIO_90X60X17_CM" localSheetId="7">#REF!</definedName>
    <definedName name="ARMARIO_90X60X17_CM">#REF!</definedName>
    <definedName name="ASDDDDDDDD">#REF!</definedName>
    <definedName name="asdf">#REF!</definedName>
    <definedName name="asdffgg">#REF!</definedName>
    <definedName name="asdfg">#REF!</definedName>
    <definedName name="asdfgg">#REF!</definedName>
    <definedName name="asdgg">#REF!</definedName>
    <definedName name="asfdgg">#REF!</definedName>
    <definedName name="asfgg">#REF!</definedName>
    <definedName name="ass">#REF!</definedName>
    <definedName name="assdasdadsaasd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ENTO_PLASTICO" localSheetId="7">#REF!</definedName>
    <definedName name="ASSENTO_PLASTICO">#REF!</definedName>
    <definedName name="ATERRO_ARENOSO" localSheetId="7">#REF!</definedName>
    <definedName name="ATERRO_ARENOSO">#REF!</definedName>
    <definedName name="AUGUSTO" localSheetId="7">{"total","SUM(total)","YNNNN",FALSE}</definedName>
    <definedName name="AUGUSTO" localSheetId="2">{"total","SUM(total)","YNNNN",FALSE}</definedName>
    <definedName name="AUGUSTO" localSheetId="5">{"total","SUM(total)","YNNNN",FALSE}</definedName>
    <definedName name="AUGUSTO">{"total","SUM(total)","YNNNN",FALSE}</definedName>
    <definedName name="AUTOMOVEL">#REF!</definedName>
    <definedName name="aux" localSheetId="7">#REF!</definedName>
    <definedName name="AUX">#REF!</definedName>
    <definedName name="AUXILIAR" localSheetId="7">#REF!</definedName>
    <definedName name="AUXILIAR">#N/A</definedName>
    <definedName name="AuxSIN_Edital" localSheetId="5">#REF!</definedName>
    <definedName name="AuxSIN_Edital">#REF!</definedName>
    <definedName name="AuxSIN_Proposta" localSheetId="5">#REF!</definedName>
    <definedName name="AuxSIN_Proposta">#REF!</definedName>
    <definedName name="AvFisZero">#N/A</definedName>
    <definedName name="azul" localSheetId="7">#REF!</definedName>
    <definedName name="azul">#REF!</definedName>
    <definedName name="AZULEGISTA" localSheetId="7">#REF!</definedName>
    <definedName name="AZULEGISTA">#REF!</definedName>
    <definedName name="AZULEJO_15X15" localSheetId="7">#REF!</definedName>
    <definedName name="AZULEJO_15X15">#REF!</definedName>
    <definedName name="AZULSINAL" localSheetId="7">#REF!</definedName>
    <definedName name="AZULSINAL">#REF!</definedName>
    <definedName name="bacia16" localSheetId="6">#REF!</definedName>
    <definedName name="bacia16">#REF!</definedName>
    <definedName name="_xlnm.Database" localSheetId="7">#REF!</definedName>
    <definedName name="_xlnm.Database">#REF!</definedName>
    <definedName name="BARRO">#REF!</definedName>
    <definedName name="base" localSheetId="7">#REF!</definedName>
    <definedName name="base">#REF!</definedName>
    <definedName name="base_3">#REF!</definedName>
    <definedName name="BaseDados">#REF!</definedName>
    <definedName name="BB">#REF!</definedName>
    <definedName name="BBBB">#REF!</definedName>
    <definedName name="BBBBB">#REF!</definedName>
    <definedName name="BDI" localSheetId="7">#REF!</definedName>
    <definedName name="bdi" localSheetId="6">#REF!</definedName>
    <definedName name="bdi">#REF!</definedName>
    <definedName name="BDI_DERSP">#REF!</definedName>
    <definedName name="BDI_Edital">#REF!</definedName>
    <definedName name="BDI_Venda">#REF!</definedName>
    <definedName name="BDIA">#REF!</definedName>
    <definedName name="BETUME">#REF!</definedName>
    <definedName name="BG" localSheetId="7">#REF!</definedName>
    <definedName name="BG">#REF!</definedName>
    <definedName name="BGU" localSheetId="7">#REF!</definedName>
    <definedName name="BGU">#REF!</definedName>
    <definedName name="bjkll">#REF!</definedName>
    <definedName name="BL_ANC_EMISS3_S">#REF!</definedName>
    <definedName name="BL_ANCO_EMISS2">#REF!</definedName>
    <definedName name="BLOCO.CONC.CELULAR.12" localSheetId="7">#REF!</definedName>
    <definedName name="BLOCO.CONC.CELULAR.12">#REF!</definedName>
    <definedName name="BLOCO.CONCRETO.14X19X39" localSheetId="7">#REF!</definedName>
    <definedName name="BLOCO.CONCRETO.14X19X39">#REF!</definedName>
    <definedName name="BLOCO.CONCRETO.19X19X39" localSheetId="7">#REF!</definedName>
    <definedName name="BLOCO.CONCRETO.19X19X39">#REF!</definedName>
    <definedName name="BLOCO.CONCRETO.9X19X39" localSheetId="7">#REF!</definedName>
    <definedName name="BLOCO.CONCRETO.9X19X39">#REF!</definedName>
    <definedName name="BLOCO_ANCOR_EMISS">#REF!</definedName>
    <definedName name="BLOCO_VIDRO" localSheetId="7">#REF!</definedName>
    <definedName name="BLOCO_VIDRO">#REF!</definedName>
    <definedName name="Bloco2" hidden="1">#REF!</definedName>
    <definedName name="BRITA">#REF!</definedName>
    <definedName name="BRITA1">#REF!</definedName>
    <definedName name="britanpav">#REF!</definedName>
    <definedName name="BUEIROS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EIROS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EIROS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EIROS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EIROS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iltIn_Print_Titles">#REF!</definedName>
    <definedName name="ç">#N/A</definedName>
    <definedName name="CAB_ATERRO">#REF!</definedName>
    <definedName name="cab_cortes">#REF!</definedName>
    <definedName name="cab_dmt">#REF!</definedName>
    <definedName name="cab_limpeza">#REF!</definedName>
    <definedName name="CAB_PLANO">#REF!</definedName>
    <definedName name="cab_pmf">#REF!</definedName>
    <definedName name="CABEÇA">#REF!</definedName>
    <definedName name="cabmeio">#REF!</definedName>
    <definedName name="CAC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CA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C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C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C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_EMISS3_S">#REF!</definedName>
    <definedName name="cadastro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astro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astro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astro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astro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DASTRO_EMISS">#REF!</definedName>
    <definedName name="CADASTRO_EMISS2">#REF!</definedName>
    <definedName name="CADASTRO_REDE_COL">#REF!</definedName>
    <definedName name="CadIns" hidden="1">#REF!</definedName>
    <definedName name="CadSrv" hidden="1">#REF!</definedName>
    <definedName name="CAIB">#REF!</definedName>
    <definedName name="caixa">#REF!</definedName>
    <definedName name="CAIXAS">#REF!</definedName>
    <definedName name="CAIXAS_EMISS3_S">#REF!</definedName>
    <definedName name="CAIXILHO_MAD_LEI" localSheetId="7">#REF!</definedName>
    <definedName name="CAIXILHO_MAD_LEI">#REF!</definedName>
    <definedName name="CAL" localSheetId="7">#REF!</definedName>
    <definedName name="CAL">#REF!</definedName>
    <definedName name="CALUMBI">NA()</definedName>
    <definedName name="CAMPANARIO">#REF!</definedName>
    <definedName name="CANTEIRO_DE_OBRAS">#REF!</definedName>
    <definedName name="CANTEIRO_OBRAS">#REF!</definedName>
    <definedName name="cap">#REF!</definedName>
    <definedName name="CAP_20">#REF!</definedName>
    <definedName name="CAPA" localSheetId="2" hidden="1">{#N/A,#N/A,TRUE,"Serviços"}</definedName>
    <definedName name="CAPA" localSheetId="5" hidden="1">{#N/A,#N/A,TRUE,"Serviços"}</definedName>
    <definedName name="CAPA" hidden="1">{#N/A,#N/A,TRUE,"Serviços"}</definedName>
    <definedName name="capa1" localSheetId="2" hidden="1">{#N/A,#N/A,TRUE,"Serviços"}</definedName>
    <definedName name="capa1" localSheetId="5" hidden="1">{#N/A,#N/A,TRUE,"Serviços"}</definedName>
    <definedName name="capa1" hidden="1">{#N/A,#N/A,TRUE,"Serviços"}</definedName>
    <definedName name="capa11" localSheetId="2" hidden="1">{#N/A,#N/A,TRUE,"Serviços"}</definedName>
    <definedName name="capa11" localSheetId="5" hidden="1">{#N/A,#N/A,TRUE,"Serviços"}</definedName>
    <definedName name="capa11" hidden="1">{#N/A,#N/A,TRUE,"Serviços"}</definedName>
    <definedName name="capa2" localSheetId="2" hidden="1">{#N/A,#N/A,TRUE,"Serviços"}</definedName>
    <definedName name="capa2" localSheetId="5" hidden="1">{#N/A,#N/A,TRUE,"Serviços"}</definedName>
    <definedName name="capa2" hidden="1">{#N/A,#N/A,TRUE,"Serviços"}</definedName>
    <definedName name="capa22" localSheetId="2" hidden="1">{#N/A,#N/A,TRUE,"Serviços"}</definedName>
    <definedName name="capa22" localSheetId="5" hidden="1">{#N/A,#N/A,TRUE,"Serviços"}</definedName>
    <definedName name="capa22" hidden="1">{#N/A,#N/A,TRUE,"Serviços"}</definedName>
    <definedName name="CAPAA" localSheetId="2" hidden="1">{#N/A,#N/A,TRUE,"Serviços"}</definedName>
    <definedName name="CAPAA" localSheetId="5" hidden="1">{#N/A,#N/A,TRUE,"Serviços"}</definedName>
    <definedName name="CAPAA" hidden="1">{#N/A,#N/A,TRUE,"Serviços"}</definedName>
    <definedName name="car">#REF!</definedName>
    <definedName name="CARNEIRO">#REF!</definedName>
    <definedName name="CBU" localSheetId="7">#REF!</definedName>
    <definedName name="CBU">#REF!</definedName>
    <definedName name="CBUII" localSheetId="7">#REF!</definedName>
    <definedName name="CBUII">#REF!</definedName>
    <definedName name="CBUQ">#REF!</definedName>
    <definedName name="CBUQB" localSheetId="7">#REF!</definedName>
    <definedName name="CBUQB">#REF!</definedName>
    <definedName name="CBUQc" localSheetId="7">#REF!</definedName>
    <definedName name="CBUQc">#REF!</definedName>
    <definedName name="CCARR">#REF!</definedName>
    <definedName name="ççç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ççç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ççç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ççç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ch" hidden="1">#N/A</definedName>
    <definedName name="CDF">#REF!</definedName>
    <definedName name="CD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RAMICA_30X30_PEI_IV" localSheetId="7">#REF!</definedName>
    <definedName name="CERAMICA_30X30_PEI_IV">#REF!</definedName>
    <definedName name="CERAMICA_30x30_PEI_V" localSheetId="7">#REF!</definedName>
    <definedName name="CERAMICA_30x30_PEI_V">#REF!</definedName>
    <definedName name="cff_05">#REF!</definedName>
    <definedName name="CFF_RS">#REF!</definedName>
    <definedName name="Chave" hidden="1">#REF!</definedName>
    <definedName name="Chave1" hidden="1">#REF!</definedName>
    <definedName name="CIM">#REF!</definedName>
    <definedName name="Cimento" localSheetId="7">#REF!</definedName>
    <definedName name="CIMENTO">#REF!</definedName>
    <definedName name="CIMENTO_BRANCO" localSheetId="7">#REF!</definedName>
    <definedName name="CIMENTO_BRANCO">#REF!</definedName>
    <definedName name="CIMENTO_COLA" localSheetId="7">#REF!</definedName>
    <definedName name="CIMENTO_COLA">#REF!</definedName>
    <definedName name="cimnpav">#REF!</definedName>
    <definedName name="cimpav">#REF!</definedName>
    <definedName name="çl">#REF!</definedName>
    <definedName name="Clas" hidden="1">MAX(LEN(#REF!))</definedName>
    <definedName name="CLIENTE" localSheetId="7">#REF!</definedName>
    <definedName name="CLIENTE">#REF!</definedName>
    <definedName name="CLIENTE_02">#REF!</definedName>
    <definedName name="CLIENTE_03">#REF!</definedName>
    <definedName name="CLIENTE_PRINCIPAL">#REF!</definedName>
    <definedName name="Cls" hidden="1">#N/A</definedName>
    <definedName name="CM_30">#REF!</definedName>
    <definedName name="cobertura">#REF!</definedName>
    <definedName name="COD">#REF!</definedName>
    <definedName name="CodEdital">#REF!</definedName>
    <definedName name="CODIGO" localSheetId="7">#REF!</definedName>
    <definedName name="codigo">#REF!</definedName>
    <definedName name="CÓDIGO">#REF!</definedName>
    <definedName name="COEF_LINEAR">#REF!</definedName>
    <definedName name="COFINS">#REF!</definedName>
    <definedName name="Colchão">#REF!</definedName>
    <definedName name="Coluna" hidden="1">#REF!</definedName>
    <definedName name="Comp" hidden="1">#REF!</definedName>
    <definedName name="COMPENSA.PLAST" localSheetId="7">#REF!</definedName>
    <definedName name="COMPENSA.PLAST">#REF!</definedName>
    <definedName name="COMPENSADO_RES_10MM" localSheetId="7">#REF!</definedName>
    <definedName name="COMPENSADO_RES_10MM">#REF!</definedName>
    <definedName name="COMPENSADO_RES_12MM" localSheetId="7">#REF!</definedName>
    <definedName name="COMPENSADO_RES_12MM">#REF!</definedName>
    <definedName name="ComputadorICM_Preço">#REF!</definedName>
    <definedName name="CONCRETO">#REF!</definedName>
    <definedName name="CONCRETO_18_MPA" localSheetId="7">#REF!</definedName>
    <definedName name="CONCRETO_18_MPA">#REF!</definedName>
    <definedName name="Consórcio">#REF!</definedName>
    <definedName name="Consultor_Encargos">#REF!</definedName>
    <definedName name="CONT_CANTEIRO">#REF!</definedName>
    <definedName name="COR" localSheetId="6">#REF!</definedName>
    <definedName name="COR">#REF!</definedName>
    <definedName name="COTACAO" localSheetId="2" hidden="1">{#N/A,#N/A,TRUE,"Serviços"}</definedName>
    <definedName name="COTACAO" localSheetId="5" hidden="1">{#N/A,#N/A,TRUE,"Serviços"}</definedName>
    <definedName name="COTACAO" hidden="1">{#N/A,#N/A,TRUE,"Serviços"}</definedName>
    <definedName name="COTAS">#REF!</definedName>
    <definedName name="Cotis_CódItem">#REF!</definedName>
    <definedName name="Cotis_Descrição">#REF!</definedName>
    <definedName name="Cotis_Preço">#REF!</definedName>
    <definedName name="Cotis_Unidade">#REF!</definedName>
    <definedName name="CotisOLD_Cód">#REF!</definedName>
    <definedName name="CotisOLD_Custo">#REF!</definedName>
    <definedName name="CotisOLD_Descrição">#REF!</definedName>
    <definedName name="CotisOLD_Und">#REF!</definedName>
    <definedName name="CotsvOLD_Cód">#REF!</definedName>
    <definedName name="CotsvOLD_Custo">#REF!</definedName>
    <definedName name="CotsvOLD_Descrição">#REF!</definedName>
    <definedName name="CotsvOLD_Und">#REF!</definedName>
    <definedName name="cp.100">#REF!</definedName>
    <definedName name="cp.95">#REF!</definedName>
    <definedName name="CPU_CódInterno">#REF!</definedName>
    <definedName name="CPU_CódItem">#REF!</definedName>
    <definedName name="CPU_CódOriginal">#REF!</definedName>
    <definedName name="CPU_DataBase">#REF!</definedName>
    <definedName name="CPU_Descrição">#REF!</definedName>
    <definedName name="CPU_Fonte">#REF!</definedName>
    <definedName name="CPU_PreçoCusto">#REF!</definedName>
    <definedName name="CPU_PreçoVenda">#REF!</definedName>
    <definedName name="CPU_Unidade">#REF!</definedName>
    <definedName name="CpuAux" hidden="1">#REF!</definedName>
    <definedName name="CPUS">#REF!</definedName>
    <definedName name="CPUS_AUX">#REF!</definedName>
    <definedName name="CPUS_AUX_NOVOS">#REF!</definedName>
    <definedName name="CPUS_NOVOS">#REF!</definedName>
    <definedName name="CRIT" hidden="1">#REF!</definedName>
    <definedName name="_xlnm.Criteria">#REF!</definedName>
    <definedName name="crono">#REF!</definedName>
    <definedName name="cronobp">#REF!</definedName>
    <definedName name="Cronograma" localSheetId="7">{"total","SUM(total)","YNNNN",FALSE}</definedName>
    <definedName name="cRONOGRAM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RONOGRAM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RONOGRAM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RONOGRAM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RONOGRAMA_PERDE" localSheetId="1">#REF!</definedName>
    <definedName name="CRONOGRAMA_PERDE" localSheetId="2">#REF!</definedName>
    <definedName name="CRONOGRAMA_PERDE" localSheetId="5">#REF!</definedName>
    <definedName name="CRONOGRAMA_PERDE">#REF!</definedName>
    <definedName name="CRONOMOD" localSheetId="7">{"total","SUM(total)","YNNNN",FALSE}</definedName>
    <definedName name="CRONOMOD" localSheetId="2">{"total","SUM(total)","YNNNN",FALSE}</definedName>
    <definedName name="CRONOMOD" localSheetId="5">{"total","SUM(total)","YNNNN",FALSE}</definedName>
    <definedName name="CRONOMOD">{"total","SUM(total)","YNNNN",FALSE}</definedName>
    <definedName name="cs" localSheetId="7">#REF!</definedName>
    <definedName name="CS">#REF!</definedName>
    <definedName name="CSA" localSheetId="5">#REF!</definedName>
    <definedName name="CSA">#REF!</definedName>
    <definedName name="CST">#REF!</definedName>
    <definedName name="CunEq" localSheetId="2" hidden="1">SUM(IF(#REF! =#REF!,(#REF!)*(#REF!="EQ")))</definedName>
    <definedName name="CunEq" localSheetId="5" hidden="1">SUM(IF(#REF! =#REF!,(#REF!)*(#REF!="EQ")))</definedName>
    <definedName name="CunEq" hidden="1">SUM(IF(#REF! =#REF!,(#REF!)*(#REF!="EQ")))</definedName>
    <definedName name="CunMo" localSheetId="2" hidden="1">SUM(IF(#REF! =#REF!,(#REF!)*(#REF!="MO")))</definedName>
    <definedName name="CunMo" localSheetId="5" hidden="1">SUM(IF(#REF! =#REF!,(#REF!)*(#REF!="MO")))</definedName>
    <definedName name="CunMo" hidden="1">SUM(IF(#REF! =#REF!,(#REF!)*(#REF!="MO")))</definedName>
    <definedName name="CunMp" localSheetId="2" hidden="1">SUM(IF(#REF! =#REF!,(#REF!)*(#REF!="MP")))</definedName>
    <definedName name="CunMp" localSheetId="5" hidden="1">SUM(IF(#REF! =#REF!,(#REF!)*(#REF!="MP")))</definedName>
    <definedName name="CunMp" hidden="1">SUM(IF(#REF! =#REF!,(#REF!)*(#REF!="MP")))</definedName>
    <definedName name="CURRENCY">#REF!</definedName>
    <definedName name="custo" localSheetId="6">#REF!</definedName>
    <definedName name="custo">#REF!</definedName>
    <definedName name="CustoProf_BCR">#REF!</definedName>
    <definedName name="CustoProf_Cargos">#REF!</definedName>
    <definedName name="CustoProf_Cód">#REF!</definedName>
    <definedName name="CustoProf_SalárioCLT">#REF!</definedName>
    <definedName name="CustoProf_SalárioPJ">#REF!</definedName>
    <definedName name="CustoProf_Total">#REF!</definedName>
    <definedName name="CVB_Edital">#REF!</definedName>
    <definedName name="cx.01">#REF!</definedName>
    <definedName name="cx_coletora">#REF!</definedName>
    <definedName name="d" localSheetId="7">#REF!</definedName>
    <definedName name="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.1000">#REF!</definedName>
    <definedName name="d.1200">#REF!</definedName>
    <definedName name="d.200">#REF!</definedName>
    <definedName name="d.400">#REF!</definedName>
    <definedName name="d.50">#REF!</definedName>
    <definedName name="d.600">#REF!</definedName>
    <definedName name="d.800">#REF!</definedName>
    <definedName name="DADOS">#REF!</definedName>
    <definedName name="DAER1" localSheetId="2" hidden="1">{#N/A,#N/A,TRUE,"Serviços"}</definedName>
    <definedName name="DAER1" localSheetId="5" hidden="1">{#N/A,#N/A,TRUE,"Serviços"}</definedName>
    <definedName name="DAER1" hidden="1">{#N/A,#N/A,TRUE,"Serviços"}</definedName>
    <definedName name="DAER11" localSheetId="2" hidden="1">{#N/A,#N/A,TRUE,"Serviços"}</definedName>
    <definedName name="DAER11" localSheetId="5" hidden="1">{#N/A,#N/A,TRUE,"Serviços"}</definedName>
    <definedName name="DAER11" hidden="1">{#N/A,#N/A,TRUE,"Serviços"}</definedName>
    <definedName name="dasd">#REF!</definedName>
    <definedName name="Data" localSheetId="7">#REF!</definedName>
    <definedName name="DATA">#REF!</definedName>
    <definedName name="Data_Base_Cons">#REF!</definedName>
    <definedName name="Data_Final" localSheetId="7">#REF!</definedName>
    <definedName name="Data_Final">#REF!</definedName>
    <definedName name="Data_Início" localSheetId="7">#REF!</definedName>
    <definedName name="Data_Início">#REF!</definedName>
    <definedName name="DataBase">#REF!</definedName>
    <definedName name="d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">#REF!</definedName>
    <definedName name="ddd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dddd">#REF!</definedName>
    <definedName name="ddddsd">#REF!</definedName>
    <definedName name="dddr">#REF!</definedName>
    <definedName name="ddlc">#REF!</definedName>
    <definedName name="DECANEL" localSheetId="7">#REF!</definedName>
    <definedName name="DECANEL">#REF!</definedName>
    <definedName name="defensas">#REF!</definedName>
    <definedName name="DemCust_Cód">#REF!</definedName>
    <definedName name="DemCust_CódCompleto">#REF!</definedName>
    <definedName name="DemCust_Descrição">#REF!</definedName>
    <definedName name="DemCust_PreçoCusto">#REF!</definedName>
    <definedName name="DemCust_PreçoEdital">#REF!</definedName>
    <definedName name="densidade_cap">#REF!</definedName>
    <definedName name="Deprec_Item">#REF!</definedName>
    <definedName name="Deprec_Taxa">#REF!</definedName>
    <definedName name="Deprec_VidaÚtil">#REF!</definedName>
    <definedName name="DERSP_Cód">#REF!</definedName>
    <definedName name="DERSP_Descrição">#REF!</definedName>
    <definedName name="DERSP_Preço">#REF!</definedName>
    <definedName name="DERSP_Und">#REF!</definedName>
    <definedName name="DESA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AA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A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A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A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AP">#REF!</definedName>
    <definedName name="DESAPROPRIAÇÃO">#REF!</definedName>
    <definedName name="DescAux" hidden="1">#N/A</definedName>
    <definedName name="descida1">#REF!</definedName>
    <definedName name="descida2">#REF!</definedName>
    <definedName name="DESFORMA" localSheetId="7">#REF!</definedName>
    <definedName name="DESFORMA">#REF!</definedName>
    <definedName name="DESM">#REF!</definedName>
    <definedName name="Dez" localSheetId="2">{"dez","vinte","trinta","quarenta","cinquenta","sessenta","setenta","oitenta","noventa"}</definedName>
    <definedName name="Dez" localSheetId="5">{"dez","vinte","trinta","quarenta","cinquenta","sessenta","setenta","oitenta","noventa"}</definedName>
    <definedName name="Dez">{"dez","vinte","trinta","quarenta","cinquenta","sessenta","setenta","oitenta","noventa"}</definedName>
    <definedName name="DEZ94_3">#REF!</definedName>
    <definedName name="DEZ95_3">#REF!</definedName>
    <definedName name="DEZ96_3">#REF!</definedName>
    <definedName name="DEZ97_3">#REF!</definedName>
    <definedName name="DEZ98_3">#REF!</definedName>
    <definedName name="DEZ99_3">#REF!</definedName>
    <definedName name="df" localSheetId="7">#REF!</definedName>
    <definedName name="df" localSheetId="6">#REF!</definedName>
    <definedName name="df">#REF!</definedName>
    <definedName name="dfgs" localSheetId="2" hidden="1">{#N/A,#N/A,TRUE,"Serviços"}</definedName>
    <definedName name="dfgs" localSheetId="5" hidden="1">{#N/A,#N/A,TRUE,"Serviços"}</definedName>
    <definedName name="dfgs" hidden="1">{#N/A,#N/A,TRUE,"Serviços"}</definedName>
    <definedName name="dfgss" localSheetId="2" hidden="1">{#N/A,#N/A,TRUE,"Serviços"}</definedName>
    <definedName name="dfgss" localSheetId="5" hidden="1">{#N/A,#N/A,TRUE,"Serviços"}</definedName>
    <definedName name="dfgss" hidden="1">{#N/A,#N/A,TRUE,"Serviços"}</definedName>
    <definedName name="dfs">#REF!</definedName>
    <definedName name="dfsasasasasasasasasasasasasasa">#REF!</definedName>
    <definedName name="DGA" localSheetId="7">#REF!</definedName>
    <definedName name="DGA">#REF!</definedName>
    <definedName name="di">#REF!</definedName>
    <definedName name="DIA">#REF!</definedName>
    <definedName name="diar1" localSheetId="6">#REF!</definedName>
    <definedName name="diar1">#REF!</definedName>
    <definedName name="diar2" localSheetId="6">#REF!</definedName>
    <definedName name="diar2">#REF!</definedName>
    <definedName name="diária">#REF!</definedName>
    <definedName name="DIARIAS">#REF!</definedName>
    <definedName name="Diárias_Edital">#REF!</definedName>
    <definedName name="Diárias_Proposta">#REF!</definedName>
    <definedName name="DIDO">#REF!</definedName>
    <definedName name="dim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ma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m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m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m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versos">#REF!</definedName>
    <definedName name="DJ" localSheetId="7">#REF!</definedName>
    <definedName name="DJ">#REF!</definedName>
    <definedName name="dkdkd">#REF!</definedName>
    <definedName name="DMT_0_50">#REF!</definedName>
    <definedName name="dmt_1000">#REF!</definedName>
    <definedName name="dmt_1200">#REF!</definedName>
    <definedName name="dmt_14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_CM30_NP">#REF!</definedName>
    <definedName name="DMT_CM30_P">#REF!</definedName>
    <definedName name="DMT_RR2C_NP">#REF!</definedName>
    <definedName name="DMT_RR2C_P">#REF!</definedName>
    <definedName name="dr">#REF!</definedName>
    <definedName name="DRE">#REF!</definedName>
    <definedName name="DRENA">#REF!</definedName>
    <definedName name="Drena2">#REF!</definedName>
    <definedName name="DRI">#REF!</definedName>
    <definedName name="DS">#REF!</definedName>
    <definedName name="dsad">#REF!</definedName>
    <definedName name="dsadf" localSheetId="7">{"total","SUM(total)","YNNNN",FALSE}</definedName>
    <definedName name="dsadf" localSheetId="2">{"total","SUM(total)","YNNNN",FALSE}</definedName>
    <definedName name="dsadf" localSheetId="5">{"total","SUM(total)","YNNNN",FALSE}</definedName>
    <definedName name="dsadf">{"total","SUM(total)","YNNNN",FALSE}</definedName>
    <definedName name="dsee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see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see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see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see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WEDWEFDWFWF">#REF!</definedName>
    <definedName name="e">#REF!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CJ" localSheetId="7">#REF!</definedName>
    <definedName name="ECJ">#REF!</definedName>
    <definedName name="EDF">#REF!</definedName>
    <definedName name="Edital_CustosAdministrativos">#REF!</definedName>
    <definedName name="Edital_Dados">#REF!</definedName>
    <definedName name="Edital_EncargosSociais">#REF!</definedName>
    <definedName name="Edital_Itens">#REF!</definedName>
    <definedName name="Edital_Remuneração">#REF!</definedName>
    <definedName name="ee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e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e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e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FR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FR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FR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FR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EJ" localSheetId="7">#REF!</definedName>
    <definedName name="EJ">#REF!</definedName>
    <definedName name="ELEMENTO_VAZADO" localSheetId="7">#REF!</definedName>
    <definedName name="ELEMENTO_VAZADO">#REF!</definedName>
    <definedName name="ELETRICISTA" localSheetId="7">#REF!</definedName>
    <definedName name="ELETRICISTA">#REF!</definedName>
    <definedName name="ELIAS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Aux" hidden="1">""</definedName>
    <definedName name="Empo">#REF!</definedName>
    <definedName name="empo2">#REF!</definedName>
    <definedName name="Empola2">#REF!</definedName>
    <definedName name="Empolamento">#REF!</definedName>
    <definedName name="Empolo2">#REF!</definedName>
    <definedName name="empolo3">#REF!</definedName>
    <definedName name="EMPRESA" localSheetId="7">#REF!</definedName>
    <definedName name="EMPRESA">#REF!</definedName>
    <definedName name="ENCANADOR" localSheetId="7">#REF!</definedName>
    <definedName name="ENCANADOR">#REF!</definedName>
    <definedName name="EncargosFuture_Venda">#REF!</definedName>
    <definedName name="eng">#REF!</definedName>
    <definedName name="ENGATE_STORZ" localSheetId="7">#REF!</definedName>
    <definedName name="ENGATE_STORZ">#REF!</definedName>
    <definedName name="ENTRADA_DATA">#REF!</definedName>
    <definedName name="ENTRADA_EDITAL">#REF!</definedName>
    <definedName name="ENTRADA_ITL">#REF!</definedName>
    <definedName name="ENTRADA_LT">#REF!</definedName>
    <definedName name="ENTRADA_OBJETO">#REF!</definedName>
    <definedName name="ENTRADA_PROPONENTE">#REF!</definedName>
    <definedName name="entrada1">#REF!</definedName>
    <definedName name="entrada2">#REF!</definedName>
    <definedName name="EQ" hidden="1">#REF!</definedName>
    <definedName name="EQMês_Cód">#REF!</definedName>
    <definedName name="EQMês_Custo">#REF!</definedName>
    <definedName name="EQMês_Descrição">#REF!</definedName>
    <definedName name="EQMês_Und">#REF!</definedName>
    <definedName name="equip">#REF!</definedName>
    <definedName name="EquipDAER_Cód">#REF!</definedName>
    <definedName name="EquipDAER_Custo">#REF!</definedName>
    <definedName name="EquipDAER_CustoMensal">#REF!</definedName>
    <definedName name="EquipDAER_Descrição">#REF!</definedName>
    <definedName name="EquipG_Cód">#REF!</definedName>
    <definedName name="EquipG_CustoImprod">#REF!</definedName>
    <definedName name="EquipG_CustoProd">#REF!</definedName>
    <definedName name="EquipG_Descrição">#REF!</definedName>
    <definedName name="EquipG_Und">#REF!</definedName>
    <definedName name="ES_DERSP">#REF!</definedName>
    <definedName name="ES_Venda">#REF!</definedName>
    <definedName name="ESC_EMISS3_S">#REF!</definedName>
    <definedName name="escavmec">#REF!</definedName>
    <definedName name="ESCORA">#REF!</definedName>
    <definedName name="ESCORAMENTO">#REF!</definedName>
    <definedName name="ESGOT_EMISS3_S">#REF!</definedName>
    <definedName name="ESGOTAMENTO">#REF!</definedName>
    <definedName name="est" localSheetId="6">#REF!</definedName>
    <definedName name="est">#REF!</definedName>
    <definedName name="Estadias_PreçoCusto">#REF!</definedName>
    <definedName name="Estadias_PreçoEdital">#REF!</definedName>
    <definedName name="ewrdqrqrqerqrf">#REF!</definedName>
    <definedName name="EXA" localSheetId="7">#REF!</definedName>
    <definedName name="EXA">#REF!</definedName>
    <definedName name="Excel_BuiltIn__FilterDatabase_1">"#REF!"</definedName>
    <definedName name="Excel_BuiltIn_Print_Area_1_1">"#REF!"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2">"#REF!"</definedName>
    <definedName name="Excel_BuiltIn_Print_Area_1_1_1_2">"#REF!"</definedName>
    <definedName name="Excel_BuiltIn_Print_Area_2_1">#REF!</definedName>
    <definedName name="Excel_BuiltIn_Print_Area_2_1_1">#REF!</definedName>
    <definedName name="Excel_BuiltIn_Print_Area_4">#REF!</definedName>
    <definedName name="Excel_BuiltIn_Print_Titles_2_1" localSheetId="7">#REF!</definedName>
    <definedName name="Excel_BuiltIn_Print_Titles_2_1">#REF!</definedName>
    <definedName name="Excel_BuiltIn_Print_Titles_2_1_1" localSheetId="7">#REF!,#REF!</definedName>
    <definedName name="Excel_BuiltIn_Print_Titles_2_1_1">#REF!,#REF!</definedName>
    <definedName name="Excel_BuiltIn_Print_Titles_3_1_1" localSheetId="7">#REF!,#REF!</definedName>
    <definedName name="Excel_BuiltIn_Print_Titles_3_1_1">#REF!,#REF!</definedName>
    <definedName name="Excel_BuiltIn_Print_Titles_3_1_1_1" localSheetId="7">#REF!,#REF!</definedName>
    <definedName name="Excel_BuiltIn_Print_Titles_3_1_1_1">#REF!,#REF!</definedName>
    <definedName name="Excel_BuiltIn_Print_Titles_3_1_1_1_1" localSheetId="7">#REF!,#REF!</definedName>
    <definedName name="Excel_BuiltIn_Print_Titles_3_1_1_1_1">#REF!,#REF!</definedName>
    <definedName name="Excel_BuiltIn_Print_Titles_3_1_1_1_1_1" localSheetId="7">#REF!</definedName>
    <definedName name="Excel_BuiltIn_Print_Titles_3_1_1_1_1_1">#REF!</definedName>
    <definedName name="EXPU" localSheetId="5">#REF!</definedName>
    <definedName name="EXPU">#REF!</definedName>
    <definedName name="EXT">#N/A</definedName>
    <definedName name="EXTENSAO" localSheetId="5">#REF!</definedName>
    <definedName name="EXTENSAO">#REF!</definedName>
    <definedName name="Extenso" localSheetId="7">Aux_Custo_Veículos!Extenso</definedName>
    <definedName name="Extenso">#N/A</definedName>
    <definedName name="f" localSheetId="2">#REF!</definedName>
    <definedName name="f" localSheetId="5">#REF!</definedName>
    <definedName name="f">#REF!</definedName>
    <definedName name="F_01_120" localSheetId="2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>#REF!</definedName>
    <definedName name="faixa">#REF!</definedName>
    <definedName name="faixa2">#REF!</definedName>
    <definedName name="FATOR">#REF!</definedName>
    <definedName name="FATOR1">#REF!</definedName>
    <definedName name="fator100">#REF!</definedName>
    <definedName name="fator50">#REF!</definedName>
    <definedName name="FATURAS2002" localSheetId="2" hidden="1">{#N/A,#N/A,TRUE,"Serviços"}</definedName>
    <definedName name="FATURAS2002" localSheetId="5" hidden="1">{#N/A,#N/A,TRUE,"Serviços"}</definedName>
    <definedName name="FATURAS2002" hidden="1">{#N/A,#N/A,TRUE,"Serviços"}</definedName>
    <definedName name="FATURAS20022" localSheetId="2" hidden="1">{#N/A,#N/A,TRUE,"Serviços"}</definedName>
    <definedName name="FATURAS20022" localSheetId="5" hidden="1">{#N/A,#N/A,TRUE,"Serviços"}</definedName>
    <definedName name="FATURAS20022" hidden="1">{#N/A,#N/A,TRUE,"Serviços"}</definedName>
    <definedName name="fc1a" localSheetId="7">#REF!</definedName>
    <definedName name="fc1a">#REF!</definedName>
    <definedName name="FC2A" localSheetId="7">#REF!</definedName>
    <definedName name="FC2A">#REF!</definedName>
    <definedName name="FC3A" localSheetId="7">#REF!</definedName>
    <definedName name="FC3A">#REF!</definedName>
    <definedName name="FCD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CD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CD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CD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CD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a" localSheetId="7">{"total","SUM(total)","YNNNN",FALSE}</definedName>
    <definedName name="fda" localSheetId="2">{"total","SUM(total)","YNNNN",FALSE}</definedName>
    <definedName name="fda" localSheetId="5">{"total","SUM(total)","YNNNN",FALSE}</definedName>
    <definedName name="fda">{"total","SUM(total)","YNNNN",FALSE}</definedName>
    <definedName name="FDDS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DS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DS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DS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DS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fff">#REF!</definedName>
    <definedName name="FE">#REF!</definedName>
    <definedName name="Feriados_2021SP">#REF!</definedName>
    <definedName name="Ferramenta">#REF!</definedName>
    <definedName name="FEV00" localSheetId="7">#REF!</definedName>
    <definedName name="FEV00">#REF!</definedName>
    <definedName name="FEV00_3">#REF!</definedName>
    <definedName name="FEV95_3">#REF!</definedName>
    <definedName name="FEV96_3">#REF!</definedName>
    <definedName name="FEV97_3">#REF!</definedName>
    <definedName name="FEV98_3">#REF!</definedName>
    <definedName name="FEV99_3">#REF!</definedName>
    <definedName name="ff" localSheetId="7">#REF!</definedName>
    <definedName name="FF">#REF!</definedName>
    <definedName name="FF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" localSheetId="2" hidden="1">{"'EI 060 02'!$A$1:$K$59"}</definedName>
    <definedName name="fffff" localSheetId="5" hidden="1">{"'EI 060 02'!$A$1:$K$59"}</definedName>
    <definedName name="fffff" hidden="1">{"'EI 060 02'!$A$1:$K$59"}</definedName>
    <definedName name="FFFFF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F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gnh">#REF!</definedName>
    <definedName name="fir">#REF!</definedName>
    <definedName name="firma2">#REF!</definedName>
    <definedName name="firma22">#REF!</definedName>
    <definedName name="fiscais">#REF!</definedName>
    <definedName name="fl._01">#REF!</definedName>
    <definedName name="Flutuante_PreçoEdital">#REF!</definedName>
    <definedName name="fluxo">#REF!</definedName>
    <definedName name="FOG">#REF!</definedName>
    <definedName name="FOLHA01" localSheetId="2" hidden="1">{#N/A,#N/A,TRUE,"Serviços"}</definedName>
    <definedName name="FOLHA01" localSheetId="5" hidden="1">{#N/A,#N/A,TRUE,"Serviços"}</definedName>
    <definedName name="FOLHA01" hidden="1">{#N/A,#N/A,TRUE,"Serviços"}</definedName>
    <definedName name="FOLHA011" localSheetId="2" hidden="1">{#N/A,#N/A,TRUE,"Serviços"}</definedName>
    <definedName name="FOLHA011" localSheetId="5" hidden="1">{#N/A,#N/A,TRUE,"Serviços"}</definedName>
    <definedName name="FOLHA011" hidden="1">{#N/A,#N/A,TRUE,"Serviços"}</definedName>
    <definedName name="FOLHA1">#REF!</definedName>
    <definedName name="folha11" localSheetId="2" hidden="1">{#N/A,#N/A,TRUE,"Serviços"}</definedName>
    <definedName name="folha11" localSheetId="5" hidden="1">{#N/A,#N/A,TRUE,"Serviços"}</definedName>
    <definedName name="folha11" hidden="1">{#N/A,#N/A,TRUE,"Serviços"}</definedName>
    <definedName name="FOLHA2">#REF!</definedName>
    <definedName name="FOLHA3">#REF!</definedName>
    <definedName name="FOLHA4">#REF!</definedName>
    <definedName name="FOLHA5">#REF!</definedName>
    <definedName name="FOLHA6">#REF!</definedName>
    <definedName name="FOLHA7">#REF!</definedName>
    <definedName name="FOLHA8">#REF!</definedName>
    <definedName name="FOLHA9">#REF!</definedName>
    <definedName name="FORMA_MAD_BRANCA" localSheetId="7">#REF!</definedName>
    <definedName name="FORMA_MAD_BRANCA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r">#REF!</definedName>
    <definedName name="Fot" localSheetId="2" hidden="1">{"'EI 060 02'!$A$1:$K$59"}</definedName>
    <definedName name="Fot" localSheetId="5" hidden="1">{"'EI 060 02'!$A$1:$K$59"}</definedName>
    <definedName name="Fot" hidden="1">{"'EI 060 02'!$A$1:$K$59"}</definedName>
    <definedName name="FRDE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DE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DE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DE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DE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EGF">#REF!</definedName>
    <definedName name="Fresagem01" localSheetId="2" hidden="1">{#N/A,#N/A,TRUE,"Serviços"}</definedName>
    <definedName name="Fresagem01" localSheetId="5" hidden="1">{#N/A,#N/A,TRUE,"Serviços"}</definedName>
    <definedName name="Fresagem01" hidden="1">{#N/A,#N/A,TRUE,"Serviços"}</definedName>
    <definedName name="Fresagem011" localSheetId="2" hidden="1">{#N/A,#N/A,TRUE,"Serviços"}</definedName>
    <definedName name="Fresagem011" localSheetId="5" hidden="1">{#N/A,#N/A,TRUE,"Serviços"}</definedName>
    <definedName name="Fresagem011" hidden="1">{#N/A,#N/A,TRUE,"Serviços"}</definedName>
    <definedName name="fresh5">#REF!</definedName>
    <definedName name="fs">#REF!</definedName>
    <definedName name="FutureATP_EncargosSociaisVenda">#REF!</definedName>
    <definedName name="FWD_PreçoEdital">#REF!</definedName>
    <definedName name="fx_horiz">#REF!</definedName>
    <definedName name="g" localSheetId="7">#REF!</definedName>
    <definedName name="G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_CARBONICO_6KG" localSheetId="7">#REF!</definedName>
    <definedName name="GAS_CARBONICO_6KG">#REF!</definedName>
    <definedName name="GAST">#REF!</definedName>
    <definedName name="GEOTECNICO">#REF!</definedName>
    <definedName name="GER">#REF!</definedName>
    <definedName name="geral" localSheetId="6">#REF!</definedName>
    <definedName name="geral">#REF!</definedName>
    <definedName name="GESSO" localSheetId="7">#REF!</definedName>
    <definedName name="GESSO">#REF!</definedName>
    <definedName name="GGFF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FFF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FF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FF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FF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gg">#REF!</definedName>
    <definedName name="GGRFF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RFFF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RFF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RFF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RFF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JJGL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JJGL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JJGL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JJGL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P">#REF!</definedName>
    <definedName name="GPS_PreçoEdital">#REF!</definedName>
    <definedName name="graf">#REF!</definedName>
    <definedName name="GRAFICOS">#REF!</definedName>
    <definedName name="GRAMA">#REF!</definedName>
    <definedName name="grama_mudas">#REF!</definedName>
    <definedName name="GRANITO_AMENDOA" localSheetId="7">#REF!</definedName>
    <definedName name="GRANITO_AMENDOA">#REF!</definedName>
    <definedName name="GRANITO_CINZA_CORUMBA" localSheetId="7">#REF!</definedName>
    <definedName name="GRANITO_CINZA_CORUMBA">#REF!</definedName>
    <definedName name="_xlnm.Recorder" localSheetId="7">#REF!</definedName>
    <definedName name="_xlnm.Recorder" localSheetId="6">#REF!</definedName>
    <definedName name="_xlnm.Recorder">#REF!</definedName>
    <definedName name="gtryfj" localSheetId="2" hidden="1">{#N/A,#N/A,TRUE,"Serviços"}</definedName>
    <definedName name="gtryfj" localSheetId="5" hidden="1">{#N/A,#N/A,TRUE,"Serviços"}</definedName>
    <definedName name="gtryfj" hidden="1">{#N/A,#N/A,TRUE,"Serviços"}</definedName>
    <definedName name="gtryfjj" localSheetId="2" hidden="1">{#N/A,#N/A,TRUE,"Serviços"}</definedName>
    <definedName name="gtryfjj" localSheetId="5" hidden="1">{#N/A,#N/A,TRUE,"Serviços"}</definedName>
    <definedName name="gtryfjj" hidden="1">{#N/A,#N/A,TRUE,"Serviços"}</definedName>
    <definedName name="GUSTAVO" localSheetId="7">{"total","SUM(total)","YNNNN",FALSE}</definedName>
    <definedName name="GUSTAVO" localSheetId="2">{"total","SUM(total)","YNNNN",FALSE}</definedName>
    <definedName name="GUSTAVO" localSheetId="5">{"total","SUM(total)","YNNNN",FALSE}</definedName>
    <definedName name="GUSTAVO">{"total","SUM(total)","YNNNN",FALSE}</definedName>
    <definedName name="H" localSheetId="7">#REF!</definedName>
    <definedName name="h">#REF!</definedName>
    <definedName name="h4c" localSheetId="5">#REF!</definedName>
    <definedName name="h4c">#REF!</definedName>
    <definedName name="h5c">#REF!</definedName>
    <definedName name="h6c">#REF!</definedName>
    <definedName name="h7c">#REF!</definedName>
    <definedName name="h8c">#REF!</definedName>
    <definedName name="h9c">#REF!</definedName>
    <definedName name="hhdfh">#REF!</definedName>
    <definedName name="hi" localSheetId="7">#REF!</definedName>
    <definedName name="hi">#REF!</definedName>
    <definedName name="hjj">#REF!</definedName>
    <definedName name="hk">#REF!</definedName>
    <definedName name="HorasMês_BA">#REF!</definedName>
    <definedName name="HorasMês_DE">#REF!</definedName>
    <definedName name="HorasMês_SP">#REF!</definedName>
    <definedName name="HTML_CodePage" hidden="1">1252</definedName>
    <definedName name="HTML_Control" localSheetId="2" hidden="1">{"'EI 060 02'!$A$1:$K$59"}</definedName>
    <definedName name="HTML_Control" localSheetId="5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 localSheetId="7">#REF!</definedName>
    <definedName name="I">#REF!</definedName>
    <definedName name="ic" localSheetId="5">#REF!</definedName>
    <definedName name="ic">#REF!</definedName>
    <definedName name="ICM_Filmadora_PreçoEdital">#REF!</definedName>
    <definedName name="ICM_PickUP_PreçoEdital">#REF!</definedName>
    <definedName name="ICM_PowerBank_PreçoEdital">#REF!</definedName>
    <definedName name="ICM_Sedan_PreçoEdital">#REF!</definedName>
    <definedName name="ID">#REF!</definedName>
    <definedName name="idem">#REF!</definedName>
    <definedName name="IGOL_2" localSheetId="7">#REF!</definedName>
    <definedName name="IGOL_2">#REF!</definedName>
    <definedName name="IGOLFLEX" localSheetId="7">#REF!</definedName>
    <definedName name="IGOLFLEX">#REF!</definedName>
    <definedName name="IM" localSheetId="7">#REF!</definedName>
    <definedName name="IM">#REF!</definedName>
    <definedName name="IMOVEIS">#REF!</definedName>
    <definedName name="Imóveis">#REF!</definedName>
    <definedName name="IMPERMEABILIZANTE_SIKA" localSheetId="7">#REF!</definedName>
    <definedName name="IMPERMEABILIZANTE_SIKA">#REF!</definedName>
    <definedName name="IND">#REF!</definedName>
    <definedName name="INDI">#REF!</definedName>
    <definedName name="indi_33">#REF!</definedName>
    <definedName name="INDI22">#REF!</definedName>
    <definedName name="indice_2">#REF!</definedName>
    <definedName name="INDIRETO">#REF!</definedName>
    <definedName name="inic">#REF!</definedName>
    <definedName name="INST_PROVISÓRIAS">#REF!</definedName>
    <definedName name="Instalações">#REF!</definedName>
    <definedName name="INSUMOS" localSheetId="7">#REF!</definedName>
    <definedName name="insumos">#REF!</definedName>
    <definedName name="ISSQN">#REF!</definedName>
    <definedName name="Item">#REF!</definedName>
    <definedName name="ITEM1">#REF!</definedName>
    <definedName name="ITEM2">#REF!</definedName>
    <definedName name="Itens" hidden="1">#REF!</definedName>
    <definedName name="iu">#REF!</definedName>
    <definedName name="JAN00" localSheetId="7">#REF!</definedName>
    <definedName name="JAN00">#REF!</definedName>
    <definedName name="JAN00_3">#REF!</definedName>
    <definedName name="JAN95_3">#REF!</definedName>
    <definedName name="JAN96_3">#REF!</definedName>
    <definedName name="JAN97_3">#REF!</definedName>
    <definedName name="JAN98_3">#REF!</definedName>
    <definedName name="JAN99_3">#REF!</definedName>
    <definedName name="JANEIRO2003" localSheetId="2" hidden="1">{#N/A,#N/A,TRUE,"Serviços"}</definedName>
    <definedName name="JANEIRO2003" localSheetId="5" hidden="1">{#N/A,#N/A,TRUE,"Serviços"}</definedName>
    <definedName name="JANEIRO2003" hidden="1">{#N/A,#N/A,TRUE,"Serviços"}</definedName>
    <definedName name="JANEIRO20033" localSheetId="2" hidden="1">{#N/A,#N/A,TRUE,"Serviços"}</definedName>
    <definedName name="JANEIRO20033" localSheetId="5" hidden="1">{#N/A,#N/A,TRUE,"Serviços"}</definedName>
    <definedName name="JANEIRO20033" hidden="1">{#N/A,#N/A,TRUE,"Serviços"}</definedName>
    <definedName name="JF">#REF!</definedName>
    <definedName name="jj">#REF!</definedName>
    <definedName name="jjgf">#REF!</definedName>
    <definedName name="jklfl">#REF!</definedName>
    <definedName name="jlç">#REF!</definedName>
    <definedName name="joa">#REF!</definedName>
    <definedName name="JOSE">#REF!</definedName>
    <definedName name="jruj5" localSheetId="6">#REF!</definedName>
    <definedName name="jruj5">#REF!</definedName>
    <definedName name="JUL95_3">#REF!</definedName>
    <definedName name="JUL96_3">#REF!</definedName>
    <definedName name="JUL97_3">#REF!</definedName>
    <definedName name="JUL98_3">#REF!</definedName>
    <definedName name="JUL99_3">#REF!</definedName>
    <definedName name="jun00" localSheetId="7">#REF!</definedName>
    <definedName name="jun00">#REF!</definedName>
    <definedName name="jun00_3">#REF!</definedName>
    <definedName name="JUN95_3">#REF!</definedName>
    <definedName name="JUN96_3">#REF!</definedName>
    <definedName name="JUN97_3">#REF!</definedName>
    <definedName name="JUN98_3">#REF!</definedName>
    <definedName name="JUN99_3">#REF!</definedName>
    <definedName name="JUNTA_PLÁSTICA" localSheetId="7">#REF!</definedName>
    <definedName name="JUNTA_PLÁSTICA">#REF!</definedName>
    <definedName name="k" localSheetId="7">#REF!</definedName>
    <definedName name="k">#REF!</definedName>
    <definedName name="K_REAJ">#REF!</definedName>
    <definedName name="K1_">#REF!</definedName>
    <definedName name="K2_">#REF!</definedName>
    <definedName name="K3_">#REF!</definedName>
    <definedName name="kdren">#REF!</definedName>
    <definedName name="kdrena">#REF!</definedName>
    <definedName name="ki">#REF!</definedName>
    <definedName name="kid">#REF!</definedName>
    <definedName name="kii">#REF!</definedName>
    <definedName name="kkkkk">#REF!</definedName>
    <definedName name="Km">#REF!</definedName>
    <definedName name="koae">#REF!</definedName>
    <definedName name="KORODUR" localSheetId="7">#REF!</definedName>
    <definedName name="KORODUR">#REF!</definedName>
    <definedName name="kpavi">#REF!</definedName>
    <definedName name="KSIN">#REF!</definedName>
    <definedName name="ksinal">#REF!</definedName>
    <definedName name="kt">#REF!</definedName>
    <definedName name="kterra">#REF!</definedName>
    <definedName name="lab" localSheetId="2" hidden="1">{#N/A,#N/A,TRUE,"Serviços"}</definedName>
    <definedName name="lab" localSheetId="5" hidden="1">{#N/A,#N/A,TRUE,"Serviços"}</definedName>
    <definedName name="lab" hidden="1">{#N/A,#N/A,TRUE,"Serviços"}</definedName>
    <definedName name="labb" localSheetId="2" hidden="1">{#N/A,#N/A,TRUE,"Serviços"}</definedName>
    <definedName name="labb" localSheetId="5" hidden="1">{#N/A,#N/A,TRUE,"Serviços"}</definedName>
    <definedName name="labb" hidden="1">{#N/A,#N/A,TRUE,"Serviços"}</definedName>
    <definedName name="LAMAG">#REF!</definedName>
    <definedName name="LAMBRI_IPÊ" localSheetId="7">#REF!</definedName>
    <definedName name="LAMBRI_IPÊ">#REF!</definedName>
    <definedName name="LANÇAMENTO_CONCRETO" localSheetId="7">#REF!</definedName>
    <definedName name="LANÇAMENTO_CONCRETO">#REF!</definedName>
    <definedName name="LASTRO_CONCRETO">#REF!</definedName>
    <definedName name="LASTRO_EMISS3_S">#REF!</definedName>
    <definedName name="LDI">#REF!</definedName>
    <definedName name="ldnfkljsndf" localSheetId="6">#REF!</definedName>
    <definedName name="ldnfkljsndf">#REF!</definedName>
    <definedName name="LIG_PRED_SERV">#REF!</definedName>
    <definedName name="LIG_PREDIAIS_MAT">#REF!</definedName>
    <definedName name="LIGAÇÃO_FLEXIVEL" localSheetId="7">#REF!</definedName>
    <definedName name="LIGAÇÃO_FLEXIVEL">#REF!</definedName>
    <definedName name="LIGAÇÃO_PREDIAL_MATERIAL">#REF!</definedName>
    <definedName name="LIGAÇÃO_PREDIAL_SERVIÇOS">#REF!</definedName>
    <definedName name="LIGAÇÕES">#REF!</definedName>
    <definedName name="LILASDRENA" localSheetId="7">#REF!</definedName>
    <definedName name="LILASDRENA">#REF!</definedName>
    <definedName name="LIQUIDO_PREPARADOR" localSheetId="7">#REF!</definedName>
    <definedName name="LIQUIDO_PREPARADOR">#REF!</definedName>
    <definedName name="LIQUIDO_SELADOR">#REF!</definedName>
    <definedName name="LIXA_FERRO" localSheetId="7">#REF!</definedName>
    <definedName name="LIXA_FERRO">#REF!</definedName>
    <definedName name="LIXA_MADEIRA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 localSheetId="7">#REF!</definedName>
    <definedName name="LOCAL">#REF!</definedName>
    <definedName name="LOTE4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LOTE4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LOTE4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LOTE4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LOTES">#REF!</definedName>
    <definedName name="LS" localSheetId="7">#REF!</definedName>
    <definedName name="LS">#REF!</definedName>
    <definedName name="luis">#REF!</definedName>
    <definedName name="LVC">#REF!</definedName>
    <definedName name="LVD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i00" localSheetId="7">#REF!</definedName>
    <definedName name="mai00">#REF!</definedName>
    <definedName name="mai00_3">#REF!</definedName>
    <definedName name="MAI95_3">#REF!</definedName>
    <definedName name="MAI96_3">#REF!</definedName>
    <definedName name="MAI97_3">#REF!</definedName>
    <definedName name="MAI98_3">#REF!</definedName>
    <definedName name="MAI99_3">#REF!</definedName>
    <definedName name="maia">#REF!</definedName>
    <definedName name="MANGUEIRA_30_M" localSheetId="7">#REF!</definedName>
    <definedName name="MANGUEIRA_30_M">#REF!</definedName>
    <definedName name="maq" localSheetId="7">"#REF!"</definedName>
    <definedName name="maq" localSheetId="5">#REF!</definedName>
    <definedName name="maq">#REF!</definedName>
    <definedName name="maq_1">"#REF!"</definedName>
    <definedName name="maq_10">"#REF!"</definedName>
    <definedName name="maq_2">"#REF!"</definedName>
    <definedName name="maq_3">"#REF!"</definedName>
    <definedName name="maq_4">"#REF!"</definedName>
    <definedName name="maq_5">"#REF!"</definedName>
    <definedName name="maq_6">"#REF!"</definedName>
    <definedName name="maq_7">"#REF!"</definedName>
    <definedName name="maq_8">"#REF!"</definedName>
    <definedName name="maq_9">"#REF!"</definedName>
    <definedName name="MAR">#REF!</definedName>
    <definedName name="MAR00" localSheetId="7">#REF!</definedName>
    <definedName name="MAR00">#REF!</definedName>
    <definedName name="MAR00_3">#REF!</definedName>
    <definedName name="MAR95_3">#REF!</definedName>
    <definedName name="MAR96_3">#REF!</definedName>
    <definedName name="MAR97_3">#REF!</definedName>
    <definedName name="MAR98_3">#REF!</definedName>
    <definedName name="MAR99_3">#REF!</definedName>
    <definedName name="MARCENEIRO" localSheetId="7">#REF!</definedName>
    <definedName name="MARCENEIRO">#REF!</definedName>
    <definedName name="MARMORE_BRANCO" localSheetId="7">#REF!</definedName>
    <definedName name="MARMORE_BRANCO">#REF!</definedName>
    <definedName name="Mary" localSheetId="7">{"total","SUM(total)","YNNNN",FALSE}</definedName>
    <definedName name="Mary" localSheetId="2">{"total","SUM(total)","YNNNN",FALSE}</definedName>
    <definedName name="Mary" localSheetId="5">{"total","SUM(total)","YNNNN",FALSE}</definedName>
    <definedName name="Mary">{"total","SUM(total)","YNNNN",FALSE}</definedName>
    <definedName name="Massa">#REF!</definedName>
    <definedName name="MASSA_OLEO" localSheetId="7">#REF!</definedName>
    <definedName name="MASSA_OLEO">#REF!</definedName>
    <definedName name="MASSA_PVA">#REF!</definedName>
    <definedName name="Max" hidden="1">COUNTIF(#REF!,"&lt;&gt;0")+3</definedName>
    <definedName name="MBQ">#REF!</definedName>
    <definedName name="MBQA">#REF!</definedName>
    <definedName name="MBQT">#REF!</definedName>
    <definedName name="mdo">#REF!</definedName>
    <definedName name="MED">#REF!</definedName>
    <definedName name="Medição" localSheetId="7">#REF!</definedName>
    <definedName name="Medição">#REF!</definedName>
    <definedName name="mel">#REF!</definedName>
    <definedName name="melissa">#REF!</definedName>
    <definedName name="MEM">#REF!</definedName>
    <definedName name="Mes_Ano">#REF!</definedName>
    <definedName name="Mirin" localSheetId="7">{"total","SUM(total)","YNNNN",FALSE}</definedName>
    <definedName name="Mirin" localSheetId="2">{"total","SUM(total)","YNNNN",FALSE}</definedName>
    <definedName name="Mirin" localSheetId="5">{"total","SUM(total)","YNNNN",FALSE}</definedName>
    <definedName name="Mirin">{"total","SUM(total)","YNNNN",FALSE}</definedName>
    <definedName name="MM">#N/A</definedName>
    <definedName name="MO">#REF!</definedName>
    <definedName name="mo_base">#REF!</definedName>
    <definedName name="MO_SINAPI_TR3">#REF!</definedName>
    <definedName name="mo_sub_base">#REF!</definedName>
    <definedName name="Mobiliário">#REF!</definedName>
    <definedName name="MOD" localSheetId="7">{"total","SUM(total)","YNNNN",FALSE}</definedName>
    <definedName name="MOD" localSheetId="2">{"total","SUM(total)","YNNNN",FALSE}</definedName>
    <definedName name="MOD" localSheetId="5">{"total","SUM(total)","YNNNN",FALSE}</definedName>
    <definedName name="MOD">{"total","SUM(total)","YNNNN",FALSE}</definedName>
    <definedName name="Modelo" hidden="1">#REF!</definedName>
    <definedName name="MODEXT">#N/A</definedName>
    <definedName name="MODIFICAÇÃO" localSheetId="7">{"total","SUM(total)","YNNNN",FALSE}</definedName>
    <definedName name="MODIFICAÇÃO" localSheetId="2">{"total","SUM(total)","YNNNN",FALSE}</definedName>
    <definedName name="MODIFICAÇÃO" localSheetId="5">{"total","SUM(total)","YNNNN",FALSE}</definedName>
    <definedName name="MODIFICAÇÃO">{"total","SUM(total)","YNNNN",FALSE}</definedName>
    <definedName name="módulo1.Extenso" localSheetId="7">Aux_Custo_Veículos!módulo1.Extenso</definedName>
    <definedName name="módulo1.Extenso">#N/A</definedName>
    <definedName name="MOV_TERR_EMISS3_S" localSheetId="2">#REF!</definedName>
    <definedName name="MOV_TERR_EMISS3_S" localSheetId="5">#REF!</definedName>
    <definedName name="MOV_TERR_EMISS3_S">#REF!</definedName>
    <definedName name="MOV_TERRA" localSheetId="2">#REF!</definedName>
    <definedName name="MOV_TERRA">#REF!</definedName>
    <definedName name="MOV_TERRA_EMISS">#REF!</definedName>
    <definedName name="MOV_TERRA_EMISS2">#REF!</definedName>
    <definedName name="MP" hidden="1">#REF!</definedName>
    <definedName name="MSARD">#REF!</definedName>
    <definedName name="msicro">#REF!</definedName>
    <definedName name="muni">NA()</definedName>
    <definedName name="municipio">NA()</definedName>
    <definedName name="municipioselecionado">NA()</definedName>
    <definedName name="N.">#REF!</definedName>
    <definedName name="naoselecionado">NA()</definedName>
    <definedName name="NIVEL">#REF!</definedName>
    <definedName name="NLEq" hidden="1">4</definedName>
    <definedName name="NLMo" hidden="1">6</definedName>
    <definedName name="NLMp" hidden="1">5</definedName>
    <definedName name="NLTr" hidden="1">3</definedName>
    <definedName name="NOV94_3">#REF!</definedName>
    <definedName name="NOV95_3">#REF!</definedName>
    <definedName name="NOV96_3">#REF!</definedName>
    <definedName name="NOV97_3">#REF!</definedName>
    <definedName name="NOV98_3">#REF!</definedName>
    <definedName name="NOV99_3">#REF!</definedName>
    <definedName name="NTEI" localSheetId="7">#REF!</definedName>
    <definedName name="NTEI">#REF!</definedName>
    <definedName name="Oa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a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c">#REF!</definedName>
    <definedName name="Oacorre2">#REF!</definedName>
    <definedName name="OAE">#REF!</definedName>
    <definedName name="OAE_MAR94" localSheetId="7">#REF!</definedName>
    <definedName name="OAE_MAR94">#REF!</definedName>
    <definedName name="Oaesp2">#REF!</definedName>
    <definedName name="OBRA">#REF!</definedName>
    <definedName name="ocom">#REF!</definedName>
    <definedName name="Ocomp2">#REF!</definedName>
    <definedName name="OLEO">#REF!</definedName>
    <definedName name="OnOff" hidden="1">"ON"</definedName>
    <definedName name="OPA" localSheetId="7">#REF!</definedName>
    <definedName name="OPA">#REF!</definedName>
    <definedName name="opera" localSheetId="5">#REF!</definedName>
    <definedName name="opera">#REF!</definedName>
    <definedName name="orca">#REF!</definedName>
    <definedName name="ORÇA">#REF!</definedName>
    <definedName name="ORÇAMENTO" localSheetId="2">'QUADRO 02'!ORÇAMENTO</definedName>
    <definedName name="ORÇAMENTO" localSheetId="5">'QUADRO 5 - CRONOGRAMA'!ORÇAMENTO</definedName>
    <definedName name="ORÇAMENTO">[1]!ORÇAMENTO</definedName>
    <definedName name="Orcamento2" localSheetId="2">#REF!</definedName>
    <definedName name="Orcamento2" localSheetId="5">#REF!</definedName>
    <definedName name="Orcamento2">#REF!</definedName>
    <definedName name="orçamrest" localSheetId="2" hidden="1">{#N/A,#N/A,TRUE,"Serviços"}</definedName>
    <definedName name="orçamrest" localSheetId="5" hidden="1">{#N/A,#N/A,TRUE,"Serviços"}</definedName>
    <definedName name="orçamrest" hidden="1">{#N/A,#N/A,TRUE,"Serviços"}</definedName>
    <definedName name="orçamrestt" localSheetId="2" hidden="1">{#N/A,#N/A,TRUE,"Serviços"}</definedName>
    <definedName name="orçamrestt" localSheetId="5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ss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ss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ss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ss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ss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UT94_3">#REF!</definedName>
    <definedName name="OUT95_3">#REF!</definedName>
    <definedName name="OUT96_3">#REF!</definedName>
    <definedName name="OUT97_3">#REF!</definedName>
    <definedName name="OUT98_3">#REF!</definedName>
    <definedName name="OUT99_3">#REF!</definedName>
    <definedName name="OUTR">#REF!</definedName>
    <definedName name="OUTROS">#REF!</definedName>
    <definedName name="p" localSheetId="7">#REF!</definedName>
    <definedName name="p">#REF!</definedName>
    <definedName name="P0">#REF!</definedName>
    <definedName name="PACM30IMP">#REF!</definedName>
    <definedName name="PAEMULCS">#REF!</definedName>
    <definedName name="PAEMULTSS">#REF!</definedName>
    <definedName name="PARAFUSO_PARA_LOUÇA" localSheetId="7">#REF!</definedName>
    <definedName name="PARAFUSO_PARA_LOUÇA">#REF!</definedName>
    <definedName name="parametros">#REF!</definedName>
    <definedName name="PARR1CST">#REF!</definedName>
    <definedName name="PassaExtenso" localSheetId="7">#REF!</definedName>
    <definedName name="PassaExtenso" localSheetId="1">#REF!</definedName>
    <definedName name="PassaExtenso" localSheetId="5">#REF!</definedName>
    <definedName name="PassaExtenso">#REF!</definedName>
    <definedName name="PassaExtenso_4" localSheetId="2">#N/A</definedName>
    <definedName name="PassaExtenso_4" localSheetId="5">#N/A</definedName>
    <definedName name="PassaExtenso_4">Aux_Custo_Veículos!PassaExtenso</definedName>
    <definedName name="Passagem" localSheetId="2">#REF!</definedName>
    <definedName name="Passagem" localSheetId="5">#REF!</definedName>
    <definedName name="Passagem">#REF!</definedName>
    <definedName name="PassagensValor_Edital" localSheetId="2">#REF!</definedName>
    <definedName name="PassagensValor_Edital">#REF!</definedName>
    <definedName name="PassagensValor_Proposta" localSheetId="2">#REF!</definedName>
    <definedName name="PassagensValor_Proposta">#REF!</definedName>
    <definedName name="PAV">#REF!</definedName>
    <definedName name="PAV_2">#REF!</definedName>
    <definedName name="PAV_EMISS3_S">#REF!</definedName>
    <definedName name="PAV_MAR94" localSheetId="7">#REF!</definedName>
    <definedName name="PAV_MAR94">#REF!</definedName>
    <definedName name="PAVI" localSheetId="2">#REF!+#REF!</definedName>
    <definedName name="PAVI" localSheetId="5">#REF!+#REF!</definedName>
    <definedName name="PAVI">#REF!+#REF!</definedName>
    <definedName name="Pavi2">#REF!</definedName>
    <definedName name="PAVIM_EMISS">#REF!</definedName>
    <definedName name="PAVIM_EMISS2">#REF!</definedName>
    <definedName name="PAVIMENTAÇÃO">#REF!</definedName>
    <definedName name="PCCARR">#REF!</definedName>
    <definedName name="PCDF">#REF!</definedName>
    <definedName name="PCS">#REF!</definedName>
    <definedName name="PCSA">#REF!</definedName>
    <definedName name="PCST">#REF!</definedName>
    <definedName name="PDE">#REF!</definedName>
    <definedName name="PDM">#REF!</definedName>
    <definedName name="PE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E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E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E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EÇA_6_X_3_MAD_LEI" localSheetId="7">#REF!</definedName>
    <definedName name="PEÇA_6_X_3_MAD_LEI">#REF!</definedName>
    <definedName name="PEDRA_PRETA" localSheetId="5">#REF!</definedName>
    <definedName name="PEDRA_PRETA">#REF!</definedName>
    <definedName name="pedre">#REF!</definedName>
    <definedName name="PEDREIRA">#REF!</definedName>
    <definedName name="PEDREIRO" localSheetId="7">#REF!</definedName>
    <definedName name="PEDREIRO">#REF!</definedName>
    <definedName name="PEM">#REF!</definedName>
    <definedName name="PEMN">#REF!</definedName>
    <definedName name="PEN">#REF!</definedName>
    <definedName name="per">#REF!</definedName>
    <definedName name="perc" localSheetId="6">#REF!</definedName>
    <definedName name="perc">#REF!</definedName>
    <definedName name="PERCAPITA">#REF!</definedName>
    <definedName name="PERNAMANCA">#REF!</definedName>
    <definedName name="PERNAMANCA_MAD_LEI" localSheetId="7">#REF!</definedName>
    <definedName name="PERNAMANCA_MAD_LEI">#REF!</definedName>
    <definedName name="pero">#REF!</definedName>
    <definedName name="perp">#REF!</definedName>
    <definedName name="pesquisa" localSheetId="7">#REF!</definedName>
    <definedName name="pesquisa">#REF!</definedName>
    <definedName name="PGP">#REF!</definedName>
    <definedName name="PINTOR" localSheetId="7">#REF!</definedName>
    <definedName name="PINTOR">#REF!</definedName>
    <definedName name="PIS">#REF!</definedName>
    <definedName name="PL" localSheetId="7">#REF!</definedName>
    <definedName name="PL">#REF!</definedName>
    <definedName name="PLA">#REF!</definedName>
    <definedName name="PLACA_OBRA">#REF!</definedName>
    <definedName name="Plan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lan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lan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lan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lan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LAN_TRANSP">#REF!</definedName>
    <definedName name="Plan1" hidden="1">#REF!</definedName>
    <definedName name="plano">#REF!</definedName>
    <definedName name="PLT">#REF!</definedName>
    <definedName name="Plu" localSheetId="2">{""," mil"," milhões"," bilhões"," trilhões"}</definedName>
    <definedName name="Plu" localSheetId="5">{""," mil"," milhões"," bilhões"," trilhões"}</definedName>
    <definedName name="Plu">{""," mil"," milhões"," bilhões"," trilhões"}</definedName>
    <definedName name="PLVC">#REF!</definedName>
    <definedName name="PLVD">#REF!</definedName>
    <definedName name="PMBQ">#REF!</definedName>
    <definedName name="PMBQA">#REF!</definedName>
    <definedName name="PMBQT">#REF!</definedName>
    <definedName name="PNV">#REF!</definedName>
    <definedName name="PO_QUIMICO_4KG" localSheetId="7">#REF!</definedName>
    <definedName name="PO_QUIMICO_4KG">#REF!</definedName>
    <definedName name="POÇO_VISIT">#REF!</definedName>
    <definedName name="PONTALETE" localSheetId="7">#REF!</definedName>
    <definedName name="PONTALETE">#REF!</definedName>
    <definedName name="Posição" hidden="1">#REF!</definedName>
    <definedName name="PPEN">#REF!</definedName>
    <definedName name="PPLA">#REF!</definedName>
    <definedName name="PPLT">#REF!</definedName>
    <definedName name="Prazo_Meses">#REF!</definedName>
    <definedName name="PRBQ">#REF!</definedName>
    <definedName name="PRCC">#REF!</definedName>
    <definedName name="Prd" hidden="1">#N/A</definedName>
    <definedName name="PrdAux" hidden="1">#N/A</definedName>
    <definedName name="PRDM">#REF!</definedName>
    <definedName name="PRE">#REF!</definedName>
    <definedName name="preço" localSheetId="7">"#REF!"</definedName>
    <definedName name="preço" localSheetId="5">#REF!</definedName>
    <definedName name="preço">#REF!</definedName>
    <definedName name="preço_1">"#REF!"</definedName>
    <definedName name="preço_10">"#REF!"</definedName>
    <definedName name="preço_2">"#REF!"</definedName>
    <definedName name="preço_3">"#REF!"</definedName>
    <definedName name="preço_4">"#REF!"</definedName>
    <definedName name="preço_5">"#REF!"</definedName>
    <definedName name="preço_6">"#REF!"</definedName>
    <definedName name="preço_7">"#REF!"</definedName>
    <definedName name="preço_8">"#REF!"</definedName>
    <definedName name="preço_9">"#REF!"</definedName>
    <definedName name="Preço_PickUP">#REF!</definedName>
    <definedName name="Preço_Unitário">#REF!</definedName>
    <definedName name="preço_veículo">#REF!</definedName>
    <definedName name="PRECP">#REF!</definedName>
    <definedName name="PREGO" localSheetId="7">#REF!</definedName>
    <definedName name="prego">#REF!</definedName>
    <definedName name="PREGO_1_X_16">#REF!</definedName>
    <definedName name="PREGO_2_12_X_12" localSheetId="7">#REF!</definedName>
    <definedName name="PREGO_2_12_X_12">#REF!</definedName>
    <definedName name="PREGO_2_12X10" localSheetId="7">#REF!</definedName>
    <definedName name="PREGO_2_12X10">#REF!</definedName>
    <definedName name="PREGO_2X11" localSheetId="7">#REF!</definedName>
    <definedName name="PREGO_2X11">#REF!</definedName>
    <definedName name="PREGO_2X12" localSheetId="7">#REF!</definedName>
    <definedName name="PREGO_2X12">#REF!</definedName>
    <definedName name="Print_Area_MI" localSheetId="7">#REF!</definedName>
    <definedName name="PRINT_AREA_MI" localSheetId="6">#REF!</definedName>
    <definedName name="PRINT_AREA_MI">#REF!</definedName>
    <definedName name="Print_Titles_MI">#REF!</definedName>
    <definedName name="PRM1C">#REF!</definedName>
    <definedName name="PROD_1" localSheetId="2" hidden="1">{#N/A,#N/A,TRUE,"Serviços"}</definedName>
    <definedName name="PROD_1" localSheetId="5" hidden="1">{#N/A,#N/A,TRUE,"Serviços"}</definedName>
    <definedName name="PROD_1" hidden="1">{#N/A,#N/A,TRUE,"Serviços"}</definedName>
    <definedName name="PROD_11" localSheetId="2" hidden="1">{#N/A,#N/A,TRUE,"Serviços"}</definedName>
    <definedName name="PROD_11" localSheetId="5" hidden="1">{#N/A,#N/A,TRUE,"Serviços"}</definedName>
    <definedName name="PROD_11" hidden="1">{#N/A,#N/A,TRUE,"Serviços"}</definedName>
    <definedName name="pROPOSTA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ROPOSTA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ROPOSTA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ROPOSTA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Proposta_CustosAdministrativos">#REF!</definedName>
    <definedName name="Proposta_Impostos">#REF!</definedName>
    <definedName name="Proposta_Remuneração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ST">#REF!</definedName>
    <definedName name="PTBA">#REF!</definedName>
    <definedName name="PTBT">#REF!</definedName>
    <definedName name="PTCAP20">#REF!</definedName>
    <definedName name="PTCM30">#REF!</definedName>
    <definedName name="PTCM30IMP">#REF!</definedName>
    <definedName name="PTEMULCS">#REF!</definedName>
    <definedName name="PTEMULTSS">#REF!</definedName>
    <definedName name="PTLCB10">#REF!</definedName>
    <definedName name="PTRM1C">#REF!</definedName>
    <definedName name="PTRR1C">#REF!</definedName>
    <definedName name="PTRR1CST">#REF!</definedName>
    <definedName name="PTSD">#REF!</definedName>
    <definedName name="PTSD2">#REF!</definedName>
    <definedName name="PUPA">#REF!</definedName>
    <definedName name="PUPJ">#REF!</definedName>
    <definedName name="pz">#REF!</definedName>
    <definedName name="q">#REF!</definedName>
    <definedName name="QD" hidden="1">#REF!</definedName>
    <definedName name="QQ_2">#N/A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NT">#REF!</definedName>
    <definedName name="QUANT_acumu">#REF!</definedName>
    <definedName name="Quantidade">#REF!</definedName>
    <definedName name="RBQ">#REF!</definedName>
    <definedName name="RBV" localSheetId="7">#REF!</definedName>
    <definedName name="RBV">#REF!</definedName>
    <definedName name="RCC">#REF!</definedName>
    <definedName name="RDM">#REF!</definedName>
    <definedName name="RE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a">#REF!</definedName>
    <definedName name="Reajuste">#REF!</definedName>
    <definedName name="REBOQUE">#REF!</definedName>
    <definedName name="rec10c">#REF!</definedName>
    <definedName name="rec11c">#REF!</definedName>
    <definedName name="rec12c">#REF!</definedName>
    <definedName name="rec13c">#REF!</definedName>
    <definedName name="rec14c">#REF!</definedName>
    <definedName name="rec93c">#REF!</definedName>
    <definedName name="rec94c">#REF!</definedName>
    <definedName name="rec99c">#REF!</definedName>
    <definedName name="rech85c">#REF!</definedName>
    <definedName name="rech9c">#REF!</definedName>
    <definedName name="Recorder">#REF!</definedName>
    <definedName name="RECP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f" localSheetId="7">#REF!</definedName>
    <definedName name="ref">#REF!</definedName>
    <definedName name="refdt">#REF!</definedName>
    <definedName name="REFERENTE" localSheetId="7">#REF!</definedName>
    <definedName name="REFERENTE">#REF!</definedName>
    <definedName name="REG" localSheetId="7">#REF!</definedName>
    <definedName name="REG">#REF!</definedName>
    <definedName name="REGUA_DUZIA">#REF!</definedName>
    <definedName name="REGULA" localSheetId="7">#REF!</definedName>
    <definedName name="REGULA">#REF!</definedName>
    <definedName name="REJUNTE" localSheetId="7">#REF!</definedName>
    <definedName name="REJUNTE">#REF!</definedName>
    <definedName name="REL" localSheetId="2" hidden="1">{#N/A,#N/A,TRUE,"Serviços"}</definedName>
    <definedName name="REL" localSheetId="5" hidden="1">{#N/A,#N/A,TRUE,"Serviços"}</definedName>
    <definedName name="REL" hidden="1">{#N/A,#N/A,TRUE,"Serviços"}</definedName>
    <definedName name="Relat" hidden="1">#REF!</definedName>
    <definedName name="RELL" localSheetId="2" hidden="1">{#N/A,#N/A,TRUE,"Serviços"}</definedName>
    <definedName name="RELL" localSheetId="5" hidden="1">{#N/A,#N/A,TRUE,"Serviços"}</definedName>
    <definedName name="RELL" hidden="1">{#N/A,#N/A,TRUE,"Serviços"}</definedName>
    <definedName name="REMOÇÃO">#REF!</definedName>
    <definedName name="reperf">#REF!</definedName>
    <definedName name="RER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R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R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R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R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S">#REF!</definedName>
    <definedName name="RESP">#REF!</definedName>
    <definedName name="RESUMO" localSheetId="7">Aux_Custo_Veículos!RESUMO</definedName>
    <definedName name="RESUMO">#N/A</definedName>
    <definedName name="RESUMO_SERV" localSheetId="2">#REF!</definedName>
    <definedName name="RESUMO_SERV" localSheetId="5">#REF!</definedName>
    <definedName name="RESUMO_SERV">#REF!</definedName>
    <definedName name="RetroDinâmica_PreçoCusto" localSheetId="2">#REF!</definedName>
    <definedName name="RetroDinâmica_PreçoCusto">#REF!</definedName>
    <definedName name="RetroDinâmica_PreçoEdital">#REF!</definedName>
    <definedName name="RetroHoriz_Edital">#REF!</definedName>
    <definedName name="RetroVerti_Edital">#REF!</definedName>
    <definedName name="REV">#REF!</definedName>
    <definedName name="RIPAO">#REF!</definedName>
    <definedName name="RIPÃO" localSheetId="7">#REF!</definedName>
    <definedName name="RIPÃO">#REF!</definedName>
    <definedName name="RIPÃO_COMUM">#REF!</definedName>
    <definedName name="RIPÃO_MAD_LEI" localSheetId="7">#REF!</definedName>
    <definedName name="RIPÃO_MAD_LEI">#REF!</definedName>
    <definedName name="RM1C">#REF!</definedName>
    <definedName name="RMA" localSheetId="7">#REF!</definedName>
    <definedName name="RMA">#REF!</definedName>
    <definedName name="ROB">#REF!</definedName>
    <definedName name="ROBERTO">#REF!</definedName>
    <definedName name="rod">#REF!</definedName>
    <definedName name="RODAPE_CINZA_CORUMBA" localSheetId="7">#REF!</definedName>
    <definedName name="RODAPE_CINZA_CORUMBA">#REF!</definedName>
    <definedName name="Rodovia">#REF!</definedName>
    <definedName name="RPA">#REF!</definedName>
    <definedName name="RPL">#REF!</definedName>
    <definedName name="RPS">#REF!</definedName>
    <definedName name="RPT">#REF!</definedName>
    <definedName name="RPZ">#REF!</definedName>
    <definedName name="rr" localSheetId="2" hidden="1">{#N/A,#N/A,TRUE,"Serviços"}</definedName>
    <definedName name="rr" localSheetId="5" hidden="1">{#N/A,#N/A,TRUE,"Serviços"}</definedName>
    <definedName name="rr" hidden="1">{#N/A,#N/A,TRUE,"Serviços"}</definedName>
    <definedName name="RR_2C">#REF!</definedName>
    <definedName name="RR1C">#REF!</definedName>
    <definedName name="RR2C">#REF!</definedName>
    <definedName name="rrff" localSheetId="2" hidden="1">{#N/A,#N/A,TRUE,"Serviços"}</definedName>
    <definedName name="rrff" localSheetId="5" hidden="1">{#N/A,#N/A,TRUE,"Serviços"}</definedName>
    <definedName name="rrff" hidden="1">{#N/A,#N/A,TRUE,"Serviços"}</definedName>
    <definedName name="rrfff" localSheetId="7" hidden="1">{#N/A,#N/A,TRUE,"Serviços"}</definedName>
    <definedName name="RRFF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RFFF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RFF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RFF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RFF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RP">#REF!</definedName>
    <definedName name="RRQ">#REF!</definedName>
    <definedName name="rrr" localSheetId="2" hidden="1">{#N/A,#N/A,TRUE,"Serviços"}</definedName>
    <definedName name="rrr" localSheetId="5" hidden="1">{#N/A,#N/A,TRUE,"Serviços"}</definedName>
    <definedName name="rrr" hidden="1">{#N/A,#N/A,TRUE,"Serviços"}</definedName>
    <definedName name="RS" localSheetId="7">#REF!</definedName>
    <definedName name="RS">#REF!</definedName>
    <definedName name="RSP_PreçoEdital" localSheetId="5">#REF!</definedName>
    <definedName name="RSP_PreçoEdital">#REF!</definedName>
    <definedName name="rwQRRRRRRRRR">#REF!</definedName>
    <definedName name="RWSRRRRRRRRRRRRRRR">#REF!</definedName>
    <definedName name="s" localSheetId="7">#REF!</definedName>
    <definedName name="s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A0">#REF!</definedName>
    <definedName name="sad">#REF!</definedName>
    <definedName name="SAL0A" localSheetId="6">#REF!</definedName>
    <definedName name="SAL0A">#REF!</definedName>
    <definedName name="SAL0T" localSheetId="6">#REF!</definedName>
    <definedName name="SAL0T">#REF!</definedName>
    <definedName name="SAL1A" localSheetId="6">#REF!</definedName>
    <definedName name="SAL1A">#REF!</definedName>
    <definedName name="SAL1T" localSheetId="6">#REF!</definedName>
    <definedName name="SAL1T">#REF!</definedName>
    <definedName name="SAL2A" localSheetId="6">#REF!</definedName>
    <definedName name="SAL2A">#REF!</definedName>
    <definedName name="SAL2P" localSheetId="6">#REF!</definedName>
    <definedName name="SAL2P">#REF!</definedName>
    <definedName name="SAL2T" localSheetId="6">#REF!</definedName>
    <definedName name="SAL2T">#REF!</definedName>
    <definedName name="SAL3A" localSheetId="6">#REF!</definedName>
    <definedName name="SAL3A">#REF!</definedName>
    <definedName name="SAL3P" localSheetId="6">#REF!</definedName>
    <definedName name="SAL3P">#REF!</definedName>
    <definedName name="SAL3T" localSheetId="6">#REF!</definedName>
    <definedName name="SAL3T">#REF!</definedName>
    <definedName name="SAL4A" localSheetId="6">#REF!</definedName>
    <definedName name="SAL4A">#REF!</definedName>
    <definedName name="SAL4P" localSheetId="6">#REF!</definedName>
    <definedName name="SAL4P">#REF!</definedName>
    <definedName name="SAL4T" localSheetId="6">#REF!</definedName>
    <definedName name="SAL4T">#REF!</definedName>
    <definedName name="SALA0">#REF!</definedName>
    <definedName name="SALA1">#REF!</definedName>
    <definedName name="SALA2">#REF!</definedName>
    <definedName name="SALA4">#REF!</definedName>
    <definedName name="salario">#REF!</definedName>
    <definedName name="SALÁRIO_MÍNIMO_VIGENTE">#REF!</definedName>
    <definedName name="SALP0" localSheetId="6">#REF!</definedName>
    <definedName name="SALP0">#REF!</definedName>
    <definedName name="SALP1" localSheetId="6">#REF!</definedName>
    <definedName name="SALP1">#REF!</definedName>
    <definedName name="SALP2">#REF!</definedName>
    <definedName name="SALP3">#REF!</definedName>
    <definedName name="SALP4">#REF!</definedName>
    <definedName name="SALT0">#REF!</definedName>
    <definedName name="SALT1">#REF!</definedName>
    <definedName name="SALT2">#REF!</definedName>
    <definedName name="SALT3">#REF!</definedName>
    <definedName name="SALT4">#REF!</definedName>
    <definedName name="SARRAFO" localSheetId="7">#REF!</definedName>
    <definedName name="SARRAFO">#REF!</definedName>
    <definedName name="sasda" localSheetId="2" hidden="1">{#N/A,#N/A,TRUE,"Serviços"}</definedName>
    <definedName name="sasda" localSheetId="5" hidden="1">{#N/A,#N/A,TRUE,"Serviços"}</definedName>
    <definedName name="sasda" hidden="1">{#N/A,#N/A,TRUE,"Serviços"}</definedName>
    <definedName name="sasdaa" localSheetId="2" hidden="1">{#N/A,#N/A,TRUE,"Serviços"}</definedName>
    <definedName name="sasdaa" localSheetId="5" hidden="1">{#N/A,#N/A,TRUE,"Serviços"}</definedName>
    <definedName name="sasdaa" hidden="1">{#N/A,#N/A,TRUE,"Serviços"}</definedName>
    <definedName name="sbg" localSheetId="7">#REF!</definedName>
    <definedName name="sbg">#REF!</definedName>
    <definedName name="SBTC" localSheetId="7">#REF!</definedName>
    <definedName name="SBTC">#REF!</definedName>
    <definedName name="scon">#REF!</definedName>
    <definedName name="sd" localSheetId="7">#REF!</definedName>
    <definedName name="S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chjk">#REF!</definedName>
    <definedName name="sdddd">#REF!</definedName>
    <definedName name="SDDFFGF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DFFGF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DFFGF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DFFGF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DFFGF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dgg">#REF!</definedName>
    <definedName name="sdf">#REF!</definedName>
    <definedName name="SDS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d" localSheetId="6">#REF!</definedName>
    <definedName name="sdsd">#REF!</definedName>
    <definedName name="SE" localSheetId="5" hidden="1">#REF!</definedName>
    <definedName name="SE" hidden="1">#REF!</definedName>
    <definedName name="SEG">#REF!</definedName>
    <definedName name="SegmentaçãodeDados_Medição">#N/A</definedName>
    <definedName name="Segmento">#REF!</definedName>
    <definedName name="SEIXO" localSheetId="7">#REF!</definedName>
    <definedName name="SEIXO">#REF!</definedName>
    <definedName name="selecionado">NA()</definedName>
    <definedName name="sertânia">NA()</definedName>
    <definedName name="SERVI" localSheetId="5">#REF!</definedName>
    <definedName name="SERVI">#REF!</definedName>
    <definedName name="Serviços" localSheetId="5">#REF!</definedName>
    <definedName name="Serviços">#REF!</definedName>
    <definedName name="SET" localSheetId="5">#REF!</definedName>
    <definedName name="SET">#REF!</definedName>
    <definedName name="SET94_3">#REF!</definedName>
    <definedName name="SET95_3">#REF!</definedName>
    <definedName name="SET96_3">#REF!</definedName>
    <definedName name="SET97_3">#REF!</definedName>
    <definedName name="SET98_3">#REF!</definedName>
    <definedName name="SET99_3">#REF!</definedName>
    <definedName name="SETEMBRO" localSheetId="2" hidden="1">{#N/A,#N/A,TRUE,"Serviços"}</definedName>
    <definedName name="SETEMBRO" localSheetId="5" hidden="1">{#N/A,#N/A,TRUE,"Serviços"}</definedName>
    <definedName name="SETEMBRO" hidden="1">{#N/A,#N/A,TRUE,"Serviços"}</definedName>
    <definedName name="SETEMBROO" localSheetId="2" hidden="1">{#N/A,#N/A,TRUE,"Serviços"}</definedName>
    <definedName name="SETEMBROO" localSheetId="5" hidden="1">{#N/A,#N/A,TRUE,"Serviços"}</definedName>
    <definedName name="SETEMBROO" hidden="1">{#N/A,#N/A,TRUE,"Serviços"}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hkl">#REF!</definedName>
    <definedName name="SICRO">#REF!</definedName>
    <definedName name="SIFÃO_CROMADO" localSheetId="7">#REF!</definedName>
    <definedName name="SIFÃO_CROMADO">#REF!</definedName>
    <definedName name="SIH">#REF!</definedName>
    <definedName name="siig">#REF!</definedName>
    <definedName name="SIN" localSheetId="2" hidden="1">{#N/A,#N/A,FALSE,"Planilha";#N/A,#N/A,FALSE,"Resumo";#N/A,#N/A,FALSE,"Fisico";#N/A,#N/A,FALSE,"Financeiro";#N/A,#N/A,FALSE,"Financeiro"}</definedName>
    <definedName name="SIN" localSheetId="5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2" hidden="1">{#N/A,#N/A,FALSE,"Planilha";#N/A,#N/A,FALSE,"Resumo";#N/A,#N/A,FALSE,"Fisico";#N/A,#N/A,FALSE,"Financeiro";#N/A,#N/A,FALSE,"Financeiro"}</definedName>
    <definedName name="SINA" localSheetId="5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">#REF!</definedName>
    <definedName name="SINAPI" localSheetId="2" hidden="1">{#N/A,#N/A,FALSE,"Planilha";#N/A,#N/A,FALSE,"Resumo";#N/A,#N/A,FALSE,"Fisico";#N/A,#N/A,FALSE,"Financeiro";#N/A,#N/A,FALSE,"Financeiro"}</definedName>
    <definedName name="SINAPI" localSheetId="5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INAPI_UF">#REF!</definedName>
    <definedName name="SIV">#REF!</definedName>
    <definedName name="SlicerCache_Table_1_Col_5">#N/A</definedName>
    <definedName name="Sml" localSheetId="2">{"um","dois","três","quatro","cinco","seis","sete","oito","nove","dez","onze","doze","treze","quatorze","quinze","dezesseis","dezessete","dezoito","dezenove"}</definedName>
    <definedName name="Sml" localSheetId="5">{"um","dois","três","quatro","cinco","seis","sete","oito","nove","dez","onze","doze","treze","quatorze","quinze","dezesseis","dezessete","dezoito","dezenove"}</definedName>
    <definedName name="Sml">{"um","dois","três","quatro","cinco","seis","sete","oito","nove","dez","onze","doze","treze","quatorze","quinze","dezesseis","dezessete","dezoito","dezenove"}</definedName>
    <definedName name="Sng" localSheetId="2">{"um","mil","um milhão","um bilhão","um trilhão"}</definedName>
    <definedName name="Sng" localSheetId="5">{"um","mil","um milhão","um bilhão","um trilhão"}</definedName>
    <definedName name="Sng">{"um","mil","um milhão","um bilhão","um trilhão"}</definedName>
    <definedName name="SoftwarePlacas_Preço">#REF!</definedName>
    <definedName name="SOLEIRA_CINZA_CORUMBA" localSheetId="7">#REF!</definedName>
    <definedName name="SOLEIRA_CINZA_CORUMBA">#REF!</definedName>
    <definedName name="SOLOS">#REF!</definedName>
    <definedName name="SOLU_LIMPADORA" localSheetId="7">#REF!</definedName>
    <definedName name="SOLU_LIMPADORA">#REF!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n">#REF!</definedName>
    <definedName name="SP0">#REF!</definedName>
    <definedName name="SRV" hidden="1">#REF!</definedName>
    <definedName name="SS" hidden="1">#REF!</definedName>
    <definedName name="sshjj">#REF!</definedName>
    <definedName name="ssjjj">#REF!</definedName>
    <definedName name="sss" localSheetId="7">#REF!</definedName>
    <definedName name="SSS" localSheetId="6">#REF!</definedName>
    <definedName name="SSS">#REF!</definedName>
    <definedName name="ssshj">#REF!</definedName>
    <definedName name="ssss" localSheetId="2">{"um","dois","três","quatro","cinco","seis","sete","oito","nove","dez","onze","doze","treze","quatorze","quinze","dezesseis","dezessete","dezoito","dezenove"}</definedName>
    <definedName name="ssss" localSheetId="5">{"um","dois","três","quatro","cinco","seis","sete","oito","nove","dez","onze","doze","treze","quatorze","quinze","dezesseis","dezessete","dezoito","dezenove"}</definedName>
    <definedName name="ssss">{"um","dois","três","quatro","cinco","seis","sete","oito","nove","dez","onze","doze","treze","quatorze","quinze","dezesseis","dezessete","dezoito","dezenove"}</definedName>
    <definedName name="ST">#REF!</definedName>
    <definedName name="ST0">#REF!</definedName>
    <definedName name="stre">#REF!</definedName>
    <definedName name="SUB" localSheetId="7">#REF!</definedName>
    <definedName name="SUB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P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_MAR94" localSheetId="7">#REF!</definedName>
    <definedName name="SUP_MAR94">#REF!</definedName>
    <definedName name="SUPERIOR" localSheetId="5">#REF!</definedName>
    <definedName name="SUPERIOR">#REF!</definedName>
    <definedName name="SUPERV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ERV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ERV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UPERV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">#REF!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b" localSheetId="6">#REF!</definedName>
    <definedName name="tab">#REF!</definedName>
    <definedName name="TAB.">#REF!</definedName>
    <definedName name="TABCONSULTORIA">#REF!</definedName>
    <definedName name="TABELA" localSheetId="7">#REF!</definedName>
    <definedName name="TABELA" localSheetId="6">#REF!</definedName>
    <definedName name="tabela">#REF!</definedName>
    <definedName name="TABELA.">#REF!</definedName>
    <definedName name="tabela_de_mão_de_obra">#REF!</definedName>
    <definedName name="tabela_de_materiais">#REF!</definedName>
    <definedName name="TABELAA">#REF!</definedName>
    <definedName name="TabelaDNIT_Cód">#REF!</definedName>
    <definedName name="TabelaDNIT_Função">#REF!</definedName>
    <definedName name="TabelaDNIT_Preço">#REF!</definedName>
    <definedName name="TABLE">#REF!</definedName>
    <definedName name="TABLE_10">#REF!</definedName>
    <definedName name="TABLE_10_3">#REF!</definedName>
    <definedName name="TABLE_2">#REF!</definedName>
    <definedName name="TABLE_2_3">#REF!</definedName>
    <definedName name="TABLE_3">#REF!</definedName>
    <definedName name="TABLE_3_1">#REF!</definedName>
    <definedName name="TABLE_3_3">#REF!</definedName>
    <definedName name="TABLE_4">#REF!</definedName>
    <definedName name="TABLE_4_3">#REF!</definedName>
    <definedName name="TABLE_5">#REF!</definedName>
    <definedName name="TABLE_5_3">#REF!</definedName>
    <definedName name="TABLE_6">#REF!</definedName>
    <definedName name="TABLE_6_3">#REF!</definedName>
    <definedName name="TABLE_7">#REF!</definedName>
    <definedName name="TABLE_7_3">#REF!</definedName>
    <definedName name="TABLE_8">#REF!</definedName>
    <definedName name="TABLE_8_3">#REF!</definedName>
    <definedName name="TABLE_9">#REF!</definedName>
    <definedName name="TABLE_9_3">#REF!</definedName>
    <definedName name="Tablet_PreçoEdital">#REF!</definedName>
    <definedName name="TABMAT">#REF!</definedName>
    <definedName name="tabserv">#REF!</definedName>
    <definedName name="TABUA" localSheetId="7">#REF!</definedName>
    <definedName name="TABUA">#REF!</definedName>
    <definedName name="TABUA.METRO">#REF!</definedName>
    <definedName name="TABUA_DUZIA">#REF!</definedName>
    <definedName name="TÁBUA_MAD_FORTE" localSheetId="7">#REF!</definedName>
    <definedName name="TÁBUA_MAD_FORTE">#REF!</definedName>
    <definedName name="TARUGO" localSheetId="7">#REF!</definedName>
    <definedName name="TARUGO">#REF!</definedName>
    <definedName name="taval">#REF!</definedName>
    <definedName name="taxa" localSheetId="6">#REF!</definedName>
    <definedName name="taxa">#REF!</definedName>
    <definedName name="TAXA_SELIC_ANUAL">#REF!</definedName>
    <definedName name="TAXA_SELIC_MENSAL">#REF!</definedName>
    <definedName name="taxa2" localSheetId="6">#REF!</definedName>
    <definedName name="taxa2">#REF!</definedName>
    <definedName name="TB">#REF!</definedName>
    <definedName name="TBA">#REF!</definedName>
    <definedName name="TBT">#REF!</definedName>
    <definedName name="tca">#REF!</definedName>
    <definedName name="tct">#REF!</definedName>
    <definedName name="TD">#REF!</definedName>
    <definedName name="tdd">#REF!</definedName>
    <definedName name="TE">#REF!</definedName>
    <definedName name="TELHA_FIBROCIMENTO_6MM" localSheetId="7">#REF!</definedName>
    <definedName name="TELHA_FIBROCIMENTO_6MM">#REF!</definedName>
    <definedName name="TELHA_FRIBOCIMENTO_4MM" localSheetId="7">#REF!</definedName>
    <definedName name="TELHA_FRIBOCIMENTO_4MM">#REF!</definedName>
    <definedName name="TELHA_PLAN" localSheetId="7">#REF!</definedName>
    <definedName name="TELHA_PLAN">#REF!</definedName>
    <definedName name="TELHACRYL" localSheetId="7">#REF!</definedName>
    <definedName name="TELHACRYL">#REF!</definedName>
    <definedName name="temul">#REF!</definedName>
    <definedName name="Teor" localSheetId="7">#REF!</definedName>
    <definedName name="Teor">#REF!</definedName>
    <definedName name="ter">#REF!</definedName>
    <definedName name="TER_MAR94" localSheetId="7">#REF!</definedName>
    <definedName name="TER_MAR94">#REF!</definedName>
    <definedName name="TERRA">#REF!</definedName>
    <definedName name="Terra2">#REF!</definedName>
    <definedName name="Terraplenagem" localSheetId="7">Aux_Custo_Veículos!Terraplenagem</definedName>
    <definedName name="Terraplenagem">#N/A</definedName>
    <definedName name="TERRESTRE" localSheetId="2">#REF!</definedName>
    <definedName name="TERRESTRE" localSheetId="5">#REF!</definedName>
    <definedName name="TERRESTRE">#REF!</definedName>
    <definedName name="teste" localSheetId="6">#REF!</definedName>
    <definedName name="teste">#REF!</definedName>
    <definedName name="teste1" localSheetId="6">#REF!</definedName>
    <definedName name="teste1">#REF!</definedName>
    <definedName name="teste2" localSheetId="6">#REF!</definedName>
    <definedName name="teste2">#REF!</definedName>
    <definedName name="teste3" localSheetId="6">#REF!</definedName>
    <definedName name="teste3">#REF!</definedName>
    <definedName name="testr">#REF!</definedName>
    <definedName name="TF">#REF!</definedName>
    <definedName name="TGGFD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GGFD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GGFD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GGFD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GGFD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i">#REF!</definedName>
    <definedName name="TIJOLO_10X20X20">#REF!</definedName>
    <definedName name="TIJOLO_6_FUROS">#REF!</definedName>
    <definedName name="TINTA_ACRILICA" localSheetId="7">#REF!</definedName>
    <definedName name="TINTA_ACRILICA">#REF!</definedName>
    <definedName name="TINTA_ESMALTE" localSheetId="7">#REF!</definedName>
    <definedName name="TINTA_ESMALTE">#REF!</definedName>
    <definedName name="TINTA_NOVACOR" localSheetId="7">#REF!</definedName>
    <definedName name="TINTA_NOVACOR">#REF!</definedName>
    <definedName name="TINTA_OLEO">#REF!</definedName>
    <definedName name="TINTA_PVA">#REF!</definedName>
    <definedName name="TITULO" localSheetId="6">#REF!</definedName>
    <definedName name="TITULO">#REF!</definedName>
    <definedName name="_xlnm.Print_Titles" localSheetId="6">DNIT_CONSUL!$1:$4</definedName>
    <definedName name="_xlnm.Print_Titles" localSheetId="0">PLANILHA!$1:$5</definedName>
    <definedName name="_xlnm.Print_Titles" localSheetId="1">'QUADRO 01'!$1:$9</definedName>
    <definedName name="_xlnm.Print_Titles" localSheetId="5">'QUADRO 5 - CRONOGRAMA'!$1:$3</definedName>
    <definedName name="tlvc" localSheetId="2">#REF!</definedName>
    <definedName name="tlvc" localSheetId="5">#REF!</definedName>
    <definedName name="tlvc">#REF!</definedName>
    <definedName name="tmat" localSheetId="2">#REF!</definedName>
    <definedName name="tmat">#REF!</definedName>
    <definedName name="TONINHO" localSheetId="2">#REF!</definedName>
    <definedName name="TONINHO">#REF!</definedName>
    <definedName name="TOPOGRAFICO">#REF!</definedName>
    <definedName name="Topograph_PreçoEdital">#REF!</definedName>
    <definedName name="tot" localSheetId="7">#REF!</definedName>
    <definedName name="TOT" localSheetId="6">#REF!</definedName>
    <definedName name="TOT">#REF!</definedName>
    <definedName name="tota">#REF!</definedName>
    <definedName name="totac">#REF!</definedName>
    <definedName name="total" localSheetId="7">#REF!</definedName>
    <definedName name="total" localSheetId="6">#REF!</definedName>
    <definedName name="total">#REF!</definedName>
    <definedName name="TOTAL_ADMINISTRATIVO" localSheetId="7">#REF!</definedName>
    <definedName name="TOTAL_ADMINISTRATIVO">#REF!</definedName>
    <definedName name="TOTAL_AULA" localSheetId="7">#REF!</definedName>
    <definedName name="TOTAL_AULA">#REF!</definedName>
    <definedName name="TOTAL_EXTERNA" localSheetId="7">#REF!</definedName>
    <definedName name="TOTAL_EXTERNA">#REF!</definedName>
    <definedName name="TOTAL_GERAL">#REF!</definedName>
    <definedName name="TOTAL_QUADRA" localSheetId="7">#REF!</definedName>
    <definedName name="TOTAL_QUADRA">#REF!</definedName>
    <definedName name="TOTAL_RESUMO">#REF!</definedName>
    <definedName name="TOTAL_VESTIÁRIO" localSheetId="7">#REF!</definedName>
    <definedName name="TOTAL_VESTIÁRIO">#REF!</definedName>
    <definedName name="total1" localSheetId="7">#REF!</definedName>
    <definedName name="total1" localSheetId="6">#REF!</definedName>
    <definedName name="total1">#REF!</definedName>
    <definedName name="TOTAL2">#REF!</definedName>
    <definedName name="totalob">#REF!</definedName>
    <definedName name="totc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SER_EE1">#REF!</definedName>
    <definedName name="TOTSER_EE2">#REF!</definedName>
    <definedName name="TOTSER_EE3">#REF!</definedName>
    <definedName name="TPM" localSheetId="7">#REF!</definedName>
    <definedName name="TPM">#REF!</definedName>
    <definedName name="TR_AUX">#REF!</definedName>
    <definedName name="TR_AUX_NOVOS">#REF!</definedName>
    <definedName name="TR_NOVOS">#REF!</definedName>
    <definedName name="TR_SICRO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">#REF!</definedName>
    <definedName name="TRAV_EMISS3_S">#REF!</definedName>
    <definedName name="travessia">#REF!</definedName>
    <definedName name="Trecho">#REF!</definedName>
    <definedName name="TRIBUTOS_TOTAIS">#REF!</definedName>
    <definedName name="TRP">#REF!</definedName>
    <definedName name="ts">#REF!</definedName>
    <definedName name="tsd">#REF!</definedName>
    <definedName name="TSs">#REF!</definedName>
    <definedName name="TT">#REF!</definedName>
    <definedName name="ttra">#REF!</definedName>
    <definedName name="tx" localSheetId="6">#REF!</definedName>
    <definedName name="tx">#REF!</definedName>
    <definedName name="TYUIO" localSheetId="2" hidden="1">{#N/A,#N/A,TRUE,"Serviços"}</definedName>
    <definedName name="TYUIO" localSheetId="5" hidden="1">{#N/A,#N/A,TRUE,"Serviços"}</definedName>
    <definedName name="TYUIO" hidden="1">{#N/A,#N/A,TRUE,"Serviços"}</definedName>
    <definedName name="TYUIOO" localSheetId="2" hidden="1">{#N/A,#N/A,TRUE,"Serviços"}</definedName>
    <definedName name="TYUIOO" localSheetId="5" hidden="1">{#N/A,#N/A,TRUE,"Serviços"}</definedName>
    <definedName name="TYUIOO" hidden="1">{#N/A,#N/A,TRUE,"Serviços"}</definedName>
    <definedName name="UCR_Cód">#REF!</definedName>
    <definedName name="UCR_CustoSUPNE">#REF!</definedName>
    <definedName name="UCR_CustoSUPSE">#REF!</definedName>
    <definedName name="UCR_Função">#REF!</definedName>
    <definedName name="UN">#REF!</definedName>
    <definedName name="UnidAux" hidden="1">#N/A</definedName>
    <definedName name="UNIT">#REF!</definedName>
    <definedName name="URV_MAR94" localSheetId="7">#REF!</definedName>
    <definedName name="URV_MAR94">#REF!</definedName>
    <definedName name="V2zero">#REF!</definedName>
    <definedName name="value_def_array" localSheetId="7">{"total","SUM(total)","YNNNN",FALSE}</definedName>
    <definedName name="value_def_array" localSheetId="2">{"total","SUM(total)","YNNNN",FALSE}</definedName>
    <definedName name="value_def_array" localSheetId="5">{"total","SUM(total)","YNNNN",FALSE}</definedName>
    <definedName name="value_def_array">{"total","SUM(total)","YNNNN",FALSE}</definedName>
    <definedName name="Vazios" localSheetId="7">#REF!</definedName>
    <definedName name="Vazios">#REF!</definedName>
    <definedName name="VB_PreçoEdital" localSheetId="5">#REF!</definedName>
    <definedName name="VB_PreçoEdital">#REF!</definedName>
    <definedName name="VEDA_ROSCA" localSheetId="7">#REF!</definedName>
    <definedName name="VEDA_ROSCA">#REF!</definedName>
    <definedName name="VeÍ_Cód">#REF!</definedName>
    <definedName name="Veí_Preço">#REF!</definedName>
    <definedName name="Veí_Tipo">#REF!</definedName>
    <definedName name="Veículo">#REF!</definedName>
    <definedName name="VEICULOS">#REF!</definedName>
    <definedName name="Veículos">#REF!</definedName>
    <definedName name="verde" localSheetId="7">#REF!</definedName>
    <definedName name="verde">#REF!</definedName>
    <definedName name="verdepav" localSheetId="7">#REF!</definedName>
    <definedName name="verdepav">#REF!</definedName>
    <definedName name="VERNIZ_POLIURETANO" localSheetId="7">#REF!</definedName>
    <definedName name="VERNIZ_POLIURETANO">#REF!</definedName>
    <definedName name="VIAGENS">#REF!</definedName>
    <definedName name="vmjhjkl">#REF!</definedName>
    <definedName name="W_CÓD_SERVIÇO">#REF!</definedName>
    <definedName name="WDAR">#REF!</definedName>
    <definedName name="WEWR">#N/A</definedName>
    <definedName name="WEWRWR">#N/A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5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2" hidden="1">{#N/A,#N/A,FALSE,"EAP";#N/A,#N/A,FALSE,"CURVA AV.FÍSICO";#N/A,#N/A,FALSE,"CURVA AV.FINANC."}</definedName>
    <definedName name="wrn.RELAT_EAP." localSheetId="5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2" hidden="1">{#N/A,#N/A,TRUE,"Plan1"}</definedName>
    <definedName name="wrn.relext." localSheetId="5" hidden="1">{#N/A,#N/A,TRUE,"Plan1"}</definedName>
    <definedName name="wrn.relext." hidden="1">{#N/A,#N/A,TRUE,"Plan1"}</definedName>
    <definedName name="wrn.Tipo." localSheetId="2" hidden="1">{#N/A,#N/A,TRUE,"Serviços"}</definedName>
    <definedName name="wrn.Tipo." localSheetId="5" hidden="1">{#N/A,#N/A,TRUE,"Serviços"}</definedName>
    <definedName name="wrn.Tipo." hidden="1">{#N/A,#N/A,TRUE,"Serviços"}</definedName>
    <definedName name="wrn.Tipo.." localSheetId="2" hidden="1">{#N/A,#N/A,TRUE,"Serviços"}</definedName>
    <definedName name="wrn.Tipo.." localSheetId="5" hidden="1">{#N/A,#N/A,TRUE,"Serviços"}</definedName>
    <definedName name="wrn.Tipo.." hidden="1">{#N/A,#N/A,TRUE,"Serviços"}</definedName>
    <definedName name="wrn.tudo.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rn.tudo.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rn.tudo.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rn.tudo.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rn.tudo.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s_Cod">#REF!</definedName>
    <definedName name="www" localSheetId="2">{"cento","duzentos","trezentos","quatrocentos","quinhentos","seiscentos","setecentos","oitocentos","novecentos"}</definedName>
    <definedName name="www" localSheetId="5">{"cento","duzentos","trezentos","quatrocentos","quinhentos","seiscentos","setecentos","oitocentos","novecentos"}</definedName>
    <definedName name="www">{"cento","duzentos","trezentos","quatrocentos","quinhentos","seiscentos","setecentos","oitocentos","novecentos"}</definedName>
    <definedName name="wwwwwwwwwwww">#REF!</definedName>
    <definedName name="x" localSheetId="7">#REF!</definedName>
    <definedName name="x" localSheetId="6">#REF!</definedName>
    <definedName name="X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dfdfgg">#REF!</definedName>
    <definedName name="xfgbb">#REF!</definedName>
    <definedName name="XX">#N/A</definedName>
    <definedName name="xxshjh">#REF!</definedName>
    <definedName name="XXX" localSheetId="7">Aux_Custo_Veículos!XXX</definedName>
    <definedName name="XXX">#N/A</definedName>
    <definedName name="xxxxx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xxxx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xxxx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xxxx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XXXXXX" localSheetId="2">'QUADRO 02'!XXXXXX</definedName>
    <definedName name="XXXXXX" localSheetId="5">'QUADRO 5 - CRONOGRAMA'!XXXXXX</definedName>
    <definedName name="XXXXXX">[1]!XXXXXX</definedName>
    <definedName name="Z" localSheetId="6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Z" localSheetId="1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Z" localSheetId="2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Z" localSheetId="5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Z" hidden="1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Z_154D0350_E104_4432_AF25_C77E9339671C_.wvu.PrintArea" localSheetId="3" hidden="1">'QUADRO 3'!$A$2:$C$7</definedName>
    <definedName name="Z_6CCD48CF_2741_4B31_844B_1EBDD3600CEA_.wvu.PrintArea" localSheetId="3" hidden="1">'QUADRO 3'!$A$2:$C$7</definedName>
    <definedName name="Z_D45C0787_D466_4641_B398_56ABDE2E2BD5_.wvu.PrintArea" localSheetId="3" hidden="1">'QUADRO 3'!$A$2:$C$7</definedName>
    <definedName name="ZARCAO" localSheetId="7">#REF!</definedName>
    <definedName name="ZARCAO" localSheetId="2">#REF!</definedName>
    <definedName name="ZARCAO" localSheetId="5">#REF!</definedName>
    <definedName name="ZARCAO">#REF!</definedName>
    <definedName name="zenil" localSheetId="2">#REF!</definedName>
    <definedName name="zenil">#REF!</definedName>
    <definedName name="zzz">#REF!</definedName>
    <definedName name="zzzzz" localSheetId="2" hidden="1">{"'EI 060 02'!$A$1:$K$59"}</definedName>
    <definedName name="zzzzz" localSheetId="5" hidden="1">{"'EI 060 02'!$A$1:$K$59"}</definedName>
    <definedName name="zzzzz" hidden="1">{"'EI 060 02'!$A$1:$K$59"}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48"/>
  <c r="AI125"/>
  <c r="AF125"/>
  <c r="AF126" s="1"/>
  <c r="H38" i="51"/>
  <c r="B66" i="52"/>
  <c r="B30"/>
  <c r="B15"/>
  <c r="D30" i="51"/>
  <c r="F30" s="1"/>
  <c r="I30" s="1"/>
  <c r="C30"/>
  <c r="D18"/>
  <c r="F18" s="1"/>
  <c r="I18" s="1"/>
  <c r="C18"/>
  <c r="D13"/>
  <c r="F13" s="1"/>
  <c r="I13" s="1"/>
  <c r="C13"/>
  <c r="AX120" i="48"/>
  <c r="I120" s="1"/>
  <c r="J120"/>
  <c r="J119"/>
  <c r="AM119"/>
  <c r="I119" s="1"/>
  <c r="J118"/>
  <c r="I118"/>
  <c r="AX57"/>
  <c r="I57" s="1"/>
  <c r="J57"/>
  <c r="J56"/>
  <c r="I56"/>
  <c r="J55"/>
  <c r="AH55"/>
  <c r="AX29"/>
  <c r="I29" s="1"/>
  <c r="J29"/>
  <c r="J28"/>
  <c r="F28"/>
  <c r="J27"/>
  <c r="I27"/>
  <c r="K118" l="1"/>
  <c r="L118" s="1"/>
  <c r="K57"/>
  <c r="N57" s="1"/>
  <c r="K119"/>
  <c r="L119" s="1"/>
  <c r="K120"/>
  <c r="N120" s="1"/>
  <c r="K55"/>
  <c r="L55" s="1"/>
  <c r="K27"/>
  <c r="L27" s="1"/>
  <c r="K56"/>
  <c r="L56" s="1"/>
  <c r="AM28"/>
  <c r="I28" s="1"/>
  <c r="K28"/>
  <c r="L28" s="1"/>
  <c r="K29"/>
  <c r="N29" s="1"/>
  <c r="O120" l="1"/>
  <c r="P120" s="1"/>
  <c r="M119"/>
  <c r="M118"/>
  <c r="N118" s="1"/>
  <c r="M56"/>
  <c r="N56" s="1"/>
  <c r="M55"/>
  <c r="N55" s="1"/>
  <c r="O57"/>
  <c r="P57" s="1"/>
  <c r="M28"/>
  <c r="M27"/>
  <c r="N27" s="1"/>
  <c r="O29"/>
  <c r="P29" s="1"/>
  <c r="H33" i="51"/>
  <c r="H37" s="1"/>
  <c r="D31"/>
  <c r="D29"/>
  <c r="D28"/>
  <c r="D27"/>
  <c r="D26"/>
  <c r="D25"/>
  <c r="D24"/>
  <c r="D23"/>
  <c r="D22"/>
  <c r="D21"/>
  <c r="D20"/>
  <c r="D19"/>
  <c r="D17"/>
  <c r="D16"/>
  <c r="D15"/>
  <c r="F15" s="1"/>
  <c r="D11"/>
  <c r="F11" s="1"/>
  <c r="D14"/>
  <c r="F14" s="1"/>
  <c r="AY125" i="48"/>
  <c r="AQ125"/>
  <c r="AJ125"/>
  <c r="H70"/>
  <c r="H67"/>
  <c r="AN65"/>
  <c r="I65" s="1"/>
  <c r="AN63"/>
  <c r="I63" s="1"/>
  <c r="H62"/>
  <c r="H61"/>
  <c r="H60"/>
  <c r="AK60" s="1"/>
  <c r="I60" s="1"/>
  <c r="AE125"/>
  <c r="AE126" s="1"/>
  <c r="AX124"/>
  <c r="I124" s="1"/>
  <c r="J124"/>
  <c r="J123"/>
  <c r="AM123"/>
  <c r="I123" s="1"/>
  <c r="J122"/>
  <c r="I122"/>
  <c r="AX116"/>
  <c r="I116" s="1"/>
  <c r="J116"/>
  <c r="J115"/>
  <c r="AM115"/>
  <c r="I115" s="1"/>
  <c r="J114"/>
  <c r="AH114"/>
  <c r="I114" s="1"/>
  <c r="AX112"/>
  <c r="I112" s="1"/>
  <c r="J112"/>
  <c r="J111"/>
  <c r="AM111"/>
  <c r="I111" s="1"/>
  <c r="J110"/>
  <c r="AH110"/>
  <c r="I110" s="1"/>
  <c r="AX108"/>
  <c r="I108" s="1"/>
  <c r="J108"/>
  <c r="J107"/>
  <c r="AM107"/>
  <c r="I107" s="1"/>
  <c r="J106"/>
  <c r="I106"/>
  <c r="AX104"/>
  <c r="I104" s="1"/>
  <c r="J104"/>
  <c r="J103"/>
  <c r="AM103"/>
  <c r="I103" s="1"/>
  <c r="J102"/>
  <c r="I102"/>
  <c r="AX100"/>
  <c r="I100" s="1"/>
  <c r="J100"/>
  <c r="J99"/>
  <c r="I99"/>
  <c r="J98"/>
  <c r="I98"/>
  <c r="AX96"/>
  <c r="I96" s="1"/>
  <c r="J96"/>
  <c r="J95"/>
  <c r="AM95"/>
  <c r="I95" s="1"/>
  <c r="J94"/>
  <c r="AH94"/>
  <c r="I94" s="1"/>
  <c r="AX92"/>
  <c r="I92" s="1"/>
  <c r="J92"/>
  <c r="J91"/>
  <c r="AM91"/>
  <c r="I91" s="1"/>
  <c r="J90"/>
  <c r="I90"/>
  <c r="AX88"/>
  <c r="I88" s="1"/>
  <c r="J88"/>
  <c r="J87"/>
  <c r="AM87"/>
  <c r="I87" s="1"/>
  <c r="J86"/>
  <c r="I86"/>
  <c r="AX84"/>
  <c r="I84" s="1"/>
  <c r="J84"/>
  <c r="J83"/>
  <c r="J82"/>
  <c r="I82"/>
  <c r="AX80"/>
  <c r="I80" s="1"/>
  <c r="J80"/>
  <c r="H79"/>
  <c r="J78"/>
  <c r="H78"/>
  <c r="F78"/>
  <c r="J77"/>
  <c r="H77"/>
  <c r="AH77" s="1"/>
  <c r="I77" s="1"/>
  <c r="J76"/>
  <c r="H76"/>
  <c r="G76"/>
  <c r="F76"/>
  <c r="J75"/>
  <c r="H75"/>
  <c r="F75"/>
  <c r="J74"/>
  <c r="I74"/>
  <c r="AX72"/>
  <c r="I72" s="1"/>
  <c r="J72"/>
  <c r="J69"/>
  <c r="F69"/>
  <c r="J68"/>
  <c r="F68"/>
  <c r="J67"/>
  <c r="J66"/>
  <c r="F66"/>
  <c r="J65"/>
  <c r="J64"/>
  <c r="F64"/>
  <c r="J63"/>
  <c r="J62"/>
  <c r="J61"/>
  <c r="F61"/>
  <c r="F67" s="1"/>
  <c r="F70" s="1"/>
  <c r="J60"/>
  <c r="AM59"/>
  <c r="I59" s="1"/>
  <c r="J59"/>
  <c r="AX53"/>
  <c r="I53" s="1"/>
  <c r="J53"/>
  <c r="J52"/>
  <c r="J51"/>
  <c r="AH51"/>
  <c r="I51" s="1"/>
  <c r="AX49"/>
  <c r="I49" s="1"/>
  <c r="J49"/>
  <c r="J48"/>
  <c r="J47"/>
  <c r="AH47"/>
  <c r="I47" s="1"/>
  <c r="AX45"/>
  <c r="I45" s="1"/>
  <c r="J45"/>
  <c r="G21"/>
  <c r="G20"/>
  <c r="F71" l="1"/>
  <c r="O56"/>
  <c r="P56" s="1"/>
  <c r="O118"/>
  <c r="P118" s="1"/>
  <c r="N119"/>
  <c r="O119" s="1"/>
  <c r="P119" s="1"/>
  <c r="O55"/>
  <c r="P55" s="1"/>
  <c r="AK125"/>
  <c r="AN125"/>
  <c r="N28"/>
  <c r="O28" s="1"/>
  <c r="P28" s="1"/>
  <c r="O27"/>
  <c r="P27" s="1"/>
  <c r="K122"/>
  <c r="L122" s="1"/>
  <c r="K94"/>
  <c r="L94" s="1"/>
  <c r="M94" s="1"/>
  <c r="N94" s="1"/>
  <c r="K114"/>
  <c r="L114" s="1"/>
  <c r="K116"/>
  <c r="N116" s="1"/>
  <c r="K124"/>
  <c r="N124" s="1"/>
  <c r="O124" s="1"/>
  <c r="K123"/>
  <c r="L123" s="1"/>
  <c r="M123" s="1"/>
  <c r="K104"/>
  <c r="N104" s="1"/>
  <c r="K102"/>
  <c r="L102" s="1"/>
  <c r="M102" s="1"/>
  <c r="K115"/>
  <c r="L115" s="1"/>
  <c r="K98"/>
  <c r="L98" s="1"/>
  <c r="K107"/>
  <c r="L107" s="1"/>
  <c r="K110"/>
  <c r="L110" s="1"/>
  <c r="K111"/>
  <c r="L111" s="1"/>
  <c r="AV68"/>
  <c r="K112"/>
  <c r="N112" s="1"/>
  <c r="O112" s="1"/>
  <c r="P112" s="1"/>
  <c r="K106"/>
  <c r="L106" s="1"/>
  <c r="M106" s="1"/>
  <c r="K103"/>
  <c r="L103" s="1"/>
  <c r="K108"/>
  <c r="N108" s="1"/>
  <c r="K90"/>
  <c r="L90" s="1"/>
  <c r="K100"/>
  <c r="N100" s="1"/>
  <c r="O100" s="1"/>
  <c r="P100" s="1"/>
  <c r="K96"/>
  <c r="N96" s="1"/>
  <c r="O96" s="1"/>
  <c r="P96" s="1"/>
  <c r="K99"/>
  <c r="L99" s="1"/>
  <c r="K92"/>
  <c r="N92" s="1"/>
  <c r="O92" s="1"/>
  <c r="P92" s="1"/>
  <c r="K63"/>
  <c r="L63" s="1"/>
  <c r="M63" s="1"/>
  <c r="K95"/>
  <c r="L95" s="1"/>
  <c r="K88"/>
  <c r="N88" s="1"/>
  <c r="AS66"/>
  <c r="I66" s="1"/>
  <c r="K66" s="1"/>
  <c r="L66" s="1"/>
  <c r="K84"/>
  <c r="N84" s="1"/>
  <c r="K91"/>
  <c r="L91" s="1"/>
  <c r="AV69"/>
  <c r="I69" s="1"/>
  <c r="K69" s="1"/>
  <c r="N69" s="1"/>
  <c r="O69" s="1"/>
  <c r="K77"/>
  <c r="L77" s="1"/>
  <c r="M77" s="1"/>
  <c r="K86"/>
  <c r="L86" s="1"/>
  <c r="K87"/>
  <c r="L87" s="1"/>
  <c r="K80"/>
  <c r="N80" s="1"/>
  <c r="O80" s="1"/>
  <c r="K65"/>
  <c r="L65" s="1"/>
  <c r="K74"/>
  <c r="L74" s="1"/>
  <c r="M74" s="1"/>
  <c r="AG75"/>
  <c r="I75" s="1"/>
  <c r="K75" s="1"/>
  <c r="L75" s="1"/>
  <c r="K82"/>
  <c r="AM83"/>
  <c r="I83" s="1"/>
  <c r="K83" s="1"/>
  <c r="L83" s="1"/>
  <c r="I52"/>
  <c r="K52" s="1"/>
  <c r="L52" s="1"/>
  <c r="AS64"/>
  <c r="AM78"/>
  <c r="I78" s="1"/>
  <c r="K78" s="1"/>
  <c r="L78" s="1"/>
  <c r="K53"/>
  <c r="N53" s="1"/>
  <c r="O53" s="1"/>
  <c r="P53" s="1"/>
  <c r="I76"/>
  <c r="K76" s="1"/>
  <c r="L76" s="1"/>
  <c r="F79"/>
  <c r="AT79" s="1"/>
  <c r="I79" s="1"/>
  <c r="K60"/>
  <c r="L60" s="1"/>
  <c r="M60" s="1"/>
  <c r="K59"/>
  <c r="L59" s="1"/>
  <c r="M59" s="1"/>
  <c r="I48"/>
  <c r="K48" s="1"/>
  <c r="L48" s="1"/>
  <c r="M48" s="1"/>
  <c r="AL125"/>
  <c r="K51"/>
  <c r="L51" s="1"/>
  <c r="M51" s="1"/>
  <c r="F62"/>
  <c r="AP62" s="1"/>
  <c r="AP125" s="1"/>
  <c r="K72"/>
  <c r="N72" s="1"/>
  <c r="O72" s="1"/>
  <c r="AW67"/>
  <c r="AW125" s="1"/>
  <c r="AU71"/>
  <c r="AU125" s="1"/>
  <c r="K47"/>
  <c r="L47" s="1"/>
  <c r="K49"/>
  <c r="N49" s="1"/>
  <c r="K45"/>
  <c r="N45" s="1"/>
  <c r="E3" i="12"/>
  <c r="G4" i="39"/>
  <c r="Q27" i="48" l="1"/>
  <c r="AS125"/>
  <c r="Q118"/>
  <c r="Q55"/>
  <c r="AV125"/>
  <c r="M114"/>
  <c r="N114" s="1"/>
  <c r="O116"/>
  <c r="P116" s="1"/>
  <c r="I70"/>
  <c r="I68"/>
  <c r="K68" s="1"/>
  <c r="N68" s="1"/>
  <c r="O68" s="1"/>
  <c r="P68" s="1"/>
  <c r="I71"/>
  <c r="I64"/>
  <c r="K64" s="1"/>
  <c r="L64" s="1"/>
  <c r="I67"/>
  <c r="K67" s="1"/>
  <c r="N67" s="1"/>
  <c r="O67" s="1"/>
  <c r="I62"/>
  <c r="K62" s="1"/>
  <c r="L62" s="1"/>
  <c r="M62" s="1"/>
  <c r="N62" s="1"/>
  <c r="I61"/>
  <c r="K61" s="1"/>
  <c r="L61" s="1"/>
  <c r="P124"/>
  <c r="N123"/>
  <c r="O123" s="1"/>
  <c r="M115"/>
  <c r="N115" s="1"/>
  <c r="O115" s="1"/>
  <c r="M122"/>
  <c r="N122" s="1"/>
  <c r="M110"/>
  <c r="N110" s="1"/>
  <c r="M111"/>
  <c r="N111" s="1"/>
  <c r="N106"/>
  <c r="O108"/>
  <c r="P108" s="1"/>
  <c r="M107"/>
  <c r="N107" s="1"/>
  <c r="N102"/>
  <c r="O102" s="1"/>
  <c r="P102" s="1"/>
  <c r="O104"/>
  <c r="P104" s="1"/>
  <c r="M103"/>
  <c r="N103" s="1"/>
  <c r="M99"/>
  <c r="N99" s="1"/>
  <c r="M98"/>
  <c r="N98" s="1"/>
  <c r="O94"/>
  <c r="P94" s="1"/>
  <c r="M95"/>
  <c r="N95" s="1"/>
  <c r="M91"/>
  <c r="N91" s="1"/>
  <c r="L82"/>
  <c r="M82" s="1"/>
  <c r="N82" s="1"/>
  <c r="O82" s="1"/>
  <c r="M90"/>
  <c r="O88"/>
  <c r="P88" s="1"/>
  <c r="M83"/>
  <c r="N83" s="1"/>
  <c r="M87"/>
  <c r="N87" s="1"/>
  <c r="M86"/>
  <c r="M76"/>
  <c r="N76" s="1"/>
  <c r="O76" s="1"/>
  <c r="P76" s="1"/>
  <c r="O84"/>
  <c r="P84" s="1"/>
  <c r="N77"/>
  <c r="O77" s="1"/>
  <c r="P77" s="1"/>
  <c r="P80"/>
  <c r="N74"/>
  <c r="O74" s="1"/>
  <c r="P74" s="1"/>
  <c r="M78"/>
  <c r="N78" s="1"/>
  <c r="M75"/>
  <c r="N75" s="1"/>
  <c r="N63"/>
  <c r="N60"/>
  <c r="O60" s="1"/>
  <c r="P60" s="1"/>
  <c r="N59"/>
  <c r="M65"/>
  <c r="N65" s="1"/>
  <c r="P69"/>
  <c r="M66"/>
  <c r="P72"/>
  <c r="M52"/>
  <c r="N51"/>
  <c r="N48"/>
  <c r="O48" s="1"/>
  <c r="M47"/>
  <c r="N47" s="1"/>
  <c r="O49"/>
  <c r="P49" s="1"/>
  <c r="O45"/>
  <c r="P45" s="1"/>
  <c r="F23"/>
  <c r="G41"/>
  <c r="G40"/>
  <c r="G33"/>
  <c r="G32"/>
  <c r="G31"/>
  <c r="G19"/>
  <c r="F15"/>
  <c r="F43"/>
  <c r="F40"/>
  <c r="F44" s="1"/>
  <c r="AT44" s="1"/>
  <c r="I44" s="1"/>
  <c r="F35"/>
  <c r="F33"/>
  <c r="F32"/>
  <c r="F36" s="1"/>
  <c r="F21"/>
  <c r="F20"/>
  <c r="F12"/>
  <c r="F13" s="1"/>
  <c r="G14" i="39"/>
  <c r="G13"/>
  <c r="J15" i="48"/>
  <c r="H39" i="51"/>
  <c r="F31"/>
  <c r="I31" s="1"/>
  <c r="F29"/>
  <c r="I29" s="1"/>
  <c r="F28"/>
  <c r="I28" s="1"/>
  <c r="F27"/>
  <c r="I27" s="1"/>
  <c r="F26"/>
  <c r="I26" s="1"/>
  <c r="F25"/>
  <c r="I25" s="1"/>
  <c r="F24"/>
  <c r="I24" s="1"/>
  <c r="F23"/>
  <c r="I23" s="1"/>
  <c r="F22"/>
  <c r="I22" s="1"/>
  <c r="F21"/>
  <c r="I21" s="1"/>
  <c r="F20"/>
  <c r="I20" s="1"/>
  <c r="F19"/>
  <c r="I19" s="1"/>
  <c r="F17"/>
  <c r="I17" s="1"/>
  <c r="F16"/>
  <c r="I16" s="1"/>
  <c r="I15"/>
  <c r="I14"/>
  <c r="D12"/>
  <c r="I11"/>
  <c r="C14"/>
  <c r="C15"/>
  <c r="C16"/>
  <c r="C17"/>
  <c r="C19"/>
  <c r="C20"/>
  <c r="C21"/>
  <c r="C22"/>
  <c r="C23"/>
  <c r="C24"/>
  <c r="C25"/>
  <c r="C26"/>
  <c r="C27"/>
  <c r="C28"/>
  <c r="C29"/>
  <c r="C31"/>
  <c r="B69" i="52"/>
  <c r="B63"/>
  <c r="B60"/>
  <c r="B57"/>
  <c r="B54"/>
  <c r="B51"/>
  <c r="B48"/>
  <c r="B45"/>
  <c r="B42"/>
  <c r="B39"/>
  <c r="B36"/>
  <c r="B33"/>
  <c r="B27"/>
  <c r="B24"/>
  <c r="B21"/>
  <c r="H15" i="48"/>
  <c r="H36"/>
  <c r="H35"/>
  <c r="H34"/>
  <c r="H33"/>
  <c r="H32"/>
  <c r="H24"/>
  <c r="H23"/>
  <c r="H22"/>
  <c r="H21"/>
  <c r="H20"/>
  <c r="H16"/>
  <c r="H14"/>
  <c r="H13"/>
  <c r="H12"/>
  <c r="J17"/>
  <c r="J14"/>
  <c r="J13"/>
  <c r="J12"/>
  <c r="J11"/>
  <c r="A5" i="52"/>
  <c r="F12" i="51" l="1"/>
  <c r="I12" s="1"/>
  <c r="I33" s="1"/>
  <c r="O122" i="48"/>
  <c r="P122" s="1"/>
  <c r="M64"/>
  <c r="N64" s="1"/>
  <c r="O64" s="1"/>
  <c r="O114"/>
  <c r="P114" s="1"/>
  <c r="M61"/>
  <c r="N61" s="1"/>
  <c r="O61" s="1"/>
  <c r="P61" s="1"/>
  <c r="O62"/>
  <c r="P62" s="1"/>
  <c r="P123"/>
  <c r="P115"/>
  <c r="O99"/>
  <c r="P99" s="1"/>
  <c r="O110"/>
  <c r="P110" s="1"/>
  <c r="O111"/>
  <c r="P111" s="1"/>
  <c r="O107"/>
  <c r="P107" s="1"/>
  <c r="O106"/>
  <c r="P106" s="1"/>
  <c r="O95"/>
  <c r="P95" s="1"/>
  <c r="Q94" s="1"/>
  <c r="O103"/>
  <c r="P103" s="1"/>
  <c r="Q102" s="1"/>
  <c r="O98"/>
  <c r="P98" s="1"/>
  <c r="O91"/>
  <c r="P91" s="1"/>
  <c r="N90"/>
  <c r="O90" s="1"/>
  <c r="P90" s="1"/>
  <c r="O83"/>
  <c r="P83" s="1"/>
  <c r="O87"/>
  <c r="P87" s="1"/>
  <c r="N86"/>
  <c r="P82"/>
  <c r="O78"/>
  <c r="P78" s="1"/>
  <c r="O75"/>
  <c r="P75" s="1"/>
  <c r="O65"/>
  <c r="P65" s="1"/>
  <c r="P67"/>
  <c r="O59"/>
  <c r="P59" s="1"/>
  <c r="O63"/>
  <c r="P63" s="1"/>
  <c r="N66"/>
  <c r="O51"/>
  <c r="P51" s="1"/>
  <c r="N52"/>
  <c r="O52" s="1"/>
  <c r="P48"/>
  <c r="O47"/>
  <c r="P47" s="1"/>
  <c r="AM15"/>
  <c r="F41"/>
  <c r="I41" s="1"/>
  <c r="AT16"/>
  <c r="I16" s="1"/>
  <c r="D29" i="12"/>
  <c r="AX37" i="48"/>
  <c r="I37" s="1"/>
  <c r="J37"/>
  <c r="AT36"/>
  <c r="I36" s="1"/>
  <c r="AM35"/>
  <c r="I35" s="1"/>
  <c r="J35"/>
  <c r="I34"/>
  <c r="J34"/>
  <c r="I33"/>
  <c r="J33"/>
  <c r="I32"/>
  <c r="J32"/>
  <c r="I31"/>
  <c r="J31"/>
  <c r="B18" i="52"/>
  <c r="B12"/>
  <c r="B9"/>
  <c r="AX25" i="48"/>
  <c r="I25" s="1"/>
  <c r="AX17"/>
  <c r="AT24"/>
  <c r="I24" s="1"/>
  <c r="AM43"/>
  <c r="I43" s="1"/>
  <c r="AH42"/>
  <c r="I42" s="1"/>
  <c r="I22"/>
  <c r="I21"/>
  <c r="I14"/>
  <c r="I13"/>
  <c r="I40"/>
  <c r="I20"/>
  <c r="I39"/>
  <c r="I19"/>
  <c r="I11"/>
  <c r="AM23"/>
  <c r="I23" s="1"/>
  <c r="J39"/>
  <c r="J40"/>
  <c r="J41"/>
  <c r="J42"/>
  <c r="J43"/>
  <c r="J25"/>
  <c r="J23"/>
  <c r="J22"/>
  <c r="J21"/>
  <c r="J20"/>
  <c r="J19"/>
  <c r="C12" i="51"/>
  <c r="C11"/>
  <c r="F38"/>
  <c r="I38" s="1"/>
  <c r="F37"/>
  <c r="I37" s="1"/>
  <c r="I39" s="1"/>
  <c r="H14" i="39"/>
  <c r="H13"/>
  <c r="Q106" i="48" l="1"/>
  <c r="Q90"/>
  <c r="Q47"/>
  <c r="Q82"/>
  <c r="Q122"/>
  <c r="Q110"/>
  <c r="Q114"/>
  <c r="Q98"/>
  <c r="AX125"/>
  <c r="AX126" s="1"/>
  <c r="AY126" s="1"/>
  <c r="AO125"/>
  <c r="AR125"/>
  <c r="I12"/>
  <c r="K12" s="1"/>
  <c r="AG125"/>
  <c r="AM125"/>
  <c r="AH125"/>
  <c r="AT125"/>
  <c r="AT126" s="1"/>
  <c r="AU126" s="1"/>
  <c r="AV126" s="1"/>
  <c r="AW126" s="1"/>
  <c r="P64"/>
  <c r="O86"/>
  <c r="P86" s="1"/>
  <c r="Q86" s="1"/>
  <c r="O66"/>
  <c r="P66" s="1"/>
  <c r="P52"/>
  <c r="Q51" s="1"/>
  <c r="E13" i="39"/>
  <c r="I13" s="1"/>
  <c r="I17" i="48"/>
  <c r="K17" s="1"/>
  <c r="K34"/>
  <c r="K35"/>
  <c r="K33"/>
  <c r="L33" s="1"/>
  <c r="K21"/>
  <c r="L21" s="1"/>
  <c r="K31"/>
  <c r="K32"/>
  <c r="L32" s="1"/>
  <c r="K23"/>
  <c r="L23" s="1"/>
  <c r="M23" s="1"/>
  <c r="N23" s="1"/>
  <c r="K37"/>
  <c r="N37" s="1"/>
  <c r="K22"/>
  <c r="L22" s="1"/>
  <c r="M22" s="1"/>
  <c r="K40"/>
  <c r="K11"/>
  <c r="K19"/>
  <c r="K41"/>
  <c r="K20"/>
  <c r="K43"/>
  <c r="L43" s="1"/>
  <c r="M43" s="1"/>
  <c r="N43" s="1"/>
  <c r="K13"/>
  <c r="K39"/>
  <c r="K42"/>
  <c r="L42" s="1"/>
  <c r="M42" s="1"/>
  <c r="K14"/>
  <c r="K25"/>
  <c r="AG126" l="1"/>
  <c r="AH126" s="1"/>
  <c r="AI126" s="1"/>
  <c r="AJ126" s="1"/>
  <c r="AK126" s="1"/>
  <c r="AL126" s="1"/>
  <c r="AM126" s="1"/>
  <c r="AN126" s="1"/>
  <c r="AO126" s="1"/>
  <c r="AP126" s="1"/>
  <c r="AQ126" s="1"/>
  <c r="AR126" s="1"/>
  <c r="AS126" s="1"/>
  <c r="L41"/>
  <c r="M41" s="1"/>
  <c r="N41" s="1"/>
  <c r="L34"/>
  <c r="M34" s="1"/>
  <c r="N34" s="1"/>
  <c r="L39"/>
  <c r="M39" s="1"/>
  <c r="N39" s="1"/>
  <c r="L40"/>
  <c r="M40" s="1"/>
  <c r="L35"/>
  <c r="L13"/>
  <c r="M13" s="1"/>
  <c r="L12"/>
  <c r="M12" s="1"/>
  <c r="N17"/>
  <c r="M21"/>
  <c r="N21" s="1"/>
  <c r="L31"/>
  <c r="M31" s="1"/>
  <c r="L11"/>
  <c r="M11" s="1"/>
  <c r="N11" s="1"/>
  <c r="M32"/>
  <c r="N32" s="1"/>
  <c r="M33"/>
  <c r="O37"/>
  <c r="P37" s="1"/>
  <c r="L14"/>
  <c r="M14" s="1"/>
  <c r="N14" s="1"/>
  <c r="L20"/>
  <c r="L19"/>
  <c r="M19" s="1"/>
  <c r="N19" s="1"/>
  <c r="N25"/>
  <c r="O25" s="1"/>
  <c r="P25" s="1"/>
  <c r="N42"/>
  <c r="O42" s="1"/>
  <c r="N22"/>
  <c r="O22" s="1"/>
  <c r="O43"/>
  <c r="O23"/>
  <c r="P23" s="1"/>
  <c r="E14" i="39" l="1"/>
  <c r="I14" s="1"/>
  <c r="N40" i="48"/>
  <c r="M35"/>
  <c r="N35" s="1"/>
  <c r="N13"/>
  <c r="O13" s="1"/>
  <c r="O17"/>
  <c r="P17" s="1"/>
  <c r="O21"/>
  <c r="P21" s="1"/>
  <c r="O41"/>
  <c r="P41" s="1"/>
  <c r="O32"/>
  <c r="P32" s="1"/>
  <c r="O11"/>
  <c r="P11" s="1"/>
  <c r="N31"/>
  <c r="O31" s="1"/>
  <c r="P31" s="1"/>
  <c r="O39"/>
  <c r="P39" s="1"/>
  <c r="N33"/>
  <c r="O14"/>
  <c r="P14" s="1"/>
  <c r="O34"/>
  <c r="P34" s="1"/>
  <c r="O19"/>
  <c r="P19" s="1"/>
  <c r="M20"/>
  <c r="N20" s="1"/>
  <c r="O20" s="1"/>
  <c r="N12"/>
  <c r="O12" s="1"/>
  <c r="P22"/>
  <c r="P42"/>
  <c r="P43"/>
  <c r="O35" l="1"/>
  <c r="P35" s="1"/>
  <c r="O40"/>
  <c r="P40" s="1"/>
  <c r="P13"/>
  <c r="P12"/>
  <c r="O33"/>
  <c r="P33" s="1"/>
  <c r="P20"/>
  <c r="E11" i="39" l="1"/>
  <c r="G5" i="49" l="1"/>
  <c r="D116" i="44" s="1"/>
  <c r="G4" i="49"/>
  <c r="D115" i="44" s="1"/>
  <c r="J71" i="48" s="1"/>
  <c r="K71" s="1"/>
  <c r="N71" s="1"/>
  <c r="O71" s="1"/>
  <c r="P71" s="1"/>
  <c r="G3" i="49"/>
  <c r="D114" i="44" s="1"/>
  <c r="C30" i="12"/>
  <c r="J70" i="48" l="1"/>
  <c r="K70" s="1"/>
  <c r="J79"/>
  <c r="K79" s="1"/>
  <c r="J44"/>
  <c r="K44" s="1"/>
  <c r="G11" i="39"/>
  <c r="I11" s="1"/>
  <c r="G10"/>
  <c r="J16" i="48"/>
  <c r="K16" s="1"/>
  <c r="J24"/>
  <c r="K24" s="1"/>
  <c r="J36"/>
  <c r="K36" s="1"/>
  <c r="E10" i="39"/>
  <c r="C26" i="12"/>
  <c r="C29"/>
  <c r="E29" s="1"/>
  <c r="D13"/>
  <c r="D12"/>
  <c r="D11"/>
  <c r="D10"/>
  <c r="D9"/>
  <c r="D8"/>
  <c r="B4" i="51"/>
  <c r="N44" i="48" l="1"/>
  <c r="O44" s="1"/>
  <c r="P44" s="1"/>
  <c r="N70"/>
  <c r="O70" s="1"/>
  <c r="P70" s="1"/>
  <c r="Q59" s="1"/>
  <c r="N79"/>
  <c r="O79" s="1"/>
  <c r="P79" s="1"/>
  <c r="Q74" s="1"/>
  <c r="I10" i="39"/>
  <c r="I21" s="1"/>
  <c r="N24" i="48"/>
  <c r="O24" s="1"/>
  <c r="N36"/>
  <c r="O36" s="1"/>
  <c r="P36" s="1"/>
  <c r="N16"/>
  <c r="O16" s="1"/>
  <c r="D15" i="38"/>
  <c r="H15" s="1"/>
  <c r="H11" i="39"/>
  <c r="H10"/>
  <c r="Q39" i="48" l="1"/>
  <c r="P16"/>
  <c r="P24"/>
  <c r="Q31"/>
  <c r="Q19" l="1"/>
  <c r="D20" i="12"/>
  <c r="C13"/>
  <c r="E13" s="1"/>
  <c r="C20"/>
  <c r="A6" i="48"/>
  <c r="E20" i="12" l="1"/>
  <c r="C8"/>
  <c r="E8" s="1"/>
  <c r="C10"/>
  <c r="E10" s="1"/>
  <c r="C18"/>
  <c r="C17"/>
  <c r="D30" l="1"/>
  <c r="E30" s="1"/>
  <c r="D28" l="1"/>
  <c r="D27"/>
  <c r="D26"/>
  <c r="E26" s="1"/>
  <c r="D19"/>
  <c r="D18"/>
  <c r="E18" s="1"/>
  <c r="D17"/>
  <c r="E17" s="1"/>
  <c r="D16" i="38" l="1"/>
  <c r="H16" s="1"/>
  <c r="A4" i="39"/>
  <c r="B3" i="12" l="1"/>
  <c r="M19" i="17" l="1"/>
  <c r="C28" i="12" l="1"/>
  <c r="E28" l="1"/>
  <c r="C27" l="1"/>
  <c r="E27" l="1"/>
  <c r="E32" s="1"/>
  <c r="C32"/>
  <c r="D10" i="38" l="1"/>
  <c r="G10" l="1"/>
  <c r="H10" s="1"/>
  <c r="C11" i="12" l="1"/>
  <c r="E11" s="1"/>
  <c r="C9" l="1"/>
  <c r="E9" l="1"/>
  <c r="C12" l="1"/>
  <c r="C15" l="1"/>
  <c r="E12"/>
  <c r="E15" s="1"/>
  <c r="D8" i="38" l="1"/>
  <c r="G8" l="1"/>
  <c r="H8" s="1"/>
  <c r="I15" i="48" l="1"/>
  <c r="K15" s="1"/>
  <c r="K9" s="1"/>
  <c r="L15" l="1"/>
  <c r="C19" i="12"/>
  <c r="L9" i="48" l="1"/>
  <c r="M15"/>
  <c r="E19" i="12"/>
  <c r="E23" s="1"/>
  <c r="C23"/>
  <c r="C34" s="1"/>
  <c r="M9" i="48" l="1"/>
  <c r="N15"/>
  <c r="O15" s="1"/>
  <c r="P15" s="1"/>
  <c r="Q11" s="1"/>
  <c r="E34" i="12"/>
  <c r="D9" i="38"/>
  <c r="N9" i="48" l="1"/>
  <c r="O9"/>
  <c r="G9" i="38"/>
  <c r="H9" s="1"/>
  <c r="H11" s="1"/>
  <c r="H14" s="1"/>
  <c r="P9" i="48" l="1"/>
  <c r="H17" i="38"/>
  <c r="H21" l="1"/>
  <c r="Q9" i="48"/>
  <c r="R118" s="1"/>
  <c r="C67" i="52" s="1"/>
  <c r="H20" i="38"/>
  <c r="O67" i="52" l="1"/>
  <c r="N67"/>
  <c r="M67"/>
  <c r="R55" i="48"/>
  <c r="C31" i="52" s="1"/>
  <c r="R94" i="48"/>
  <c r="C49" i="52" s="1"/>
  <c r="R82" i="48"/>
  <c r="C40" i="52" s="1"/>
  <c r="R106" i="48"/>
  <c r="C58" i="52" s="1"/>
  <c r="R90" i="48"/>
  <c r="C46" i="52" s="1"/>
  <c r="R102" i="48"/>
  <c r="C55" i="52" s="1"/>
  <c r="R86" i="48"/>
  <c r="C43" i="52" s="1"/>
  <c r="R98" i="48"/>
  <c r="C52" i="52" s="1"/>
  <c r="R114" i="48"/>
  <c r="C64" i="52" s="1"/>
  <c r="R110" i="48"/>
  <c r="C61" i="52" s="1"/>
  <c r="R122" i="48"/>
  <c r="C70" i="52" s="1"/>
  <c r="R51" i="48"/>
  <c r="C28" i="52" s="1"/>
  <c r="R59" i="48"/>
  <c r="C34" i="52" s="1"/>
  <c r="R47" i="48"/>
  <c r="C25" i="52" s="1"/>
  <c r="R27" i="48"/>
  <c r="C16" i="52" s="1"/>
  <c r="E16" s="1"/>
  <c r="R74" i="48"/>
  <c r="C37" i="52" s="1"/>
  <c r="R11" i="48"/>
  <c r="R19"/>
  <c r="C13" i="52" s="1"/>
  <c r="E13" s="1"/>
  <c r="R39" i="48"/>
  <c r="C22" i="52" s="1"/>
  <c r="R31" i="48"/>
  <c r="C19" i="52" s="1"/>
  <c r="H24" i="38"/>
  <c r="H26" s="1"/>
  <c r="C7" i="52" s="1"/>
  <c r="C66" s="1"/>
  <c r="C10" l="1"/>
  <c r="C9" s="1"/>
  <c r="O68"/>
  <c r="N68"/>
  <c r="M68"/>
  <c r="I70"/>
  <c r="K70"/>
  <c r="J70"/>
  <c r="M61"/>
  <c r="O61"/>
  <c r="N61"/>
  <c r="N64"/>
  <c r="M64"/>
  <c r="O64"/>
  <c r="L52"/>
  <c r="N52"/>
  <c r="M52"/>
  <c r="N43"/>
  <c r="M43"/>
  <c r="L43"/>
  <c r="L55"/>
  <c r="N55"/>
  <c r="M55"/>
  <c r="N46"/>
  <c r="M46"/>
  <c r="L46"/>
  <c r="F19"/>
  <c r="G19"/>
  <c r="H19"/>
  <c r="M58"/>
  <c r="O58"/>
  <c r="N58"/>
  <c r="G22"/>
  <c r="H22"/>
  <c r="I22"/>
  <c r="L40"/>
  <c r="M40"/>
  <c r="K40"/>
  <c r="N49"/>
  <c r="M49"/>
  <c r="L49"/>
  <c r="J31"/>
  <c r="I31"/>
  <c r="H31"/>
  <c r="J37"/>
  <c r="L37"/>
  <c r="K37"/>
  <c r="I25"/>
  <c r="H25"/>
  <c r="J25"/>
  <c r="F34"/>
  <c r="G34"/>
  <c r="E34"/>
  <c r="J28"/>
  <c r="I28"/>
  <c r="H28"/>
  <c r="C15"/>
  <c r="E17" s="1"/>
  <c r="C30"/>
  <c r="R9" i="48"/>
  <c r="D10" i="52" l="1"/>
  <c r="D11"/>
  <c r="I32"/>
  <c r="J32"/>
  <c r="H32"/>
  <c r="C27"/>
  <c r="C48"/>
  <c r="C57"/>
  <c r="C54"/>
  <c r="C69"/>
  <c r="C42"/>
  <c r="C12"/>
  <c r="C24"/>
  <c r="C51"/>
  <c r="C60"/>
  <c r="C36"/>
  <c r="C33"/>
  <c r="C39"/>
  <c r="C18"/>
  <c r="C63"/>
  <c r="C45"/>
  <c r="C21"/>
  <c r="D73" l="1"/>
  <c r="D75" s="1"/>
  <c r="M44"/>
  <c r="N44"/>
  <c r="L44"/>
  <c r="I71"/>
  <c r="K71"/>
  <c r="J71"/>
  <c r="M56"/>
  <c r="N56"/>
  <c r="L56"/>
  <c r="I23"/>
  <c r="H23"/>
  <c r="G23"/>
  <c r="O59"/>
  <c r="N59"/>
  <c r="M59"/>
  <c r="L47"/>
  <c r="N47"/>
  <c r="M47"/>
  <c r="M50"/>
  <c r="L50"/>
  <c r="N50"/>
  <c r="M65"/>
  <c r="O65"/>
  <c r="N65"/>
  <c r="J29"/>
  <c r="I29"/>
  <c r="H29"/>
  <c r="G20"/>
  <c r="F20"/>
  <c r="H20"/>
  <c r="K41"/>
  <c r="M41"/>
  <c r="L41"/>
  <c r="F35"/>
  <c r="G35"/>
  <c r="E35"/>
  <c r="C73"/>
  <c r="L38"/>
  <c r="K38"/>
  <c r="J38"/>
  <c r="C74"/>
  <c r="C77" s="1"/>
  <c r="C6" s="1"/>
  <c r="O62"/>
  <c r="N62"/>
  <c r="M62"/>
  <c r="L53"/>
  <c r="N53"/>
  <c r="M53"/>
  <c r="J26"/>
  <c r="I26"/>
  <c r="H26"/>
  <c r="E14"/>
  <c r="C75"/>
  <c r="D72"/>
  <c r="D74" s="1"/>
  <c r="O73" l="1"/>
  <c r="J72"/>
  <c r="L73"/>
  <c r="K72"/>
  <c r="N73"/>
  <c r="H73"/>
  <c r="F72"/>
  <c r="G73"/>
  <c r="E73"/>
  <c r="E75" s="1"/>
  <c r="M72"/>
  <c r="I73"/>
  <c r="J73"/>
  <c r="F73"/>
  <c r="O72"/>
  <c r="I72"/>
  <c r="E72"/>
  <c r="E74" s="1"/>
  <c r="K73"/>
  <c r="H72"/>
  <c r="G72"/>
  <c r="N72"/>
  <c r="L72"/>
  <c r="M73"/>
  <c r="F75" l="1"/>
  <c r="G75" s="1"/>
  <c r="H75" s="1"/>
  <c r="I75" s="1"/>
  <c r="J75" s="1"/>
  <c r="K75" s="1"/>
  <c r="L75" s="1"/>
  <c r="M75" s="1"/>
  <c r="N75" s="1"/>
  <c r="O75" s="1"/>
  <c r="F74"/>
  <c r="G74" s="1"/>
  <c r="H74" s="1"/>
  <c r="I74" s="1"/>
  <c r="J74" s="1"/>
  <c r="K74" s="1"/>
  <c r="L74" s="1"/>
  <c r="M74" s="1"/>
  <c r="N74" s="1"/>
  <c r="O74" s="1"/>
</calcChain>
</file>

<file path=xl/sharedStrings.xml><?xml version="1.0" encoding="utf-8"?>
<sst xmlns="http://schemas.openxmlformats.org/spreadsheetml/2006/main" count="1039" uniqueCount="451">
  <si>
    <t>TOTAL</t>
  </si>
  <si>
    <t>Objeto</t>
  </si>
  <si>
    <t>ITEM</t>
  </si>
  <si>
    <t>DISCRIMINAÇÃO</t>
  </si>
  <si>
    <t>TIPO   DE   RELATÓRIO</t>
  </si>
  <si>
    <t>NÚMERO DE VOLUMES</t>
  </si>
  <si>
    <t>TÍTULO</t>
  </si>
  <si>
    <t>NÚMERO TOTAL DE VIAS / FOLHAS</t>
  </si>
  <si>
    <t>FORMATO</t>
  </si>
  <si>
    <t>CUSTO</t>
  </si>
  <si>
    <t>UNITÁRIO</t>
  </si>
  <si>
    <t>Nota:</t>
  </si>
  <si>
    <t>1 - Todas as cópias são do tipo xerox</t>
  </si>
  <si>
    <t>2 - No Relatório Final será fornecida uma original impressa e gravada em CD-ROM</t>
  </si>
  <si>
    <t>%</t>
  </si>
  <si>
    <t>VALOR UNITÁRIO</t>
  </si>
  <si>
    <t>SERVIÇOS</t>
  </si>
  <si>
    <t>CRONOGRAMA (DIAS CORRIDOS)</t>
  </si>
  <si>
    <t>NOME/ FUNÇÃO NO PROJETO</t>
  </si>
  <si>
    <t>Qtde</t>
  </si>
  <si>
    <t>h/Dia</t>
  </si>
  <si>
    <t>Anexo II.e  -  SERVIÇOS  GRÁFICOS</t>
  </si>
  <si>
    <t xml:space="preserve">CONTRATAÇÃO DE EMPRESA DE ENGENHARIA CONSULTIVA PARA ELABORAÇÃO DE PROJETOS EXECUTIVOS DE DE PAVIMENTAÇÃO E DRENAGEM DA ESTRADA DE ACESSO AO DISTRITO DE SANTA LUZIA NO MUNICÍPIO DE BELO JARDIM/PE. </t>
  </si>
  <si>
    <t>DATA BASE: ABRIL/2013</t>
  </si>
  <si>
    <t>Dia</t>
  </si>
  <si>
    <t>Valor Unitário (R$)</t>
  </si>
  <si>
    <t>Valor Total (R$)</t>
  </si>
  <si>
    <t>OBJETO :</t>
  </si>
  <si>
    <t>1.1</t>
  </si>
  <si>
    <t>1.2</t>
  </si>
  <si>
    <t>1.3</t>
  </si>
  <si>
    <t>1.4</t>
  </si>
  <si>
    <t>1.5</t>
  </si>
  <si>
    <t>1.6</t>
  </si>
  <si>
    <t>1.7</t>
  </si>
  <si>
    <t>1.8</t>
  </si>
  <si>
    <t>PLANILHA ORÇAMENTÁRIA ESTIMATIVA CONSOLIDADA</t>
  </si>
  <si>
    <t>ENCARGOS SOCIAIS*</t>
  </si>
  <si>
    <t>Valor (R$)</t>
  </si>
  <si>
    <t xml:space="preserve">   A   - EQUIPE TÉCNICA DO PROJETO </t>
  </si>
  <si>
    <t>A3 - Pessoal de Nível Auxiliar</t>
  </si>
  <si>
    <t>SUB TOTAL 1</t>
  </si>
  <si>
    <t>B  - CUSTOS ADMINISTRATIVOS</t>
  </si>
  <si>
    <t>Taxa incidente sobre SUB TOTAL 1</t>
  </si>
  <si>
    <t>C   - DESPESAS GERAIS - Relatórios</t>
  </si>
  <si>
    <t>D   - DESPESAS GERAIS</t>
  </si>
  <si>
    <t>SUB TOTAL 2</t>
  </si>
  <si>
    <t>E   - REMUNERAÇÃO DA EMPRESA</t>
  </si>
  <si>
    <t>Taxa incidente sobre  SUB TOTAL 2</t>
  </si>
  <si>
    <t>SUB TOTAL 3</t>
  </si>
  <si>
    <t>F   - DESPESAS FISCAIS</t>
  </si>
  <si>
    <t>Taxa incidente sobre SUB TOTAL 3</t>
  </si>
  <si>
    <t>VALOR TOTAL ESTIMADO MÁXIMO</t>
  </si>
  <si>
    <t>A2 - Pessoal de Nível Técnico</t>
  </si>
  <si>
    <t>A1 - Pessoal Nível Superior</t>
  </si>
  <si>
    <t>Nível Funcional</t>
  </si>
  <si>
    <t xml:space="preserve">Quantidade </t>
  </si>
  <si>
    <t>Global - R$</t>
  </si>
  <si>
    <t>Salário - R$</t>
  </si>
  <si>
    <t>Homens x Mês</t>
  </si>
  <si>
    <t>Subtotal A1</t>
  </si>
  <si>
    <t>Subtotal A2</t>
  </si>
  <si>
    <t>Subtotal A3</t>
  </si>
  <si>
    <t>UNID.</t>
  </si>
  <si>
    <t xml:space="preserve">N. AUTOMÓVEIS/         IMÓVEIS/              MOBILIÁRIOS/ EQUIPAMENTOS </t>
  </si>
  <si>
    <t>CUSTO UNITÁRIO (R$)</t>
  </si>
  <si>
    <t>CUSTO TOTAL (R$)</t>
  </si>
  <si>
    <t>mês</t>
  </si>
  <si>
    <t>Tipo de Relatório</t>
  </si>
  <si>
    <t>und</t>
  </si>
  <si>
    <t>TOTAL GERAL</t>
  </si>
  <si>
    <t>NÚMERO DE HOMENS/PERÍODO</t>
  </si>
  <si>
    <t>Coordenação Técnica</t>
  </si>
  <si>
    <t>1.9</t>
  </si>
  <si>
    <t>1.10</t>
  </si>
  <si>
    <t>1.11</t>
  </si>
  <si>
    <t>1.12</t>
  </si>
  <si>
    <t>Descrição dos Serviços</t>
  </si>
  <si>
    <t>Nº de Vias</t>
  </si>
  <si>
    <t>Und.</t>
  </si>
  <si>
    <t>DATA-BASE:</t>
  </si>
  <si>
    <t>CÓDIGO</t>
  </si>
  <si>
    <t xml:space="preserve">CATEGORIA PROFISSIONAL </t>
  </si>
  <si>
    <t>UND</t>
  </si>
  <si>
    <t>SALÁRIO (R$)</t>
  </si>
  <si>
    <t>P8001</t>
  </si>
  <si>
    <t>P8002</t>
  </si>
  <si>
    <t>P8003</t>
  </si>
  <si>
    <t>P8007</t>
  </si>
  <si>
    <t>P8008</t>
  </si>
  <si>
    <t>P8009</t>
  </si>
  <si>
    <t>P8013</t>
  </si>
  <si>
    <t>P8014</t>
  </si>
  <si>
    <t>P8015</t>
  </si>
  <si>
    <t>P8019</t>
  </si>
  <si>
    <t>P8020</t>
  </si>
  <si>
    <t>P8021</t>
  </si>
  <si>
    <t>P8025</t>
  </si>
  <si>
    <t>P8026</t>
  </si>
  <si>
    <t>P8027</t>
  </si>
  <si>
    <t>P8028</t>
  </si>
  <si>
    <t>P8032</t>
  </si>
  <si>
    <t>P8033</t>
  </si>
  <si>
    <t>P8034</t>
  </si>
  <si>
    <t>P8038</t>
  </si>
  <si>
    <t>P8040</t>
  </si>
  <si>
    <t>P8041</t>
  </si>
  <si>
    <t>P8042</t>
  </si>
  <si>
    <t>P8044</t>
  </si>
  <si>
    <t>P8045</t>
  </si>
  <si>
    <t>P8046</t>
  </si>
  <si>
    <t>P8047</t>
  </si>
  <si>
    <t>P8054</t>
  </si>
  <si>
    <t>P8055</t>
  </si>
  <si>
    <t>P8056</t>
  </si>
  <si>
    <t>P8057</t>
  </si>
  <si>
    <t>P8058</t>
  </si>
  <si>
    <t>P8059</t>
  </si>
  <si>
    <t>P8060</t>
  </si>
  <si>
    <t>P8061</t>
  </si>
  <si>
    <t>P8062</t>
  </si>
  <si>
    <t>P8063</t>
  </si>
  <si>
    <t>P8064</t>
  </si>
  <si>
    <t>P8065</t>
  </si>
  <si>
    <t>P8066</t>
  </si>
  <si>
    <t>P8067</t>
  </si>
  <si>
    <t>P8068</t>
  </si>
  <si>
    <t>P8069</t>
  </si>
  <si>
    <t>P8070</t>
  </si>
  <si>
    <t>P8080</t>
  </si>
  <si>
    <t>P8081</t>
  </si>
  <si>
    <t>P8082</t>
  </si>
  <si>
    <t>P8092</t>
  </si>
  <si>
    <t>P8093</t>
  </si>
  <si>
    <t>P8094</t>
  </si>
  <si>
    <t>P8098</t>
  </si>
  <si>
    <t>P8102</t>
  </si>
  <si>
    <t>P8106</t>
  </si>
  <si>
    <t>P8107</t>
  </si>
  <si>
    <t>P8108</t>
  </si>
  <si>
    <t>P8112</t>
  </si>
  <si>
    <t>P8113</t>
  </si>
  <si>
    <t>P8117</t>
  </si>
  <si>
    <t>P8118</t>
  </si>
  <si>
    <t>P8119</t>
  </si>
  <si>
    <t>P8129</t>
  </si>
  <si>
    <t>P8130</t>
  </si>
  <si>
    <t>P8131</t>
  </si>
  <si>
    <t>P8135</t>
  </si>
  <si>
    <t>P8139</t>
  </si>
  <si>
    <t>P8143</t>
  </si>
  <si>
    <t>P8147</t>
  </si>
  <si>
    <t>P8151</t>
  </si>
  <si>
    <t>P8155</t>
  </si>
  <si>
    <t>P8159</t>
  </si>
  <si>
    <t>P8163</t>
  </si>
  <si>
    <t>P8167</t>
  </si>
  <si>
    <t>P8168</t>
  </si>
  <si>
    <t>P8169</t>
  </si>
  <si>
    <t>P8173</t>
  </si>
  <si>
    <t>P8174</t>
  </si>
  <si>
    <t>P8175</t>
  </si>
  <si>
    <t>B8951</t>
  </si>
  <si>
    <t>B8952</t>
  </si>
  <si>
    <t>B8953</t>
  </si>
  <si>
    <t>B8954</t>
  </si>
  <si>
    <t>B8955</t>
  </si>
  <si>
    <t>B8956</t>
  </si>
  <si>
    <t>B8957</t>
  </si>
  <si>
    <t>B8958</t>
  </si>
  <si>
    <t>B8959</t>
  </si>
  <si>
    <t>B8960</t>
  </si>
  <si>
    <t>E8887</t>
  </si>
  <si>
    <t>Auxiliar de Topografia</t>
  </si>
  <si>
    <t>Laboratorista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</si>
  <si>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</si>
  <si>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</si>
  <si>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</si>
  <si>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</si>
  <si>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</si>
  <si>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</si>
  <si>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</si>
  <si>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</si>
  <si>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</si>
  <si>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</si>
  <si>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</si>
  <si>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</si>
  <si>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Coordenação Geral</t>
  </si>
  <si>
    <t>E8889</t>
  </si>
  <si>
    <t>Veículo leve - 53 kW (sem motorista)</t>
  </si>
  <si>
    <t>E8891</t>
  </si>
  <si>
    <t>Van furgão - 93 kW (com motorista)</t>
  </si>
  <si>
    <t>GA4</t>
  </si>
  <si>
    <t>GA3</t>
  </si>
  <si>
    <t>1.13</t>
  </si>
  <si>
    <t>1.14</t>
  </si>
  <si>
    <t>1.15</t>
  </si>
  <si>
    <t>1.16</t>
  </si>
  <si>
    <t>1.17</t>
  </si>
  <si>
    <t>1.18</t>
  </si>
  <si>
    <t>AUXILIAR - CUSTO VEÍCULOS</t>
  </si>
  <si>
    <t>QUADRO 02</t>
  </si>
  <si>
    <t>QUADRO 03</t>
  </si>
  <si>
    <t>QUADRO 04</t>
  </si>
  <si>
    <t>ANEXO B</t>
  </si>
  <si>
    <t>ANEXO D - SERVIÇOS GRÁFICOS</t>
  </si>
  <si>
    <t>ANEXO E - DESPESAS GERAIS</t>
  </si>
  <si>
    <t>ANEXO F - REMUNERAÇÃO DA EQUIPE POR SERVIÇO</t>
  </si>
  <si>
    <t xml:space="preserve"> Engenheiro Coordenador (P0)</t>
  </si>
  <si>
    <t xml:space="preserve"> Engenheiro Profissional Pleno (P2)</t>
  </si>
  <si>
    <t>Técnico Pleno (T2)</t>
  </si>
  <si>
    <t>Técnico Especial (T0) -Topografo Chefe</t>
  </si>
  <si>
    <t>Técnico Pleno (T2) - Topografo Campo</t>
  </si>
  <si>
    <t>Veiculo</t>
  </si>
  <si>
    <t>P1</t>
  </si>
  <si>
    <t>Equipe Técnica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</si>
  <si>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</si>
  <si>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</si>
  <si>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</si>
  <si>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</si>
  <si>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</si>
  <si>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</si>
  <si>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</si>
  <si>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</si>
  <si>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</si>
  <si>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</si>
  <si>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</si>
  <si>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</si>
  <si>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</si>
  <si>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</si>
  <si>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</si>
  <si>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</si>
  <si>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</si>
  <si>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</si>
  <si>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</si>
  <si>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% MENSAL</t>
  </si>
  <si>
    <t>TOTAL MENSAL</t>
  </si>
  <si>
    <t>% ACUMULADO</t>
  </si>
  <si>
    <t>TOTAL ACUMULADO</t>
  </si>
  <si>
    <t>Advogado júnior</t>
  </si>
  <si>
    <t>Advogado pleno</t>
  </si>
  <si>
    <t>Advogado sênior</t>
  </si>
  <si>
    <t>Analista de desenvolvimento de sistemas júnior</t>
  </si>
  <si>
    <t>Analista de desenvolvimento de sistemas pleno</t>
  </si>
  <si>
    <t>Analista de desenvolvimento de sistemas sênior</t>
  </si>
  <si>
    <t>Arquiteto júnior</t>
  </si>
  <si>
    <t>Arquiteto pleno</t>
  </si>
  <si>
    <t>Arquiteto sênior</t>
  </si>
  <si>
    <t>Assistente social júnior</t>
  </si>
  <si>
    <t>Assistente social pleno</t>
  </si>
  <si>
    <t>Assistente social sênior</t>
  </si>
  <si>
    <t>Auxiliar</t>
  </si>
  <si>
    <t>Auxiliar administrativo</t>
  </si>
  <si>
    <t>Auxiliar de laboratório</t>
  </si>
  <si>
    <t>Auxiliar de topografia</t>
  </si>
  <si>
    <t>Biólogo júnior</t>
  </si>
  <si>
    <t>Biólogo pleno</t>
  </si>
  <si>
    <t>Biólogo sênior</t>
  </si>
  <si>
    <t>Chefe de escritório</t>
  </si>
  <si>
    <t>Contador júnior</t>
  </si>
  <si>
    <t>Contador pleno</t>
  </si>
  <si>
    <t>Contador sênior</t>
  </si>
  <si>
    <t>Economista júnior</t>
  </si>
  <si>
    <t>Economista pleno</t>
  </si>
  <si>
    <t>Economista sênior</t>
  </si>
  <si>
    <t>Engenheiro agrônomo júnior</t>
  </si>
  <si>
    <t>Engenheiro agrônomo pleno</t>
  </si>
  <si>
    <t>Engenheiro agrônomo sênior</t>
  </si>
  <si>
    <t>Engenheiro ambiental júnior</t>
  </si>
  <si>
    <t>Engenheiro ambiental pleno</t>
  </si>
  <si>
    <t>Engenheiro ambiental sênior</t>
  </si>
  <si>
    <t>Engenheiro consultor especial</t>
  </si>
  <si>
    <t>Engenheiro coordenador</t>
  </si>
  <si>
    <t>Engenheiro de pesca júnior</t>
  </si>
  <si>
    <t>Engenheiro de pesca pleno</t>
  </si>
  <si>
    <t>Engenheiro de pesca sênior</t>
  </si>
  <si>
    <t>Engenheiro de projetos júnior</t>
  </si>
  <si>
    <t>Engenheiro de projetos pleno</t>
  </si>
  <si>
    <t>Engenheiro de projetos sênior</t>
  </si>
  <si>
    <t>Engenheiro florestal júnior</t>
  </si>
  <si>
    <t>Engenheiro florestal pleno</t>
  </si>
  <si>
    <t>Engenheiro florestal sênior</t>
  </si>
  <si>
    <t>Geólogo júnior</t>
  </si>
  <si>
    <t>Geólogo pleno</t>
  </si>
  <si>
    <t>Geólogo sênior</t>
  </si>
  <si>
    <t>Jornalista júnior</t>
  </si>
  <si>
    <t>Jornalista pleno</t>
  </si>
  <si>
    <t>Jornalista sênior</t>
  </si>
  <si>
    <t>Médico veterinário</t>
  </si>
  <si>
    <t>Meteorologista júnior</t>
  </si>
  <si>
    <t>Meteorologista pleno</t>
  </si>
  <si>
    <t>Meteorologista sênior</t>
  </si>
  <si>
    <t>Motorista de caminhão</t>
  </si>
  <si>
    <t>Motorista de veículo leve</t>
  </si>
  <si>
    <t>Oceanógrafo júnior</t>
  </si>
  <si>
    <t>Oceanógrafo pleno</t>
  </si>
  <si>
    <t>Oceanógrafo sênior</t>
  </si>
  <si>
    <t>Pedagogo júnior</t>
  </si>
  <si>
    <t>Pedagogo pleno</t>
  </si>
  <si>
    <t>Pedagogo sênior</t>
  </si>
  <si>
    <t>Secretária</t>
  </si>
  <si>
    <t>Sondador</t>
  </si>
  <si>
    <t>Técnico ambiental</t>
  </si>
  <si>
    <t>Técnico de obras</t>
  </si>
  <si>
    <t>Técnico de segurança do trabalho</t>
  </si>
  <si>
    <t>Técnico em geoprocessamento</t>
  </si>
  <si>
    <t>Técnico em informática - programador</t>
  </si>
  <si>
    <t>Topógrafo</t>
  </si>
  <si>
    <t>Arquivista júnior</t>
  </si>
  <si>
    <t>Arquivista pleno</t>
  </si>
  <si>
    <t>Arquivista sênior</t>
  </si>
  <si>
    <t>Administrador júnior</t>
  </si>
  <si>
    <t>Administrador pleno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</si>
  <si>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</si>
  <si>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</si>
  <si>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</si>
  <si>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</si>
  <si>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</si>
  <si>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</si>
  <si>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</si>
  <si>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</si>
  <si>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</si>
  <si>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</si>
  <si>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</si>
  <si>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</si>
  <si>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</si>
  <si>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</si>
  <si>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</si>
  <si>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</si>
  <si>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</si>
  <si>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</si>
  <si>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</si>
  <si>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</si>
  <si>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</si>
  <si>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</si>
  <si>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</si>
  <si>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</si>
  <si>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</si>
  <si>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</si>
  <si>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</si>
  <si>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</si>
  <si>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</si>
  <si>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</si>
  <si>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</si>
  <si>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</si>
  <si>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</si>
  <si>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</si>
  <si>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</si>
  <si>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</si>
  <si>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</si>
  <si>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</si>
  <si>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</si>
  <si>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</si>
  <si>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</si>
  <si>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</si>
  <si>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</si>
  <si>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Veículo leve picape 4x4 - 147 kW (sem motorista)</t>
  </si>
  <si>
    <t>Imóvel Comercial (2,60% do CMCC - SINAPI)</t>
  </si>
  <si>
    <t>R$ / m² x mês</t>
  </si>
  <si>
    <t>Despesas diversas de residência</t>
  </si>
  <si>
    <t>R$ x ocupante / mês</t>
  </si>
  <si>
    <t>Despesas diversas de escritório</t>
  </si>
  <si>
    <t>R$ / mês</t>
  </si>
  <si>
    <t>Cesta das Instalações de Topografia</t>
  </si>
  <si>
    <t>Cesta das Instalações de Laboratório de Solos</t>
  </si>
  <si>
    <t>Cesta das Instalações de Laboratório de Concreto</t>
  </si>
  <si>
    <t>Cesta das Instalações de Laboratório de Asfalto</t>
  </si>
  <si>
    <t>Mobiliário de Escritório</t>
  </si>
  <si>
    <t>Mobiliário de Residência</t>
  </si>
  <si>
    <t>Imóvel Residencial (1,70% do CMCC - SINAPI)</t>
  </si>
  <si>
    <t>Impressão A4</t>
  </si>
  <si>
    <t>Impressão A3</t>
  </si>
  <si>
    <t>Ud</t>
  </si>
  <si>
    <t>P21</t>
  </si>
  <si>
    <t>Veículo Leve - Tipo Hatch - (sem motorista)</t>
  </si>
  <si>
    <t>Unid</t>
  </si>
  <si>
    <t>homem/mês</t>
  </si>
  <si>
    <t>ud</t>
  </si>
  <si>
    <t>ANEXO C - CUSTO DE ELABORAÇÃO DE PROJETO / UTILIZAÇÃO DA EQUIPE E EQUIPAMENTOS POR SERVIÇOS - QUADRO 01</t>
  </si>
  <si>
    <t xml:space="preserve">Serviços Gráficos </t>
  </si>
  <si>
    <t xml:space="preserve"> Engenheiro Profissional Senior (P1)</t>
  </si>
  <si>
    <t>Veículo Leve Pick Up 4x4 - 147 kw (sem motorista)</t>
  </si>
  <si>
    <t>Veiculo Pick-Up</t>
  </si>
  <si>
    <t>Tipo</t>
  </si>
  <si>
    <t>A4</t>
  </si>
  <si>
    <t>A3</t>
  </si>
  <si>
    <t>Quant.</t>
  </si>
  <si>
    <t>NÚMERO DE SERVIÇOS GRÁFICOS</t>
  </si>
  <si>
    <t>NÚMERO DE EQUIPAMENTOS E APOIO</t>
  </si>
  <si>
    <t>Equipamentos de Topografia</t>
  </si>
  <si>
    <t>Equipamentos de Sondagem (SPT)</t>
  </si>
  <si>
    <t>Laboratorista (Solos)</t>
  </si>
  <si>
    <t>Auxiliar de Laboratorio (Solos)</t>
  </si>
  <si>
    <t>Equipamentos de Sondagem (Solos)</t>
  </si>
  <si>
    <t>Cesta das Instalações de Laboratório de SPT</t>
  </si>
  <si>
    <t>Laboratorista (SPT)</t>
  </si>
  <si>
    <t>Auxiliar de Laboratorio (SPT)</t>
  </si>
  <si>
    <t>Impressão A4 - GA4</t>
  </si>
  <si>
    <t xml:space="preserve">Impressão A3 - GA3 </t>
  </si>
  <si>
    <t>RESUMO DOS SERVIÇOS GRÁFICOS</t>
  </si>
  <si>
    <t>Quant</t>
  </si>
  <si>
    <t>R$</t>
  </si>
  <si>
    <t>Unitario</t>
  </si>
  <si>
    <t>Despesas Fiscais</t>
  </si>
  <si>
    <t>Total Geral</t>
  </si>
  <si>
    <t>Total</t>
  </si>
  <si>
    <t>Rem. Empresa</t>
  </si>
  <si>
    <t>Custo Adm.</t>
  </si>
  <si>
    <t>Enc. Sociais</t>
  </si>
  <si>
    <t>Cod.</t>
  </si>
  <si>
    <t>P8264</t>
  </si>
  <si>
    <t>Motorista de veículo leve - horista</t>
  </si>
  <si>
    <t>h</t>
  </si>
  <si>
    <t>Engenheiro Coordenador (P0)</t>
  </si>
  <si>
    <t>Engenheiro Profissional Pleno (P2)</t>
  </si>
  <si>
    <t>Engenheiro Profissional Senior (P1)</t>
  </si>
  <si>
    <t>Engenheiro ou Tecnologo em Geoprocessamento ou Cartografia (P3)</t>
  </si>
  <si>
    <t>CRONOGRAMA (DIAS CORRIDOS / MESES)</t>
  </si>
  <si>
    <t>Data Base:</t>
  </si>
  <si>
    <t>Cesta das Instalações de Laboratório (Solos e SPT)</t>
  </si>
  <si>
    <t xml:space="preserve">Coordenador ambiental </t>
  </si>
  <si>
    <t>P2 - Estudos de Concepção</t>
  </si>
  <si>
    <t>PROJETO DE REQUALIFICAÇÃO E AMPLIAÇÃO DOS SISTEMAS DE ABASTECIMENTO D'ÁGUA EM DISTRITOS DE AFRANIO/PE</t>
  </si>
  <si>
    <t>P1 - Plano de Trabalho para os Estudos de Concepção, Projetos Básicos, Serviços Topográficos e Geotécnicos</t>
  </si>
  <si>
    <t>P3 - Estudos Ambientais Preliminares (RAP)</t>
  </si>
  <si>
    <t>D1</t>
  </si>
  <si>
    <t>D2</t>
  </si>
  <si>
    <t>D3</t>
  </si>
  <si>
    <t>P7 - Projetos Básicos - Parte 4: Desapropriações</t>
  </si>
  <si>
    <t>P8 - Projetos Básicos - Parte 5: Componente Ambiental</t>
  </si>
  <si>
    <t>P4 - Projetos Básicos - Parte 1: Projeto básico do sistema d'água, planta geral do sistema, mananciais / captações, condutos adutoras / subadutoras, estações elevatórias, reservatórios, estações de tratamento, rede de distribuição, ligações domiciliares, desempenho operacional</t>
  </si>
  <si>
    <t>P5 - Projetos Básicos - Parte 2 - Outros Projetos: Projeto hidráulico, relação de serviços / materiais / equipamentos / quantitativos, especificações dos serviços / materiais / equipamentos)</t>
  </si>
  <si>
    <t>P6 - Projetos Básicos - Parte 3: Orçamento e Cronograma Físico</t>
  </si>
  <si>
    <t>P10 - Projetos Executivos - Produto Final 1 - Detalhamento</t>
  </si>
  <si>
    <t>P11 - Projetos Executivos - Produto Final 2 - Projeto de Estruturas e Fundações</t>
  </si>
  <si>
    <t>P12 - Projetos Executivos - Produto Final 3 - Projeto Elétrico</t>
  </si>
  <si>
    <t>P13 - Projetos Executivos - Produto Final 4 - Projeto de Automação. Medição e Instrumentação</t>
  </si>
  <si>
    <t>P14 - Projetos Executivos - Produto Final 5 - Projeto de Proteção</t>
  </si>
  <si>
    <t>P15 - Projetos Executivos - Produto Final 6 - Projeto de Terraplenagem, Drenagem e Restauração do Pavimento</t>
  </si>
  <si>
    <t>P16 - Projetos Executivos - Produto Final 7 - Projeto de Instalações Prediais</t>
  </si>
  <si>
    <t xml:space="preserve">P17 - Projetos Executivos - Produto Final 8 - Orçamento, Cronograma Físico-Financeiro e Plano de Execução de Obras </t>
  </si>
  <si>
    <t>P18 - Projetos Executivos - Produto Final 9 - Manual de Operação e Manutenção</t>
  </si>
  <si>
    <t>P19 - Projetos Executivos - Produto Final 10 - Desapropriação</t>
  </si>
  <si>
    <t>P9 - Projetos Básicos - Parte 6: Levantamento de Campo (Topografia, Geotecnia) e Análise Físico-Química)</t>
  </si>
  <si>
    <t>1.19</t>
  </si>
  <si>
    <t>1.20</t>
  </si>
  <si>
    <t>1.21</t>
  </si>
  <si>
    <t>P20 - Projetos Executivos - Produto Final 11 - Componente Ambiental</t>
  </si>
  <si>
    <t>P21 - Projetos Executivos - Produto Final 12 - Relatórios dos Serviços Topográficos, Geotécnicos e Análises Físico-Químicas</t>
  </si>
  <si>
    <t>ANEXO G - QUADRO 5 - CRONOGRAMA FÍSICO - FINANCEIRO</t>
  </si>
  <si>
    <t>CONSULTORIA CUSTOS DE MÃO DE OBRA - DNIT</t>
  </si>
</sst>
</file>

<file path=xl/styles.xml><?xml version="1.0" encoding="utf-8"?>
<styleSheet xmlns="http://schemas.openxmlformats.org/spreadsheetml/2006/main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\$#,##0\ ;\(\$#,##0\)"/>
    <numFmt numFmtId="168" formatCode="0.0"/>
    <numFmt numFmtId="169" formatCode="#,##0.000"/>
    <numFmt numFmtId="170" formatCode="_(* #,##0.00_);_(* \(#,##0.00\);_(* \-??_);_(@_)"/>
    <numFmt numFmtId="171" formatCode="0.00000"/>
    <numFmt numFmtId="172" formatCode="_(&quot;R$&quot;\ * #,##0.00_);_(&quot;R$&quot;\ * \(#,##0.00\);_(&quot;R$&quot;\ * &quot;-&quot;??_);_(@_)"/>
    <numFmt numFmtId="173" formatCode="0.0000"/>
    <numFmt numFmtId="174" formatCode="_-&quot;R$&quot;\ * #,##0.0000_-;\-&quot;R$&quot;\ * #,##0.0000_-;_-&quot;R$&quot;\ * &quot;-&quot;????_-;_-@_-"/>
    <numFmt numFmtId="175" formatCode="#,##0.00\ \ "/>
    <numFmt numFmtId="176" formatCode="#,##0.00\ ;&quot; (&quot;#,##0.00\);&quot; -&quot;#\ ;@\ "/>
    <numFmt numFmtId="177" formatCode="[$-416]mmm\-yy;@"/>
    <numFmt numFmtId="178" formatCode="0.000%"/>
    <numFmt numFmtId="179" formatCode="0.0000%"/>
    <numFmt numFmtId="180" formatCode="0.000000%"/>
    <numFmt numFmtId="181" formatCode="[$-416]mmmm\-yy;@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5"/>
      <color indexed="56"/>
      <name val="Calibri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002060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b/>
      <sz val="9"/>
      <color theme="0"/>
      <name val="Arial Narrow"/>
      <family val="2"/>
    </font>
    <font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</fills>
  <borders count="140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55"/>
      </right>
      <top/>
      <bottom/>
      <diagonal/>
    </border>
    <border>
      <left style="thick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thin">
        <color indexed="55"/>
      </right>
      <top style="medium">
        <color indexed="55"/>
      </top>
      <bottom/>
      <diagonal/>
    </border>
    <border>
      <left style="thin">
        <color indexed="55"/>
      </left>
      <right/>
      <top style="medium">
        <color indexed="55"/>
      </top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ck">
        <color indexed="55"/>
      </right>
      <top/>
      <bottom/>
      <diagonal/>
    </border>
    <border>
      <left style="thick">
        <color indexed="55"/>
      </left>
      <right/>
      <top/>
      <bottom/>
      <diagonal/>
    </border>
    <border>
      <left style="thin">
        <color indexed="55"/>
      </left>
      <right style="thin">
        <color indexed="55"/>
      </right>
      <top/>
      <bottom style="medium">
        <color indexed="55"/>
      </bottom>
      <diagonal/>
    </border>
    <border>
      <left style="thin">
        <color indexed="55"/>
      </left>
      <right style="thick">
        <color indexed="55"/>
      </right>
      <top/>
      <bottom style="medium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medium">
        <color indexed="55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55"/>
      </right>
      <top style="medium">
        <color indexed="55"/>
      </top>
      <bottom/>
      <diagonal/>
    </border>
    <border>
      <left/>
      <right style="thick">
        <color indexed="55"/>
      </right>
      <top style="thick">
        <color indexed="55"/>
      </top>
      <bottom style="thick">
        <color indexed="5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thick">
        <color indexed="55"/>
      </right>
      <top style="thin">
        <color indexed="55"/>
      </top>
      <bottom style="medium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 style="thick">
        <color indexed="55"/>
      </right>
      <top/>
      <bottom style="medium">
        <color indexed="55"/>
      </bottom>
      <diagonal/>
    </border>
    <border>
      <left style="medium">
        <color indexed="55"/>
      </left>
      <right/>
      <top/>
      <bottom style="medium">
        <color indexed="55"/>
      </bottom>
      <diagonal/>
    </border>
    <border>
      <left/>
      <right style="medium">
        <color indexed="55"/>
      </right>
      <top/>
      <bottom style="medium">
        <color indexed="55"/>
      </bottom>
      <diagonal/>
    </border>
    <border>
      <left style="thick">
        <color indexed="55"/>
      </left>
      <right/>
      <top style="thick">
        <color indexed="55"/>
      </top>
      <bottom/>
      <diagonal/>
    </border>
    <border>
      <left/>
      <right/>
      <top style="thick">
        <color indexed="55"/>
      </top>
      <bottom/>
      <diagonal/>
    </border>
    <border>
      <left/>
      <right style="medium">
        <color indexed="55"/>
      </right>
      <top style="medium">
        <color indexed="55"/>
      </top>
      <bottom/>
      <diagonal/>
    </border>
    <border>
      <left style="medium">
        <color indexed="55"/>
      </left>
      <right/>
      <top style="medium">
        <color indexed="55"/>
      </top>
      <bottom/>
      <diagonal/>
    </border>
    <border>
      <left style="thick">
        <color indexed="55"/>
      </left>
      <right/>
      <top/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ck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55"/>
      </left>
      <right/>
      <top style="thick">
        <color indexed="55"/>
      </top>
      <bottom style="thick">
        <color indexed="55"/>
      </bottom>
      <diagonal/>
    </border>
    <border>
      <left/>
      <right/>
      <top style="thick">
        <color indexed="55"/>
      </top>
      <bottom style="thick">
        <color indexed="55"/>
      </bottom>
      <diagonal/>
    </border>
    <border>
      <left/>
      <right style="thick">
        <color indexed="55"/>
      </right>
      <top style="thick">
        <color indexed="55"/>
      </top>
      <bottom/>
      <diagonal/>
    </border>
    <border>
      <left style="thick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ck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 style="thin">
        <color indexed="55"/>
      </right>
      <top style="thick">
        <color indexed="55"/>
      </top>
      <bottom style="thick">
        <color indexed="55"/>
      </bottom>
      <diagonal/>
    </border>
    <border>
      <left style="thin">
        <color indexed="55"/>
      </left>
      <right style="thick">
        <color indexed="55"/>
      </right>
      <top style="medium">
        <color indexed="55"/>
      </top>
      <bottom style="thin">
        <color indexed="55"/>
      </bottom>
      <diagonal/>
    </border>
    <border>
      <left style="thick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5"/>
      </right>
      <top/>
      <bottom/>
      <diagonal/>
    </border>
    <border>
      <left style="medium">
        <color indexed="64"/>
      </left>
      <right style="thin">
        <color indexed="55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 style="double">
        <color indexed="64"/>
      </bottom>
      <diagonal/>
    </border>
    <border>
      <left/>
      <right style="medium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3" fillId="0" borderId="1" applyNumberFormat="0" applyFill="0" applyAlignment="0" applyProtection="0"/>
    <xf numFmtId="0" fontId="4" fillId="0" borderId="2" applyNumberFormat="0" applyFont="0" applyFill="0" applyAlignment="0" applyProtection="0"/>
    <xf numFmtId="0" fontId="3" fillId="0" borderId="0"/>
    <xf numFmtId="170" fontId="14" fillId="0" borderId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176" fontId="3" fillId="0" borderId="0" applyFill="0" applyBorder="0" applyAlignment="0" applyProtection="0"/>
    <xf numFmtId="0" fontId="3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6" fillId="0" borderId="0"/>
    <xf numFmtId="0" fontId="27" fillId="0" borderId="0"/>
  </cellStyleXfs>
  <cellXfs count="643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166" fontId="8" fillId="0" borderId="7" xfId="0" applyNumberFormat="1" applyFont="1" applyBorder="1" applyAlignment="1" applyProtection="1">
      <alignment horizontal="center" vertical="center"/>
      <protection locked="0"/>
    </xf>
    <xf numFmtId="166" fontId="8" fillId="0" borderId="0" xfId="0" applyNumberFormat="1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166" fontId="8" fillId="0" borderId="18" xfId="0" applyNumberFormat="1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vertical="center"/>
    </xf>
    <xf numFmtId="39" fontId="8" fillId="0" borderId="14" xfId="0" applyNumberFormat="1" applyFont="1" applyBorder="1" applyAlignment="1">
      <alignment horizontal="center" vertical="center"/>
    </xf>
    <xf numFmtId="39" fontId="8" fillId="0" borderId="11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6" fillId="0" borderId="0" xfId="22" applyFont="1" applyAlignment="1">
      <alignment horizontal="center" vertical="center"/>
    </xf>
    <xf numFmtId="0" fontId="11" fillId="0" borderId="3" xfId="22" applyFont="1" applyBorder="1" applyAlignment="1">
      <alignment horizontal="center" vertical="center"/>
    </xf>
    <xf numFmtId="44" fontId="11" fillId="0" borderId="3" xfId="24" applyFont="1" applyFill="1" applyBorder="1" applyAlignment="1">
      <alignment horizontal="center" vertical="center"/>
    </xf>
    <xf numFmtId="174" fontId="16" fillId="0" borderId="0" xfId="22" applyNumberFormat="1" applyFont="1" applyAlignment="1">
      <alignment horizontal="center" vertical="center"/>
    </xf>
    <xf numFmtId="0" fontId="16" fillId="0" borderId="0" xfId="20" applyFont="1" applyAlignment="1">
      <alignment vertical="center"/>
    </xf>
    <xf numFmtId="0" fontId="17" fillId="0" borderId="3" xfId="20" applyFont="1" applyBorder="1" applyAlignment="1">
      <alignment horizontal="center" vertical="center"/>
    </xf>
    <xf numFmtId="177" fontId="18" fillId="0" borderId="3" xfId="20" applyNumberFormat="1" applyFont="1" applyBorder="1" applyAlignment="1">
      <alignment horizontal="left" vertical="center"/>
    </xf>
    <xf numFmtId="0" fontId="16" fillId="0" borderId="0" xfId="20" applyFont="1" applyAlignment="1">
      <alignment horizontal="center" vertical="center"/>
    </xf>
    <xf numFmtId="0" fontId="16" fillId="5" borderId="0" xfId="20" applyFont="1" applyFill="1" applyAlignment="1">
      <alignment vertical="center"/>
    </xf>
    <xf numFmtId="0" fontId="11" fillId="0" borderId="53" xfId="14" quotePrefix="1" applyFont="1" applyBorder="1" applyAlignment="1">
      <alignment horizontal="left" vertical="center" wrapText="1" indent="1"/>
    </xf>
    <xf numFmtId="0" fontId="11" fillId="0" borderId="21" xfId="14" applyFont="1" applyBorder="1" applyAlignment="1">
      <alignment horizontal="center" vertical="center"/>
    </xf>
    <xf numFmtId="170" fontId="11" fillId="0" borderId="61" xfId="14" applyNumberFormat="1" applyFont="1" applyBorder="1" applyAlignment="1">
      <alignment horizontal="right" vertical="center"/>
    </xf>
    <xf numFmtId="170" fontId="11" fillId="0" borderId="23" xfId="17" applyNumberFormat="1" applyFont="1" applyBorder="1" applyAlignment="1" applyProtection="1">
      <alignment horizontal="center" vertical="center"/>
      <protection locked="0"/>
    </xf>
    <xf numFmtId="0" fontId="11" fillId="0" borderId="23" xfId="17" applyFont="1" applyBorder="1" applyAlignment="1">
      <alignment horizontal="center" vertical="center"/>
    </xf>
    <xf numFmtId="0" fontId="11" fillId="0" borderId="20" xfId="17" applyFont="1" applyBorder="1" applyAlignment="1">
      <alignment horizontal="center" vertical="center"/>
    </xf>
    <xf numFmtId="170" fontId="11" fillId="0" borderId="20" xfId="17" applyNumberFormat="1" applyFont="1" applyBorder="1" applyAlignment="1">
      <alignment vertical="center"/>
    </xf>
    <xf numFmtId="170" fontId="11" fillId="0" borderId="61" xfId="17" applyNumberFormat="1" applyFont="1" applyBorder="1" applyAlignment="1">
      <alignment vertical="center"/>
    </xf>
    <xf numFmtId="0" fontId="11" fillId="0" borderId="0" xfId="14" applyFont="1" applyAlignment="1">
      <alignment vertical="center"/>
    </xf>
    <xf numFmtId="0" fontId="12" fillId="0" borderId="97" xfId="14" applyFont="1" applyBorder="1" applyAlignment="1">
      <alignment horizontal="center" vertical="center"/>
    </xf>
    <xf numFmtId="0" fontId="12" fillId="0" borderId="99" xfId="14" applyFont="1" applyBorder="1" applyAlignment="1">
      <alignment horizontal="center" vertical="center" wrapText="1"/>
    </xf>
    <xf numFmtId="0" fontId="11" fillId="0" borderId="53" xfId="14" applyFont="1" applyBorder="1" applyAlignment="1">
      <alignment vertical="center"/>
    </xf>
    <xf numFmtId="0" fontId="11" fillId="0" borderId="86" xfId="14" applyFont="1" applyBorder="1" applyAlignment="1">
      <alignment vertical="center"/>
    </xf>
    <xf numFmtId="0" fontId="11" fillId="0" borderId="23" xfId="14" applyFont="1" applyBorder="1" applyAlignment="1">
      <alignment vertical="center"/>
    </xf>
    <xf numFmtId="0" fontId="11" fillId="0" borderId="20" xfId="14" applyFont="1" applyBorder="1" applyAlignment="1">
      <alignment vertical="center"/>
    </xf>
    <xf numFmtId="0" fontId="11" fillId="0" borderId="23" xfId="14" applyFont="1" applyBorder="1" applyAlignment="1" applyProtection="1">
      <alignment vertical="center"/>
      <protection locked="0"/>
    </xf>
    <xf numFmtId="0" fontId="11" fillId="0" borderId="20" xfId="14" applyFont="1" applyBorder="1" applyAlignment="1" applyProtection="1">
      <alignment vertical="center"/>
      <protection locked="0"/>
    </xf>
    <xf numFmtId="0" fontId="11" fillId="0" borderId="61" xfId="14" applyFont="1" applyBorder="1" applyAlignment="1">
      <alignment vertical="center"/>
    </xf>
    <xf numFmtId="16" fontId="11" fillId="0" borderId="0" xfId="14" applyNumberFormat="1" applyFont="1" applyAlignment="1">
      <alignment vertical="center"/>
    </xf>
    <xf numFmtId="0" fontId="11" fillId="0" borderId="53" xfId="17" applyFont="1" applyBorder="1" applyAlignment="1">
      <alignment vertical="center"/>
    </xf>
    <xf numFmtId="0" fontId="11" fillId="0" borderId="55" xfId="14" applyFont="1" applyBorder="1" applyAlignment="1">
      <alignment vertical="center"/>
    </xf>
    <xf numFmtId="0" fontId="11" fillId="0" borderId="47" xfId="14" applyFont="1" applyBorder="1" applyAlignment="1">
      <alignment vertical="center"/>
    </xf>
    <xf numFmtId="0" fontId="11" fillId="0" borderId="101" xfId="14" applyFont="1" applyBorder="1" applyAlignment="1">
      <alignment vertical="center"/>
    </xf>
    <xf numFmtId="0" fontId="11" fillId="0" borderId="102" xfId="14" applyFont="1" applyBorder="1" applyAlignment="1">
      <alignment vertical="center"/>
    </xf>
    <xf numFmtId="0" fontId="11" fillId="0" borderId="103" xfId="14" applyFont="1" applyBorder="1" applyAlignment="1">
      <alignment vertical="center"/>
    </xf>
    <xf numFmtId="0" fontId="11" fillId="0" borderId="62" xfId="14" applyFont="1" applyBorder="1" applyAlignment="1">
      <alignment vertical="center"/>
    </xf>
    <xf numFmtId="0" fontId="11" fillId="0" borderId="57" xfId="14" applyFont="1" applyBorder="1" applyAlignment="1">
      <alignment vertical="center"/>
    </xf>
    <xf numFmtId="0" fontId="11" fillId="0" borderId="58" xfId="14" applyFont="1" applyBorder="1" applyAlignment="1">
      <alignment vertical="center"/>
    </xf>
    <xf numFmtId="166" fontId="12" fillId="0" borderId="59" xfId="14" applyNumberFormat="1" applyFont="1" applyBorder="1" applyAlignment="1">
      <alignment vertical="center"/>
    </xf>
    <xf numFmtId="0" fontId="11" fillId="0" borderId="0" xfId="14" applyFont="1"/>
    <xf numFmtId="166" fontId="11" fillId="0" borderId="0" xfId="10" applyFont="1" applyFill="1" applyAlignment="1">
      <alignment vertical="center"/>
    </xf>
    <xf numFmtId="166" fontId="11" fillId="0" borderId="0" xfId="0" applyNumberFormat="1" applyFont="1" applyAlignment="1">
      <alignment vertical="center"/>
    </xf>
    <xf numFmtId="0" fontId="12" fillId="2" borderId="79" xfId="0" applyFont="1" applyFill="1" applyBorder="1" applyAlignment="1" applyProtection="1">
      <alignment horizontal="center" vertical="center"/>
      <protection locked="0"/>
    </xf>
    <xf numFmtId="0" fontId="12" fillId="2" borderId="80" xfId="0" applyFont="1" applyFill="1" applyBorder="1" applyAlignment="1" applyProtection="1">
      <alignment horizontal="center" vertical="center"/>
      <protection locked="0"/>
    </xf>
    <xf numFmtId="0" fontId="11" fillId="0" borderId="85" xfId="0" applyFont="1" applyBorder="1" applyAlignment="1">
      <alignment horizontal="center" vertical="center"/>
    </xf>
    <xf numFmtId="4" fontId="11" fillId="0" borderId="81" xfId="0" applyNumberFormat="1" applyFont="1" applyBorder="1" applyAlignment="1" applyProtection="1">
      <alignment horizontal="center" vertical="center"/>
      <protection locked="0"/>
    </xf>
    <xf numFmtId="4" fontId="11" fillId="0" borderId="86" xfId="0" applyNumberFormat="1" applyFont="1" applyBorder="1" applyAlignment="1" applyProtection="1">
      <alignment horizontal="center" vertical="center"/>
      <protection locked="0"/>
    </xf>
    <xf numFmtId="4" fontId="11" fillId="0" borderId="60" xfId="0" applyNumberFormat="1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169" fontId="11" fillId="0" borderId="23" xfId="0" applyNumberFormat="1" applyFont="1" applyBorder="1" applyAlignment="1" applyProtection="1">
      <alignment horizontal="right" vertical="center"/>
      <protection locked="0"/>
    </xf>
    <xf numFmtId="4" fontId="11" fillId="0" borderId="21" xfId="0" applyNumberFormat="1" applyFont="1" applyBorder="1" applyAlignment="1" applyProtection="1">
      <alignment horizontal="right" vertical="center"/>
      <protection locked="0"/>
    </xf>
    <xf numFmtId="4" fontId="11" fillId="0" borderId="61" xfId="0" applyNumberFormat="1" applyFont="1" applyBorder="1" applyAlignment="1">
      <alignment horizontal="right" vertical="center"/>
    </xf>
    <xf numFmtId="169" fontId="11" fillId="0" borderId="23" xfId="0" applyNumberFormat="1" applyFont="1" applyBorder="1" applyAlignment="1" applyProtection="1">
      <alignment horizontal="right" vertical="center" wrapText="1"/>
      <protection locked="0"/>
    </xf>
    <xf numFmtId="0" fontId="11" fillId="0" borderId="88" xfId="0" applyFont="1" applyBorder="1" applyAlignment="1">
      <alignment horizontal="center" vertical="center"/>
    </xf>
    <xf numFmtId="169" fontId="11" fillId="0" borderId="37" xfId="0" applyNumberFormat="1" applyFont="1" applyBorder="1" applyAlignment="1" applyProtection="1">
      <alignment horizontal="right" vertical="center"/>
      <protection locked="0"/>
    </xf>
    <xf numFmtId="4" fontId="11" fillId="0" borderId="17" xfId="0" applyNumberFormat="1" applyFont="1" applyBorder="1" applyAlignment="1" applyProtection="1">
      <alignment horizontal="right" vertical="center"/>
      <protection locked="0"/>
    </xf>
    <xf numFmtId="4" fontId="11" fillId="0" borderId="89" xfId="0" applyNumberFormat="1" applyFont="1" applyBorder="1" applyAlignment="1">
      <alignment horizontal="right" vertical="center"/>
    </xf>
    <xf numFmtId="0" fontId="12" fillId="0" borderId="90" xfId="0" applyFont="1" applyBorder="1" applyAlignment="1">
      <alignment horizontal="center" vertical="center"/>
    </xf>
    <xf numFmtId="169" fontId="11" fillId="0" borderId="4" xfId="0" applyNumberFormat="1" applyFont="1" applyBorder="1" applyAlignment="1" applyProtection="1">
      <alignment horizontal="right" vertical="center"/>
      <protection locked="0"/>
    </xf>
    <xf numFmtId="4" fontId="11" fillId="0" borderId="3" xfId="0" applyNumberFormat="1" applyFont="1" applyBorder="1" applyAlignment="1" applyProtection="1">
      <alignment horizontal="right" vertical="center"/>
      <protection locked="0"/>
    </xf>
    <xf numFmtId="39" fontId="12" fillId="0" borderId="91" xfId="0" applyNumberFormat="1" applyFont="1" applyBorder="1" applyAlignment="1">
      <alignment horizontal="right" vertical="center"/>
    </xf>
    <xf numFmtId="0" fontId="11" fillId="0" borderId="92" xfId="0" applyFont="1" applyBorder="1" applyAlignment="1">
      <alignment horizontal="center" vertical="center"/>
    </xf>
    <xf numFmtId="169" fontId="11" fillId="0" borderId="22" xfId="0" applyNumberFormat="1" applyFont="1" applyBorder="1" applyAlignment="1" applyProtection="1">
      <alignment horizontal="right" vertical="center"/>
      <protection locked="0"/>
    </xf>
    <xf numFmtId="4" fontId="11" fillId="0" borderId="22" xfId="0" applyNumberFormat="1" applyFont="1" applyBorder="1" applyAlignment="1" applyProtection="1">
      <alignment horizontal="right" vertical="center"/>
      <protection locked="0"/>
    </xf>
    <xf numFmtId="4" fontId="11" fillId="0" borderId="93" xfId="0" applyNumberFormat="1" applyFont="1" applyBorder="1" applyAlignment="1">
      <alignment horizontal="right" vertical="center"/>
    </xf>
    <xf numFmtId="4" fontId="11" fillId="0" borderId="37" xfId="0" applyNumberFormat="1" applyFont="1" applyBorder="1" applyAlignment="1" applyProtection="1">
      <alignment horizontal="right" vertical="center"/>
      <protection locked="0"/>
    </xf>
    <xf numFmtId="0" fontId="12" fillId="0" borderId="94" xfId="0" applyFont="1" applyBorder="1" applyAlignment="1">
      <alignment horizontal="center" vertical="center"/>
    </xf>
    <xf numFmtId="4" fontId="12" fillId="0" borderId="91" xfId="0" applyNumberFormat="1" applyFont="1" applyBorder="1" applyAlignment="1">
      <alignment horizontal="right" vertical="center"/>
    </xf>
    <xf numFmtId="4" fontId="11" fillId="0" borderId="23" xfId="0" applyNumberFormat="1" applyFont="1" applyBorder="1" applyAlignment="1" applyProtection="1">
      <alignment horizontal="right" vertical="center"/>
      <protection locked="0"/>
    </xf>
    <xf numFmtId="0" fontId="12" fillId="2" borderId="95" xfId="0" applyFont="1" applyFill="1" applyBorder="1" applyAlignment="1" applyProtection="1">
      <alignment horizontal="center" vertical="center"/>
      <protection locked="0"/>
    </xf>
    <xf numFmtId="169" fontId="12" fillId="2" borderId="79" xfId="0" applyNumberFormat="1" applyFont="1" applyFill="1" applyBorder="1" applyAlignment="1" applyProtection="1">
      <alignment horizontal="right" vertical="center"/>
      <protection locked="0"/>
    </xf>
    <xf numFmtId="0" fontId="11" fillId="2" borderId="80" xfId="0" applyFont="1" applyFill="1" applyBorder="1" applyAlignment="1" applyProtection="1">
      <alignment horizontal="center" vertical="center"/>
      <protection locked="0"/>
    </xf>
    <xf numFmtId="4" fontId="12" fillId="2" borderId="75" xfId="0" applyNumberFormat="1" applyFont="1" applyFill="1" applyBorder="1" applyAlignment="1">
      <alignment horizontal="right" vertical="center"/>
    </xf>
    <xf numFmtId="0" fontId="12" fillId="0" borderId="104" xfId="14" applyFont="1" applyBorder="1" applyAlignment="1">
      <alignment horizontal="left"/>
    </xf>
    <xf numFmtId="175" fontId="11" fillId="0" borderId="0" xfId="14" applyNumberFormat="1" applyFont="1"/>
    <xf numFmtId="175" fontId="12" fillId="0" borderId="50" xfId="14" applyNumberFormat="1" applyFont="1" applyBorder="1" applyAlignment="1">
      <alignment horizontal="center" vertical="center"/>
    </xf>
    <xf numFmtId="175" fontId="12" fillId="0" borderId="0" xfId="14" applyNumberFormat="1" applyFont="1" applyAlignment="1">
      <alignment horizontal="center"/>
    </xf>
    <xf numFmtId="175" fontId="21" fillId="0" borderId="0" xfId="14" applyNumberFormat="1" applyFont="1"/>
    <xf numFmtId="175" fontId="11" fillId="0" borderId="0" xfId="14" applyNumberFormat="1" applyFont="1" applyAlignment="1">
      <alignment horizontal="center"/>
    </xf>
    <xf numFmtId="0" fontId="12" fillId="0" borderId="3" xfId="10" applyNumberFormat="1" applyFont="1" applyFill="1" applyBorder="1" applyAlignment="1">
      <alignment horizontal="center" vertical="center"/>
    </xf>
    <xf numFmtId="166" fontId="12" fillId="0" borderId="3" xfId="10" applyFont="1" applyFill="1" applyBorder="1" applyAlignment="1">
      <alignment horizontal="center" vertical="center"/>
    </xf>
    <xf numFmtId="166" fontId="12" fillId="0" borderId="3" xfId="10" applyFont="1" applyFill="1" applyBorder="1" applyAlignment="1">
      <alignment horizontal="center" vertical="center" wrapText="1"/>
    </xf>
    <xf numFmtId="166" fontId="11" fillId="4" borderId="3" xfId="10" applyFont="1" applyFill="1" applyBorder="1" applyAlignment="1">
      <alignment vertical="center"/>
    </xf>
    <xf numFmtId="166" fontId="11" fillId="0" borderId="3" xfId="10" applyFont="1" applyFill="1" applyBorder="1" applyAlignment="1">
      <alignment vertical="center"/>
    </xf>
    <xf numFmtId="0" fontId="11" fillId="0" borderId="53" xfId="7" applyFont="1" applyBorder="1" applyAlignment="1">
      <alignment vertical="center"/>
    </xf>
    <xf numFmtId="0" fontId="11" fillId="0" borderId="0" xfId="7" applyFont="1" applyAlignment="1">
      <alignment vertical="center"/>
    </xf>
    <xf numFmtId="0" fontId="12" fillId="0" borderId="64" xfId="7" applyFont="1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11" fillId="0" borderId="53" xfId="7" applyFont="1" applyBorder="1" applyAlignment="1">
      <alignment horizontal="left" indent="1"/>
    </xf>
    <xf numFmtId="39" fontId="11" fillId="0" borderId="54" xfId="7" applyNumberFormat="1" applyFont="1" applyBorder="1" applyAlignment="1">
      <alignment vertical="center"/>
    </xf>
    <xf numFmtId="0" fontId="11" fillId="0" borderId="54" xfId="7" applyFont="1" applyBorder="1" applyAlignment="1">
      <alignment horizontal="center" vertical="center"/>
    </xf>
    <xf numFmtId="10" fontId="23" fillId="0" borderId="0" xfId="8" applyNumberFormat="1" applyFont="1" applyFill="1" applyBorder="1" applyAlignment="1" applyProtection="1">
      <alignment horizontal="center" vertical="center"/>
    </xf>
    <xf numFmtId="165" fontId="11" fillId="0" borderId="54" xfId="7" applyNumberFormat="1" applyFont="1" applyBorder="1" applyAlignment="1">
      <alignment vertical="center"/>
    </xf>
    <xf numFmtId="43" fontId="24" fillId="0" borderId="0" xfId="14" applyNumberFormat="1" applyFont="1"/>
    <xf numFmtId="0" fontId="24" fillId="0" borderId="0" xfId="14" applyFont="1"/>
    <xf numFmtId="43" fontId="11" fillId="0" borderId="0" xfId="14" applyNumberFormat="1" applyFont="1"/>
    <xf numFmtId="165" fontId="12" fillId="2" borderId="54" xfId="7" applyNumberFormat="1" applyFont="1" applyFill="1" applyBorder="1" applyAlignment="1">
      <alignment vertical="center"/>
    </xf>
    <xf numFmtId="166" fontId="11" fillId="0" borderId="0" xfId="10" applyFont="1" applyFill="1" applyBorder="1" applyAlignment="1" applyProtection="1">
      <alignment vertical="center"/>
    </xf>
    <xf numFmtId="171" fontId="11" fillId="0" borderId="0" xfId="14" applyNumberFormat="1" applyFont="1"/>
    <xf numFmtId="165" fontId="12" fillId="0" borderId="54" xfId="7" applyNumberFormat="1" applyFont="1" applyBorder="1" applyAlignment="1">
      <alignment vertical="center"/>
    </xf>
    <xf numFmtId="43" fontId="11" fillId="0" borderId="0" xfId="7" applyNumberFormat="1" applyFont="1" applyAlignment="1">
      <alignment vertical="center"/>
    </xf>
    <xf numFmtId="0" fontId="11" fillId="0" borderId="54" xfId="7" applyFont="1" applyBorder="1" applyAlignment="1">
      <alignment vertical="center"/>
    </xf>
    <xf numFmtId="10" fontId="11" fillId="0" borderId="0" xfId="8" applyNumberFormat="1" applyFont="1" applyFill="1" applyBorder="1" applyAlignment="1" applyProtection="1">
      <alignment vertical="center"/>
    </xf>
    <xf numFmtId="9" fontId="11" fillId="0" borderId="0" xfId="8" applyFont="1" applyFill="1" applyBorder="1" applyAlignment="1" applyProtection="1">
      <alignment horizontal="center" vertical="center"/>
    </xf>
    <xf numFmtId="165" fontId="11" fillId="0" borderId="54" xfId="7" applyNumberFormat="1" applyFont="1" applyBorder="1" applyAlignment="1">
      <alignment horizontal="center" vertical="center"/>
    </xf>
    <xf numFmtId="172" fontId="12" fillId="3" borderId="54" xfId="16" applyFont="1" applyFill="1" applyBorder="1" applyAlignment="1" applyProtection="1">
      <alignment vertical="center"/>
    </xf>
    <xf numFmtId="173" fontId="11" fillId="0" borderId="0" xfId="14" applyNumberFormat="1" applyFont="1"/>
    <xf numFmtId="10" fontId="11" fillId="0" borderId="0" xfId="8" applyNumberFormat="1" applyFont="1" applyFill="1" applyBorder="1" applyAlignment="1" applyProtection="1">
      <alignment horizontal="center" vertical="center"/>
    </xf>
    <xf numFmtId="164" fontId="11" fillId="0" borderId="54" xfId="7" applyNumberFormat="1" applyFont="1" applyBorder="1" applyAlignment="1">
      <alignment vertical="center"/>
    </xf>
    <xf numFmtId="44" fontId="11" fillId="0" borderId="0" xfId="7" applyNumberFormat="1" applyFont="1" applyAlignment="1">
      <alignment vertical="center"/>
    </xf>
    <xf numFmtId="169" fontId="21" fillId="0" borderId="0" xfId="14" applyNumberFormat="1" applyFont="1"/>
    <xf numFmtId="178" fontId="11" fillId="0" borderId="0" xfId="8" applyNumberFormat="1" applyFont="1" applyFill="1" applyBorder="1" applyAlignment="1" applyProtection="1">
      <alignment horizontal="center" vertical="center"/>
    </xf>
    <xf numFmtId="0" fontId="11" fillId="0" borderId="67" xfId="7" applyFont="1" applyBorder="1" applyAlignment="1">
      <alignment vertical="center"/>
    </xf>
    <xf numFmtId="172" fontId="12" fillId="3" borderId="73" xfId="16" applyFont="1" applyFill="1" applyBorder="1" applyAlignment="1" applyProtection="1">
      <alignment vertical="center"/>
    </xf>
    <xf numFmtId="165" fontId="22" fillId="0" borderId="0" xfId="7" applyNumberFormat="1" applyFont="1" applyAlignment="1">
      <alignment vertical="center"/>
    </xf>
    <xf numFmtId="172" fontId="11" fillId="0" borderId="0" xfId="16" applyFont="1" applyAlignment="1">
      <alignment vertical="center"/>
    </xf>
    <xf numFmtId="10" fontId="11" fillId="0" borderId="0" xfId="8" applyNumberFormat="1" applyFont="1" applyAlignment="1">
      <alignment vertical="center"/>
    </xf>
    <xf numFmtId="174" fontId="11" fillId="0" borderId="0" xfId="14" applyNumberFormat="1" applyFont="1"/>
    <xf numFmtId="166" fontId="11" fillId="0" borderId="0" xfId="10" applyFont="1"/>
    <xf numFmtId="44" fontId="11" fillId="0" borderId="0" xfId="14" applyNumberFormat="1" applyFont="1"/>
    <xf numFmtId="0" fontId="25" fillId="0" borderId="57" xfId="0" applyFont="1" applyBorder="1" applyAlignment="1">
      <alignment horizontal="center" vertical="center" wrapText="1"/>
    </xf>
    <xf numFmtId="166" fontId="11" fillId="0" borderId="0" xfId="10" applyFont="1" applyAlignment="1">
      <alignment vertical="center"/>
    </xf>
    <xf numFmtId="0" fontId="19" fillId="0" borderId="3" xfId="25" applyFont="1" applyBorder="1" applyAlignment="1">
      <alignment vertical="center" wrapText="1"/>
    </xf>
    <xf numFmtId="0" fontId="11" fillId="0" borderId="3" xfId="20" applyFont="1" applyBorder="1" applyAlignment="1">
      <alignment horizontal="center" vertical="center"/>
    </xf>
    <xf numFmtId="0" fontId="11" fillId="0" borderId="3" xfId="20" applyFont="1" applyBorder="1" applyAlignment="1">
      <alignment vertical="center"/>
    </xf>
    <xf numFmtId="0" fontId="12" fillId="0" borderId="105" xfId="14" applyFont="1" applyBorder="1" applyAlignment="1">
      <alignment horizontal="left"/>
    </xf>
    <xf numFmtId="0" fontId="11" fillId="0" borderId="104" xfId="14" applyFont="1" applyBorder="1" applyAlignment="1">
      <alignment horizontal="center" vertical="center"/>
    </xf>
    <xf numFmtId="0" fontId="11" fillId="0" borderId="104" xfId="14" applyFont="1" applyBorder="1" applyAlignment="1">
      <alignment horizontal="left" vertical="center" wrapText="1" indent="1"/>
    </xf>
    <xf numFmtId="0" fontId="11" fillId="0" borderId="107" xfId="14" applyFont="1" applyBorder="1" applyAlignment="1">
      <alignment horizontal="left" vertical="center" wrapText="1" indent="1"/>
    </xf>
    <xf numFmtId="166" fontId="11" fillId="0" borderId="104" xfId="10" applyFont="1" applyBorder="1" applyAlignment="1">
      <alignment horizontal="center" vertical="center"/>
    </xf>
    <xf numFmtId="0" fontId="12" fillId="0" borderId="108" xfId="14" applyFont="1" applyBorder="1" applyAlignment="1">
      <alignment vertical="center"/>
    </xf>
    <xf numFmtId="0" fontId="11" fillId="0" borderId="114" xfId="14" applyFont="1" applyBorder="1" applyAlignment="1">
      <alignment horizontal="center" vertical="center"/>
    </xf>
    <xf numFmtId="175" fontId="11" fillId="0" borderId="3" xfId="14" applyNumberFormat="1" applyFont="1" applyBorder="1" applyAlignment="1">
      <alignment vertical="center"/>
    </xf>
    <xf numFmtId="175" fontId="11" fillId="0" borderId="3" xfId="14" applyNumberFormat="1" applyFont="1" applyBorder="1" applyAlignment="1">
      <alignment horizontal="center" vertical="center"/>
    </xf>
    <xf numFmtId="175" fontId="11" fillId="0" borderId="3" xfId="14" applyNumberFormat="1" applyFont="1" applyBorder="1"/>
    <xf numFmtId="166" fontId="12" fillId="0" borderId="0" xfId="14" applyNumberFormat="1" applyFont="1" applyAlignment="1">
      <alignment vertical="center"/>
    </xf>
    <xf numFmtId="43" fontId="11" fillId="0" borderId="0" xfId="14" applyNumberFormat="1" applyFont="1" applyAlignment="1">
      <alignment vertical="center"/>
    </xf>
    <xf numFmtId="43" fontId="12" fillId="0" borderId="0" xfId="14" applyNumberFormat="1" applyFont="1" applyAlignment="1">
      <alignment vertical="center"/>
    </xf>
    <xf numFmtId="166" fontId="11" fillId="4" borderId="3" xfId="10" applyFont="1" applyFill="1" applyBorder="1" applyAlignment="1">
      <alignment horizontal="center" vertical="center"/>
    </xf>
    <xf numFmtId="4" fontId="11" fillId="4" borderId="3" xfId="10" applyNumberFormat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vertical="center"/>
    </xf>
    <xf numFmtId="43" fontId="11" fillId="0" borderId="3" xfId="0" applyNumberFormat="1" applyFont="1" applyBorder="1" applyAlignment="1">
      <alignment vertical="center"/>
    </xf>
    <xf numFmtId="10" fontId="11" fillId="0" borderId="3" xfId="8" applyNumberFormat="1" applyFont="1" applyFill="1" applyBorder="1" applyAlignment="1">
      <alignment vertical="center"/>
    </xf>
    <xf numFmtId="166" fontId="12" fillId="4" borderId="3" xfId="0" applyNumberFormat="1" applyFont="1" applyFill="1" applyBorder="1" applyAlignment="1">
      <alignment vertical="center"/>
    </xf>
    <xf numFmtId="166" fontId="25" fillId="4" borderId="109" xfId="10" applyFont="1" applyFill="1" applyBorder="1" applyAlignment="1">
      <alignment vertical="center"/>
    </xf>
    <xf numFmtId="166" fontId="25" fillId="4" borderId="109" xfId="10" applyFont="1" applyFill="1" applyBorder="1" applyAlignment="1">
      <alignment horizontal="left" vertical="center"/>
    </xf>
    <xf numFmtId="0" fontId="12" fillId="0" borderId="17" xfId="0" applyFont="1" applyBorder="1" applyAlignment="1">
      <alignment vertical="center"/>
    </xf>
    <xf numFmtId="0" fontId="25" fillId="0" borderId="68" xfId="14" applyFont="1" applyBorder="1" applyAlignment="1">
      <alignment horizontal="center" vertical="center" wrapText="1"/>
    </xf>
    <xf numFmtId="166" fontId="29" fillId="0" borderId="115" xfId="10" applyFont="1" applyFill="1" applyBorder="1" applyAlignment="1">
      <alignment horizontal="center" vertical="center" wrapText="1"/>
    </xf>
    <xf numFmtId="166" fontId="29" fillId="0" borderId="116" xfId="10" applyFont="1" applyFill="1" applyBorder="1" applyAlignment="1">
      <alignment horizontal="center" vertical="center" wrapText="1"/>
    </xf>
    <xf numFmtId="166" fontId="29" fillId="0" borderId="94" xfId="10" applyFont="1" applyFill="1" applyBorder="1" applyAlignment="1">
      <alignment horizontal="center" vertical="center"/>
    </xf>
    <xf numFmtId="166" fontId="29" fillId="0" borderId="3" xfId="10" applyFont="1" applyFill="1" applyBorder="1" applyAlignment="1">
      <alignment horizontal="center" vertical="center"/>
    </xf>
    <xf numFmtId="0" fontId="30" fillId="0" borderId="50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54" xfId="0" applyFont="1" applyBorder="1" applyAlignment="1">
      <alignment vertical="center"/>
    </xf>
    <xf numFmtId="0" fontId="30" fillId="0" borderId="47" xfId="0" applyFont="1" applyBorder="1" applyAlignment="1">
      <alignment vertical="center"/>
    </xf>
    <xf numFmtId="0" fontId="30" fillId="0" borderId="56" xfId="0" applyFont="1" applyBorder="1" applyAlignment="1">
      <alignment vertical="center"/>
    </xf>
    <xf numFmtId="166" fontId="31" fillId="0" borderId="49" xfId="10" applyFont="1" applyFill="1" applyBorder="1" applyAlignment="1">
      <alignment vertical="center"/>
    </xf>
    <xf numFmtId="166" fontId="31" fillId="0" borderId="50" xfId="10" applyFont="1" applyFill="1" applyBorder="1" applyAlignment="1">
      <alignment vertical="center"/>
    </xf>
    <xf numFmtId="0" fontId="29" fillId="0" borderId="94" xfId="10" applyNumberFormat="1" applyFont="1" applyFill="1" applyBorder="1" applyAlignment="1">
      <alignment horizontal="center" vertical="center"/>
    </xf>
    <xf numFmtId="0" fontId="29" fillId="0" borderId="3" xfId="10" applyNumberFormat="1" applyFont="1" applyFill="1" applyBorder="1" applyAlignment="1">
      <alignment horizontal="center" vertical="center"/>
    </xf>
    <xf numFmtId="166" fontId="29" fillId="0" borderId="95" xfId="10" applyFont="1" applyFill="1" applyBorder="1" applyAlignment="1">
      <alignment horizontal="center" vertical="center" wrapText="1"/>
    </xf>
    <xf numFmtId="166" fontId="29" fillId="0" borderId="80" xfId="10" applyFont="1" applyFill="1" applyBorder="1" applyAlignment="1">
      <alignment horizontal="center" vertical="center" wrapText="1"/>
    </xf>
    <xf numFmtId="166" fontId="30" fillId="2" borderId="116" xfId="10" applyFont="1" applyFill="1" applyBorder="1" applyAlignment="1">
      <alignment horizontal="center" vertical="center"/>
    </xf>
    <xf numFmtId="166" fontId="30" fillId="2" borderId="116" xfId="10" applyFont="1" applyFill="1" applyBorder="1" applyAlignment="1">
      <alignment vertical="center"/>
    </xf>
    <xf numFmtId="4" fontId="30" fillId="2" borderId="116" xfId="10" applyNumberFormat="1" applyFont="1" applyFill="1" applyBorder="1" applyAlignment="1">
      <alignment horizontal="center" vertical="center"/>
    </xf>
    <xf numFmtId="4" fontId="30" fillId="2" borderId="94" xfId="10" applyNumberFormat="1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vertical="center"/>
    </xf>
    <xf numFmtId="0" fontId="30" fillId="2" borderId="91" xfId="0" applyFont="1" applyFill="1" applyBorder="1" applyAlignment="1">
      <alignment vertical="center"/>
    </xf>
    <xf numFmtId="166" fontId="30" fillId="2" borderId="117" xfId="10" applyFont="1" applyFill="1" applyBorder="1" applyAlignment="1">
      <alignment horizontal="center" vertical="center"/>
    </xf>
    <xf numFmtId="166" fontId="30" fillId="2" borderId="17" xfId="10" applyFont="1" applyFill="1" applyBorder="1" applyAlignment="1">
      <alignment horizontal="center" vertical="center"/>
    </xf>
    <xf numFmtId="166" fontId="30" fillId="2" borderId="89" xfId="10" applyFont="1" applyFill="1" applyBorder="1" applyAlignment="1">
      <alignment horizontal="center" vertical="center"/>
    </xf>
    <xf numFmtId="0" fontId="30" fillId="0" borderId="3" xfId="0" applyFont="1" applyBorder="1" applyAlignment="1">
      <alignment horizontal="left" vertical="center" wrapText="1"/>
    </xf>
    <xf numFmtId="4" fontId="30" fillId="0" borderId="3" xfId="10" applyNumberFormat="1" applyFont="1" applyFill="1" applyBorder="1" applyAlignment="1">
      <alignment horizontal="left" vertical="center" indent="1"/>
    </xf>
    <xf numFmtId="4" fontId="30" fillId="0" borderId="3" xfId="10" applyNumberFormat="1" applyFont="1" applyFill="1" applyBorder="1" applyAlignment="1">
      <alignment horizontal="center" vertical="center"/>
    </xf>
    <xf numFmtId="166" fontId="30" fillId="0" borderId="3" xfId="10" applyFont="1" applyFill="1" applyBorder="1" applyAlignment="1">
      <alignment vertical="center"/>
    </xf>
    <xf numFmtId="166" fontId="30" fillId="0" borderId="91" xfId="10" applyFont="1" applyFill="1" applyBorder="1" applyAlignment="1">
      <alignment horizontal="center" vertical="center"/>
    </xf>
    <xf numFmtId="166" fontId="30" fillId="0" borderId="3" xfId="10" applyFont="1" applyFill="1" applyBorder="1" applyAlignment="1">
      <alignment horizontal="center" vertical="center"/>
    </xf>
    <xf numFmtId="166" fontId="30" fillId="0" borderId="3" xfId="0" applyNumberFormat="1" applyFont="1" applyBorder="1" applyAlignment="1">
      <alignment vertical="center"/>
    </xf>
    <xf numFmtId="166" fontId="29" fillId="0" borderId="91" xfId="10" applyFont="1" applyFill="1" applyBorder="1" applyAlignment="1">
      <alignment horizontal="center" vertical="center"/>
    </xf>
    <xf numFmtId="166" fontId="30" fillId="0" borderId="94" xfId="10" applyFont="1" applyFill="1" applyBorder="1" applyAlignment="1">
      <alignment horizontal="center" vertical="center"/>
    </xf>
    <xf numFmtId="37" fontId="30" fillId="0" borderId="3" xfId="10" applyNumberFormat="1" applyFont="1" applyFill="1" applyBorder="1" applyAlignment="1">
      <alignment horizontal="right" vertical="center"/>
    </xf>
    <xf numFmtId="4" fontId="30" fillId="0" borderId="3" xfId="10" applyNumberFormat="1" applyFont="1" applyFill="1" applyBorder="1" applyAlignment="1">
      <alignment vertical="center"/>
    </xf>
    <xf numFmtId="166" fontId="30" fillId="2" borderId="3" xfId="10" applyFont="1" applyFill="1" applyBorder="1" applyAlignment="1">
      <alignment horizontal="center" vertical="center"/>
    </xf>
    <xf numFmtId="166" fontId="30" fillId="2" borderId="3" xfId="10" applyFont="1" applyFill="1" applyBorder="1" applyAlignment="1">
      <alignment vertical="center"/>
    </xf>
    <xf numFmtId="4" fontId="30" fillId="2" borderId="3" xfId="10" applyNumberFormat="1" applyFont="1" applyFill="1" applyBorder="1" applyAlignment="1">
      <alignment horizontal="center" vertical="center"/>
    </xf>
    <xf numFmtId="4" fontId="30" fillId="2" borderId="91" xfId="10" applyNumberFormat="1" applyFont="1" applyFill="1" applyBorder="1" applyAlignment="1">
      <alignment horizontal="center" vertical="center"/>
    </xf>
    <xf numFmtId="166" fontId="30" fillId="2" borderId="94" xfId="10" applyFont="1" applyFill="1" applyBorder="1" applyAlignment="1">
      <alignment horizontal="center" vertical="center"/>
    </xf>
    <xf numFmtId="166" fontId="30" fillId="2" borderId="91" xfId="10" applyFont="1" applyFill="1" applyBorder="1" applyAlignment="1">
      <alignment horizontal="center" vertical="center"/>
    </xf>
    <xf numFmtId="166" fontId="30" fillId="0" borderId="110" xfId="10" applyFont="1" applyFill="1" applyBorder="1" applyAlignment="1">
      <alignment vertical="center"/>
    </xf>
    <xf numFmtId="1" fontId="30" fillId="0" borderId="3" xfId="10" applyNumberFormat="1" applyFont="1" applyFill="1" applyBorder="1" applyAlignment="1">
      <alignment horizontal="right" vertical="center"/>
    </xf>
    <xf numFmtId="1" fontId="30" fillId="0" borderId="3" xfId="10" applyNumberFormat="1" applyFont="1" applyFill="1" applyBorder="1" applyAlignment="1">
      <alignment horizontal="center" vertical="center"/>
    </xf>
    <xf numFmtId="1" fontId="30" fillId="0" borderId="110" xfId="10" applyNumberFormat="1" applyFont="1" applyFill="1" applyBorder="1" applyAlignment="1">
      <alignment horizontal="right" vertical="center"/>
    </xf>
    <xf numFmtId="166" fontId="30" fillId="0" borderId="0" xfId="0" applyNumberFormat="1" applyFont="1" applyAlignment="1">
      <alignment vertical="center"/>
    </xf>
    <xf numFmtId="166" fontId="29" fillId="2" borderId="115" xfId="10" applyFont="1" applyFill="1" applyBorder="1" applyAlignment="1">
      <alignment vertical="center"/>
    </xf>
    <xf numFmtId="166" fontId="29" fillId="2" borderId="116" xfId="10" applyFont="1" applyFill="1" applyBorder="1" applyAlignment="1">
      <alignment vertical="center"/>
    </xf>
    <xf numFmtId="166" fontId="29" fillId="2" borderId="116" xfId="10" applyFont="1" applyFill="1" applyBorder="1" applyAlignment="1">
      <alignment horizontal="left" vertical="center" indent="1"/>
    </xf>
    <xf numFmtId="166" fontId="29" fillId="2" borderId="74" xfId="10" applyFont="1" applyFill="1" applyBorder="1" applyAlignment="1">
      <alignment vertical="center"/>
    </xf>
    <xf numFmtId="166" fontId="29" fillId="2" borderId="70" xfId="10" applyFont="1" applyFill="1" applyBorder="1" applyAlignment="1">
      <alignment vertical="center"/>
    </xf>
    <xf numFmtId="166" fontId="29" fillId="2" borderId="63" xfId="10" applyFont="1" applyFill="1" applyBorder="1" applyAlignment="1">
      <alignment vertical="center"/>
    </xf>
    <xf numFmtId="166" fontId="29" fillId="2" borderId="63" xfId="10" applyFont="1" applyFill="1" applyBorder="1" applyAlignment="1">
      <alignment horizontal="center" vertical="center"/>
    </xf>
    <xf numFmtId="166" fontId="29" fillId="2" borderId="115" xfId="10" applyFont="1" applyFill="1" applyBorder="1" applyAlignment="1">
      <alignment horizontal="center" vertical="center"/>
    </xf>
    <xf numFmtId="166" fontId="29" fillId="2" borderId="116" xfId="10" applyFont="1" applyFill="1" applyBorder="1" applyAlignment="1">
      <alignment horizontal="center" vertical="center"/>
    </xf>
    <xf numFmtId="166" fontId="29" fillId="2" borderId="95" xfId="10" applyFont="1" applyFill="1" applyBorder="1" applyAlignment="1">
      <alignment vertical="center"/>
    </xf>
    <xf numFmtId="166" fontId="29" fillId="2" borderId="80" xfId="10" applyFont="1" applyFill="1" applyBorder="1" applyAlignment="1">
      <alignment vertical="center"/>
    </xf>
    <xf numFmtId="166" fontId="29" fillId="2" borderId="80" xfId="10" applyFont="1" applyFill="1" applyBorder="1" applyAlignment="1">
      <alignment horizontal="left" vertical="center" indent="1"/>
    </xf>
    <xf numFmtId="166" fontId="29" fillId="2" borderId="75" xfId="10" applyFont="1" applyFill="1" applyBorder="1" applyAlignment="1">
      <alignment vertical="center"/>
    </xf>
    <xf numFmtId="166" fontId="29" fillId="2" borderId="72" xfId="10" applyFont="1" applyFill="1" applyBorder="1" applyAlignment="1">
      <alignment vertical="center"/>
    </xf>
    <xf numFmtId="166" fontId="29" fillId="2" borderId="79" xfId="10" applyFont="1" applyFill="1" applyBorder="1" applyAlignment="1">
      <alignment vertical="center"/>
    </xf>
    <xf numFmtId="166" fontId="29" fillId="2" borderId="79" xfId="10" applyFont="1" applyFill="1" applyBorder="1" applyAlignment="1">
      <alignment horizontal="center" vertical="center"/>
    </xf>
    <xf numFmtId="166" fontId="29" fillId="2" borderId="95" xfId="10" applyFont="1" applyFill="1" applyBorder="1" applyAlignment="1">
      <alignment horizontal="center" vertical="center"/>
    </xf>
    <xf numFmtId="166" fontId="29" fillId="2" borderId="80" xfId="10" applyFont="1" applyFill="1" applyBorder="1" applyAlignment="1">
      <alignment horizontal="center" vertical="center"/>
    </xf>
    <xf numFmtId="166" fontId="29" fillId="2" borderId="75" xfId="10" applyFont="1" applyFill="1" applyBorder="1" applyAlignment="1">
      <alignment horizontal="center" vertical="center"/>
    </xf>
    <xf numFmtId="166" fontId="30" fillId="0" borderId="0" xfId="10" applyFont="1" applyFill="1" applyAlignment="1">
      <alignment vertical="center"/>
    </xf>
    <xf numFmtId="168" fontId="34" fillId="0" borderId="0" xfId="10" applyNumberFormat="1" applyFont="1" applyFill="1" applyAlignment="1">
      <alignment vertical="center"/>
    </xf>
    <xf numFmtId="166" fontId="30" fillId="2" borderId="74" xfId="10" applyFont="1" applyFill="1" applyBorder="1" applyAlignment="1">
      <alignment horizontal="center" vertical="center"/>
    </xf>
    <xf numFmtId="4" fontId="11" fillId="0" borderId="104" xfId="14" applyNumberFormat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66" fontId="12" fillId="4" borderId="3" xfId="10" applyFont="1" applyFill="1" applyBorder="1" applyAlignment="1">
      <alignment vertical="center"/>
    </xf>
    <xf numFmtId="166" fontId="12" fillId="4" borderId="3" xfId="10" applyFont="1" applyFill="1" applyBorder="1" applyAlignment="1">
      <alignment horizontal="center" vertical="center"/>
    </xf>
    <xf numFmtId="10" fontId="12" fillId="4" borderId="3" xfId="8" applyNumberFormat="1" applyFont="1" applyFill="1" applyBorder="1" applyAlignment="1">
      <alignment vertical="center"/>
    </xf>
    <xf numFmtId="10" fontId="12" fillId="4" borderId="3" xfId="8" applyNumberFormat="1" applyFont="1" applyFill="1" applyBorder="1" applyAlignment="1">
      <alignment horizontal="center" vertical="center"/>
    </xf>
    <xf numFmtId="17" fontId="25" fillId="0" borderId="68" xfId="14" applyNumberFormat="1" applyFont="1" applyBorder="1" applyAlignment="1">
      <alignment horizontal="center" vertical="center" wrapText="1"/>
    </xf>
    <xf numFmtId="0" fontId="32" fillId="0" borderId="55" xfId="7" applyFont="1" applyBorder="1" applyAlignment="1">
      <alignment vertical="center" wrapText="1"/>
    </xf>
    <xf numFmtId="0" fontId="32" fillId="0" borderId="47" xfId="7" applyFont="1" applyBorder="1" applyAlignment="1">
      <alignment vertical="center" wrapText="1"/>
    </xf>
    <xf numFmtId="10" fontId="29" fillId="0" borderId="3" xfId="8" applyNumberFormat="1" applyFont="1" applyFill="1" applyBorder="1" applyAlignment="1">
      <alignment horizontal="center" vertical="center"/>
    </xf>
    <xf numFmtId="178" fontId="29" fillId="0" borderId="3" xfId="8" applyNumberFormat="1" applyFont="1" applyFill="1" applyBorder="1" applyAlignment="1">
      <alignment horizontal="center" vertical="center"/>
    </xf>
    <xf numFmtId="10" fontId="29" fillId="0" borderId="3" xfId="0" applyNumberFormat="1" applyFont="1" applyBorder="1" applyAlignment="1">
      <alignment horizontal="center" vertical="center"/>
    </xf>
    <xf numFmtId="4" fontId="30" fillId="0" borderId="94" xfId="14" applyNumberFormat="1" applyFont="1" applyBorder="1" applyAlignment="1" applyProtection="1">
      <alignment vertical="center"/>
      <protection locked="0"/>
    </xf>
    <xf numFmtId="166" fontId="30" fillId="0" borderId="3" xfId="10" applyFont="1" applyFill="1" applyBorder="1" applyAlignment="1" applyProtection="1">
      <alignment horizontal="right" vertical="center"/>
      <protection locked="0"/>
    </xf>
    <xf numFmtId="180" fontId="30" fillId="0" borderId="91" xfId="8" applyNumberFormat="1" applyFont="1" applyFill="1" applyBorder="1" applyAlignment="1" applyProtection="1">
      <alignment horizontal="center" vertical="center"/>
      <protection locked="0"/>
    </xf>
    <xf numFmtId="179" fontId="30" fillId="0" borderId="91" xfId="8" applyNumberFormat="1" applyFont="1" applyFill="1" applyBorder="1" applyAlignment="1" applyProtection="1">
      <alignment horizontal="center" vertical="center"/>
      <protection locked="0"/>
    </xf>
    <xf numFmtId="0" fontId="11" fillId="0" borderId="65" xfId="14" applyFont="1" applyBorder="1" applyAlignment="1">
      <alignment horizontal="left" vertical="center" wrapText="1"/>
    </xf>
    <xf numFmtId="0" fontId="11" fillId="0" borderId="66" xfId="14" applyFont="1" applyBorder="1" applyAlignment="1">
      <alignment horizontal="left" vertical="center" wrapText="1"/>
    </xf>
    <xf numFmtId="0" fontId="29" fillId="0" borderId="110" xfId="0" applyFont="1" applyBorder="1" applyAlignment="1">
      <alignment vertical="center"/>
    </xf>
    <xf numFmtId="0" fontId="29" fillId="0" borderId="3" xfId="0" applyFont="1" applyBorder="1" applyAlignment="1">
      <alignment vertical="center"/>
    </xf>
    <xf numFmtId="0" fontId="29" fillId="0" borderId="11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4" fontId="30" fillId="2" borderId="4" xfId="10" applyNumberFormat="1" applyFont="1" applyFill="1" applyBorder="1" applyAlignment="1">
      <alignment horizontal="center" vertical="center"/>
    </xf>
    <xf numFmtId="0" fontId="30" fillId="0" borderId="94" xfId="0" applyFont="1" applyBorder="1" applyAlignment="1">
      <alignment vertical="center"/>
    </xf>
    <xf numFmtId="10" fontId="29" fillId="0" borderId="4" xfId="0" applyNumberFormat="1" applyFont="1" applyBorder="1" applyAlignment="1">
      <alignment horizontal="center" vertical="center"/>
    </xf>
    <xf numFmtId="179" fontId="29" fillId="0" borderId="4" xfId="8" applyNumberFormat="1" applyFont="1" applyFill="1" applyBorder="1" applyAlignment="1">
      <alignment horizontal="center" vertical="center"/>
    </xf>
    <xf numFmtId="166" fontId="29" fillId="0" borderId="63" xfId="10" applyFont="1" applyFill="1" applyBorder="1" applyAlignment="1">
      <alignment horizontal="center" vertical="center" wrapText="1"/>
    </xf>
    <xf numFmtId="17" fontId="25" fillId="0" borderId="68" xfId="0" applyNumberFormat="1" applyFont="1" applyBorder="1" applyAlignment="1">
      <alignment horizontal="center" vertical="center" wrapText="1"/>
    </xf>
    <xf numFmtId="0" fontId="11" fillId="0" borderId="120" xfId="0" applyFont="1" applyBorder="1" applyAlignment="1">
      <alignment horizontal="left" vertical="top" wrapText="1"/>
    </xf>
    <xf numFmtId="0" fontId="11" fillId="0" borderId="120" xfId="0" applyFont="1" applyBorder="1" applyAlignment="1">
      <alignment horizontal="center" vertical="top" wrapText="1"/>
    </xf>
    <xf numFmtId="0" fontId="29" fillId="2" borderId="3" xfId="0" applyFont="1" applyFill="1" applyBorder="1" applyAlignment="1">
      <alignment vertical="center" wrapText="1"/>
    </xf>
    <xf numFmtId="0" fontId="29" fillId="2" borderId="3" xfId="0" applyFont="1" applyFill="1" applyBorder="1" applyAlignment="1">
      <alignment horizontal="left" vertical="center" wrapText="1"/>
    </xf>
    <xf numFmtId="0" fontId="29" fillId="2" borderId="116" xfId="0" applyFont="1" applyFill="1" applyBorder="1" applyAlignment="1">
      <alignment vertical="center" wrapText="1"/>
    </xf>
    <xf numFmtId="0" fontId="16" fillId="0" borderId="3" xfId="20" applyFont="1" applyBorder="1" applyAlignment="1">
      <alignment horizontal="center" vertical="center"/>
    </xf>
    <xf numFmtId="10" fontId="36" fillId="7" borderId="3" xfId="8" applyNumberFormat="1" applyFont="1" applyFill="1" applyBorder="1" applyAlignment="1">
      <alignment vertical="center"/>
    </xf>
    <xf numFmtId="166" fontId="36" fillId="7" borderId="3" xfId="10" applyFont="1" applyFill="1" applyBorder="1" applyAlignment="1">
      <alignment vertical="center"/>
    </xf>
    <xf numFmtId="0" fontId="29" fillId="8" borderId="111" xfId="0" applyFont="1" applyFill="1" applyBorder="1" applyAlignment="1">
      <alignment vertical="center"/>
    </xf>
    <xf numFmtId="0" fontId="29" fillId="8" borderId="3" xfId="0" applyFont="1" applyFill="1" applyBorder="1" applyAlignment="1">
      <alignment vertical="center"/>
    </xf>
    <xf numFmtId="0" fontId="35" fillId="8" borderId="3" xfId="0" applyFont="1" applyFill="1" applyBorder="1" applyAlignment="1">
      <alignment horizontal="center" vertical="center"/>
    </xf>
    <xf numFmtId="166" fontId="25" fillId="4" borderId="121" xfId="10" applyFont="1" applyFill="1" applyBorder="1" applyAlignment="1">
      <alignment vertical="center"/>
    </xf>
    <xf numFmtId="166" fontId="25" fillId="4" borderId="121" xfId="10" applyFont="1" applyFill="1" applyBorder="1" applyAlignment="1">
      <alignment horizontal="left" vertical="center"/>
    </xf>
    <xf numFmtId="0" fontId="12" fillId="0" borderId="91" xfId="10" applyNumberFormat="1" applyFont="1" applyFill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4" borderId="91" xfId="0" applyFont="1" applyFill="1" applyBorder="1" applyAlignment="1">
      <alignment vertical="center"/>
    </xf>
    <xf numFmtId="166" fontId="11" fillId="0" borderId="91" xfId="10" applyFont="1" applyFill="1" applyBorder="1" applyAlignment="1">
      <alignment vertical="center"/>
    </xf>
    <xf numFmtId="4" fontId="11" fillId="4" borderId="91" xfId="10" applyNumberFormat="1" applyFont="1" applyFill="1" applyBorder="1" applyAlignment="1">
      <alignment horizontal="center" vertical="center"/>
    </xf>
    <xf numFmtId="166" fontId="11" fillId="4" borderId="91" xfId="10" applyFont="1" applyFill="1" applyBorder="1" applyAlignment="1">
      <alignment horizontal="center" vertical="center"/>
    </xf>
    <xf numFmtId="10" fontId="36" fillId="7" borderId="91" xfId="8" applyNumberFormat="1" applyFont="1" applyFill="1" applyBorder="1" applyAlignment="1">
      <alignment vertical="center"/>
    </xf>
    <xf numFmtId="166" fontId="36" fillId="7" borderId="91" xfId="10" applyFont="1" applyFill="1" applyBorder="1" applyAlignment="1">
      <alignment vertical="center"/>
    </xf>
    <xf numFmtId="166" fontId="12" fillId="4" borderId="94" xfId="10" applyFont="1" applyFill="1" applyBorder="1" applyAlignment="1">
      <alignment vertical="center"/>
    </xf>
    <xf numFmtId="10" fontId="12" fillId="4" borderId="91" xfId="8" applyNumberFormat="1" applyFont="1" applyFill="1" applyBorder="1" applyAlignment="1">
      <alignment vertical="center"/>
    </xf>
    <xf numFmtId="166" fontId="12" fillId="4" borderId="91" xfId="10" applyFont="1" applyFill="1" applyBorder="1" applyAlignment="1">
      <alignment vertical="center"/>
    </xf>
    <xf numFmtId="166" fontId="12" fillId="4" borderId="95" xfId="10" applyFont="1" applyFill="1" applyBorder="1" applyAlignment="1">
      <alignment vertical="center"/>
    </xf>
    <xf numFmtId="166" fontId="12" fillId="4" borderId="80" xfId="10" applyFont="1" applyFill="1" applyBorder="1" applyAlignment="1">
      <alignment vertical="center"/>
    </xf>
    <xf numFmtId="166" fontId="12" fillId="4" borderId="75" xfId="10" applyFont="1" applyFill="1" applyBorder="1" applyAlignment="1">
      <alignment vertical="center"/>
    </xf>
    <xf numFmtId="0" fontId="19" fillId="0" borderId="94" xfId="25" applyFont="1" applyBorder="1" applyAlignment="1">
      <alignment horizontal="center" vertical="center" wrapText="1"/>
    </xf>
    <xf numFmtId="44" fontId="11" fillId="0" borderId="91" xfId="24" applyFont="1" applyFill="1" applyBorder="1" applyAlignment="1">
      <alignment horizontal="center" vertical="center"/>
    </xf>
    <xf numFmtId="0" fontId="19" fillId="0" borderId="95" xfId="25" applyFont="1" applyBorder="1" applyAlignment="1">
      <alignment horizontal="center" vertical="center" wrapText="1"/>
    </xf>
    <xf numFmtId="0" fontId="19" fillId="0" borderId="80" xfId="25" applyFont="1" applyBorder="1" applyAlignment="1">
      <alignment vertical="center" wrapText="1"/>
    </xf>
    <xf numFmtId="44" fontId="11" fillId="0" borderId="80" xfId="24" applyFont="1" applyFill="1" applyBorder="1" applyAlignment="1">
      <alignment horizontal="center" vertical="center"/>
    </xf>
    <xf numFmtId="44" fontId="11" fillId="0" borderId="80" xfId="24" applyFont="1" applyFill="1" applyBorder="1" applyAlignment="1">
      <alignment horizontal="center" vertical="center" wrapText="1"/>
    </xf>
    <xf numFmtId="44" fontId="11" fillId="0" borderId="75" xfId="24" applyFont="1" applyFill="1" applyBorder="1" applyAlignment="1">
      <alignment horizontal="center" vertical="center"/>
    </xf>
    <xf numFmtId="0" fontId="11" fillId="0" borderId="123" xfId="0" applyFont="1" applyBorder="1" applyAlignment="1">
      <alignment horizontal="left" vertical="top" wrapText="1"/>
    </xf>
    <xf numFmtId="0" fontId="11" fillId="0" borderId="123" xfId="0" applyFont="1" applyBorder="1" applyAlignment="1">
      <alignment horizontal="center" vertical="top" wrapText="1"/>
    </xf>
    <xf numFmtId="0" fontId="17" fillId="0" borderId="94" xfId="20" applyFont="1" applyBorder="1" applyAlignment="1">
      <alignment horizontal="center" vertical="center"/>
    </xf>
    <xf numFmtId="0" fontId="17" fillId="5" borderId="91" xfId="20" applyFont="1" applyFill="1" applyBorder="1" applyAlignment="1">
      <alignment horizontal="center" vertical="center"/>
    </xf>
    <xf numFmtId="0" fontId="11" fillId="0" borderId="124" xfId="0" applyFont="1" applyBorder="1" applyAlignment="1">
      <alignment horizontal="center" vertical="top" wrapText="1"/>
    </xf>
    <xf numFmtId="4" fontId="19" fillId="0" borderId="125" xfId="0" applyNumberFormat="1" applyFont="1" applyBorder="1" applyAlignment="1">
      <alignment horizontal="right" vertical="top" shrinkToFit="1"/>
    </xf>
    <xf numFmtId="0" fontId="11" fillId="0" borderId="126" xfId="0" applyFont="1" applyBorder="1" applyAlignment="1">
      <alignment horizontal="center" vertical="top" wrapText="1"/>
    </xf>
    <xf numFmtId="0" fontId="11" fillId="0" borderId="127" xfId="0" applyFont="1" applyBorder="1" applyAlignment="1">
      <alignment horizontal="left" vertical="top" wrapText="1"/>
    </xf>
    <xf numFmtId="0" fontId="11" fillId="0" borderId="127" xfId="0" applyFont="1" applyBorder="1" applyAlignment="1">
      <alignment horizontal="center" vertical="top" wrapText="1"/>
    </xf>
    <xf numFmtId="4" fontId="19" fillId="0" borderId="128" xfId="0" applyNumberFormat="1" applyFont="1" applyBorder="1" applyAlignment="1">
      <alignment horizontal="right" vertical="top" shrinkToFit="1"/>
    </xf>
    <xf numFmtId="0" fontId="11" fillId="0" borderId="129" xfId="0" applyFont="1" applyBorder="1" applyAlignment="1">
      <alignment horizontal="center" vertical="top" wrapText="1"/>
    </xf>
    <xf numFmtId="0" fontId="11" fillId="0" borderId="130" xfId="0" applyFont="1" applyBorder="1" applyAlignment="1">
      <alignment horizontal="left" vertical="top" wrapText="1"/>
    </xf>
    <xf numFmtId="0" fontId="11" fillId="0" borderId="130" xfId="0" applyFont="1" applyBorder="1" applyAlignment="1">
      <alignment horizontal="center" vertical="top" wrapText="1"/>
    </xf>
    <xf numFmtId="4" fontId="19" fillId="0" borderId="131" xfId="0" applyNumberFormat="1" applyFont="1" applyBorder="1" applyAlignment="1">
      <alignment horizontal="right" vertical="top" shrinkToFit="1"/>
    </xf>
    <xf numFmtId="2" fontId="19" fillId="0" borderId="125" xfId="0" applyNumberFormat="1" applyFont="1" applyBorder="1" applyAlignment="1">
      <alignment horizontal="right" vertical="top" shrinkToFit="1"/>
    </xf>
    <xf numFmtId="0" fontId="11" fillId="0" borderId="94" xfId="20" applyFont="1" applyBorder="1" applyAlignment="1">
      <alignment horizontal="center" vertical="center"/>
    </xf>
    <xf numFmtId="4" fontId="16" fillId="0" borderId="91" xfId="20" applyNumberFormat="1" applyFont="1" applyBorder="1" applyAlignment="1">
      <alignment horizontal="right" vertical="center" wrapText="1"/>
    </xf>
    <xf numFmtId="4" fontId="19" fillId="0" borderId="91" xfId="20" applyNumberFormat="1" applyFont="1" applyBorder="1" applyAlignment="1">
      <alignment horizontal="right" vertical="center" wrapText="1"/>
    </xf>
    <xf numFmtId="0" fontId="16" fillId="0" borderId="55" xfId="20" applyFont="1" applyBorder="1" applyAlignment="1">
      <alignment horizontal="center" vertical="center"/>
    </xf>
    <xf numFmtId="0" fontId="16" fillId="0" borderId="47" xfId="20" applyFont="1" applyBorder="1" applyAlignment="1">
      <alignment vertical="center"/>
    </xf>
    <xf numFmtId="0" fontId="16" fillId="0" borderId="47" xfId="20" applyFont="1" applyBorder="1" applyAlignment="1">
      <alignment horizontal="center" vertical="center"/>
    </xf>
    <xf numFmtId="0" fontId="16" fillId="5" borderId="56" xfId="20" applyFont="1" applyFill="1" applyBorder="1" applyAlignment="1">
      <alignment vertical="center"/>
    </xf>
    <xf numFmtId="0" fontId="11" fillId="0" borderId="132" xfId="0" applyFont="1" applyBorder="1" applyAlignment="1">
      <alignment horizontal="center" vertical="top" wrapText="1"/>
    </xf>
    <xf numFmtId="4" fontId="19" fillId="0" borderId="133" xfId="0" applyNumberFormat="1" applyFont="1" applyBorder="1" applyAlignment="1">
      <alignment horizontal="right" vertical="top" shrinkToFit="1"/>
    </xf>
    <xf numFmtId="0" fontId="17" fillId="0" borderId="95" xfId="20" applyFont="1" applyBorder="1" applyAlignment="1">
      <alignment horizontal="center" vertical="center" wrapText="1"/>
    </xf>
    <xf numFmtId="0" fontId="17" fillId="0" borderId="80" xfId="20" applyFont="1" applyBorder="1" applyAlignment="1">
      <alignment horizontal="center" vertical="center" wrapText="1"/>
    </xf>
    <xf numFmtId="0" fontId="17" fillId="5" borderId="75" xfId="20" applyFont="1" applyFill="1" applyBorder="1" applyAlignment="1">
      <alignment horizontal="center" vertical="center" wrapText="1"/>
    </xf>
    <xf numFmtId="0" fontId="11" fillId="0" borderId="54" xfId="14" applyFont="1" applyBorder="1" applyAlignment="1">
      <alignment vertical="center"/>
    </xf>
    <xf numFmtId="0" fontId="11" fillId="0" borderId="0" xfId="17" applyFont="1" applyAlignment="1">
      <alignment vertical="center"/>
    </xf>
    <xf numFmtId="0" fontId="11" fillId="0" borderId="53" xfId="14" applyFont="1" applyBorder="1"/>
    <xf numFmtId="0" fontId="11" fillId="0" borderId="56" xfId="14" applyFont="1" applyBorder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1" fillId="0" borderId="0" xfId="7" applyFont="1" applyAlignment="1">
      <alignment horizontal="left" indent="1"/>
    </xf>
    <xf numFmtId="0" fontId="12" fillId="0" borderId="0" xfId="7" applyFont="1" applyAlignment="1">
      <alignment horizontal="left" vertical="center"/>
    </xf>
    <xf numFmtId="165" fontId="23" fillId="0" borderId="0" xfId="7" applyNumberFormat="1" applyFont="1" applyAlignment="1">
      <alignment vertical="center"/>
    </xf>
    <xf numFmtId="165" fontId="11" fillId="0" borderId="0" xfId="7" applyNumberFormat="1" applyFont="1" applyAlignment="1">
      <alignment horizontal="center" vertical="center"/>
    </xf>
    <xf numFmtId="165" fontId="11" fillId="0" borderId="0" xfId="7" applyNumberFormat="1" applyFont="1" applyAlignment="1">
      <alignment vertical="center"/>
    </xf>
    <xf numFmtId="165" fontId="11" fillId="0" borderId="0" xfId="14" applyNumberFormat="1" applyFont="1" applyAlignment="1">
      <alignment vertical="center"/>
    </xf>
    <xf numFmtId="0" fontId="11" fillId="0" borderId="54" xfId="14" applyFont="1" applyBorder="1"/>
    <xf numFmtId="166" fontId="11" fillId="0" borderId="54" xfId="10" applyFont="1" applyBorder="1"/>
    <xf numFmtId="43" fontId="11" fillId="0" borderId="53" xfId="14" applyNumberFormat="1" applyFont="1" applyBorder="1"/>
    <xf numFmtId="44" fontId="11" fillId="0" borderId="54" xfId="14" applyNumberFormat="1" applyFont="1" applyBorder="1"/>
    <xf numFmtId="0" fontId="11" fillId="0" borderId="53" xfId="0" applyFont="1" applyBorder="1" applyAlignment="1">
      <alignment vertical="center"/>
    </xf>
    <xf numFmtId="0" fontId="11" fillId="0" borderId="47" xfId="14" applyFont="1" applyBorder="1"/>
    <xf numFmtId="0" fontId="11" fillId="0" borderId="56" xfId="14" applyFont="1" applyBorder="1"/>
    <xf numFmtId="175" fontId="11" fillId="0" borderId="53" xfId="14" applyNumberFormat="1" applyFont="1" applyBorder="1"/>
    <xf numFmtId="175" fontId="12" fillId="0" borderId="0" xfId="14" applyNumberFormat="1" applyFont="1" applyAlignment="1">
      <alignment horizontal="center" vertical="center"/>
    </xf>
    <xf numFmtId="175" fontId="11" fillId="0" borderId="54" xfId="14" applyNumberFormat="1" applyFont="1" applyBorder="1"/>
    <xf numFmtId="0" fontId="12" fillId="0" borderId="134" xfId="14" applyFont="1" applyBorder="1" applyAlignment="1">
      <alignment horizontal="center"/>
    </xf>
    <xf numFmtId="0" fontId="11" fillId="0" borderId="134" xfId="14" applyFont="1" applyBorder="1" applyAlignment="1">
      <alignment horizontal="center" vertical="center"/>
    </xf>
    <xf numFmtId="166" fontId="11" fillId="0" borderId="136" xfId="10" applyFont="1" applyBorder="1" applyAlignment="1">
      <alignment horizontal="center" vertical="center"/>
    </xf>
    <xf numFmtId="166" fontId="12" fillId="0" borderId="138" xfId="10" applyFont="1" applyBorder="1" applyAlignment="1">
      <alignment horizontal="center" vertical="center"/>
    </xf>
    <xf numFmtId="175" fontId="11" fillId="0" borderId="53" xfId="14" applyNumberFormat="1" applyFont="1" applyBorder="1" applyAlignment="1">
      <alignment horizontal="left"/>
    </xf>
    <xf numFmtId="175" fontId="11" fillId="0" borderId="94" xfId="14" applyNumberFormat="1" applyFont="1" applyBorder="1" applyAlignment="1">
      <alignment horizontal="center" vertical="center"/>
    </xf>
    <xf numFmtId="175" fontId="11" fillId="0" borderId="91" xfId="14" applyNumberFormat="1" applyFont="1" applyBorder="1"/>
    <xf numFmtId="175" fontId="11" fillId="0" borderId="94" xfId="14" applyNumberFormat="1" applyFont="1" applyBorder="1" applyAlignment="1">
      <alignment horizontal="center"/>
    </xf>
    <xf numFmtId="175" fontId="12" fillId="0" borderId="80" xfId="14" applyNumberFormat="1" applyFont="1" applyBorder="1"/>
    <xf numFmtId="175" fontId="12" fillId="0" borderId="75" xfId="14" applyNumberFormat="1" applyFont="1" applyBorder="1"/>
    <xf numFmtId="0" fontId="11" fillId="0" borderId="53" xfId="14" applyFont="1" applyBorder="1" applyAlignment="1">
      <alignment horizontal="left" vertical="top"/>
    </xf>
    <xf numFmtId="0" fontId="11" fillId="0" borderId="0" xfId="14" applyFont="1" applyAlignment="1">
      <alignment horizontal="left" vertical="top"/>
    </xf>
    <xf numFmtId="0" fontId="11" fillId="0" borderId="54" xfId="14" applyFont="1" applyBorder="1" applyAlignment="1">
      <alignment horizontal="left" vertical="top"/>
    </xf>
    <xf numFmtId="0" fontId="25" fillId="0" borderId="57" xfId="7" applyFont="1" applyBorder="1" applyAlignment="1">
      <alignment horizontal="center" vertical="center" wrapText="1"/>
    </xf>
    <xf numFmtId="0" fontId="25" fillId="0" borderId="58" xfId="7" applyFont="1" applyBorder="1" applyAlignment="1">
      <alignment horizontal="center" vertical="center" wrapText="1"/>
    </xf>
    <xf numFmtId="0" fontId="25" fillId="0" borderId="59" xfId="7" applyFont="1" applyBorder="1" applyAlignment="1">
      <alignment horizontal="center" vertical="center" wrapText="1"/>
    </xf>
    <xf numFmtId="0" fontId="25" fillId="0" borderId="49" xfId="7" applyFont="1" applyBorder="1" applyAlignment="1">
      <alignment horizontal="center" vertical="center"/>
    </xf>
    <xf numFmtId="0" fontId="25" fillId="0" borderId="51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54" xfId="7" applyFont="1" applyBorder="1" applyAlignment="1">
      <alignment horizontal="center" vertical="center"/>
    </xf>
    <xf numFmtId="0" fontId="12" fillId="0" borderId="69" xfId="7" applyFont="1" applyBorder="1" applyAlignment="1">
      <alignment horizontal="center" vertical="center"/>
    </xf>
    <xf numFmtId="0" fontId="12" fillId="0" borderId="70" xfId="7" applyFont="1" applyBorder="1" applyAlignment="1">
      <alignment horizontal="center" vertical="center"/>
    </xf>
    <xf numFmtId="0" fontId="12" fillId="0" borderId="53" xfId="7" applyFont="1" applyBorder="1" applyAlignment="1">
      <alignment horizontal="left" vertical="center"/>
    </xf>
    <xf numFmtId="0" fontId="12" fillId="0" borderId="0" xfId="7" applyFont="1" applyAlignment="1">
      <alignment horizontal="left" vertical="center"/>
    </xf>
    <xf numFmtId="165" fontId="11" fillId="0" borderId="0" xfId="7" applyNumberFormat="1" applyFont="1" applyAlignment="1">
      <alignment horizontal="center" vertical="center"/>
    </xf>
    <xf numFmtId="0" fontId="11" fillId="0" borderId="53" xfId="7" applyFont="1" applyBorder="1" applyAlignment="1">
      <alignment horizontal="left" vertical="center"/>
    </xf>
    <xf numFmtId="0" fontId="11" fillId="0" borderId="0" xfId="7" applyFont="1" applyAlignment="1">
      <alignment horizontal="left" vertical="center"/>
    </xf>
    <xf numFmtId="0" fontId="12" fillId="2" borderId="53" xfId="7" applyFont="1" applyFill="1" applyBorder="1" applyAlignment="1">
      <alignment horizontal="center" vertical="center"/>
    </xf>
    <xf numFmtId="0" fontId="12" fillId="2" borderId="0" xfId="7" applyFont="1" applyFill="1" applyAlignment="1">
      <alignment horizontal="center" vertical="center"/>
    </xf>
    <xf numFmtId="0" fontId="12" fillId="3" borderId="53" xfId="7" applyFont="1" applyFill="1" applyBorder="1" applyAlignment="1">
      <alignment horizontal="center" vertical="center"/>
    </xf>
    <xf numFmtId="0" fontId="12" fillId="3" borderId="0" xfId="7" applyFont="1" applyFill="1" applyAlignment="1">
      <alignment horizontal="center" vertical="center"/>
    </xf>
    <xf numFmtId="0" fontId="11" fillId="0" borderId="53" xfId="7" applyFont="1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12" fillId="3" borderId="71" xfId="7" applyFont="1" applyFill="1" applyBorder="1" applyAlignment="1">
      <alignment horizontal="center" vertical="center"/>
    </xf>
    <xf numFmtId="0" fontId="12" fillId="3" borderId="72" xfId="7" applyFont="1" applyFill="1" applyBorder="1" applyAlignment="1">
      <alignment horizontal="center" vertical="center"/>
    </xf>
    <xf numFmtId="0" fontId="11" fillId="0" borderId="53" xfId="7" quotePrefix="1" applyFont="1" applyBorder="1" applyAlignment="1">
      <alignment horizontal="left" vertical="center"/>
    </xf>
    <xf numFmtId="0" fontId="11" fillId="0" borderId="0" xfId="7" quotePrefix="1" applyFont="1" applyAlignment="1">
      <alignment horizontal="left" vertical="center"/>
    </xf>
    <xf numFmtId="0" fontId="12" fillId="0" borderId="0" xfId="7" quotePrefix="1" applyFont="1" applyAlignment="1">
      <alignment horizontal="left" vertical="center"/>
    </xf>
    <xf numFmtId="0" fontId="20" fillId="0" borderId="57" xfId="14" applyFont="1" applyBorder="1" applyAlignment="1">
      <alignment horizontal="center" vertical="center" wrapText="1"/>
    </xf>
    <xf numFmtId="0" fontId="20" fillId="0" borderId="58" xfId="14" applyFont="1" applyBorder="1" applyAlignment="1">
      <alignment horizontal="center" vertical="center" wrapText="1"/>
    </xf>
    <xf numFmtId="0" fontId="20" fillId="0" borderId="59" xfId="14" applyFont="1" applyBorder="1" applyAlignment="1">
      <alignment horizontal="center" vertical="center" wrapText="1"/>
    </xf>
    <xf numFmtId="0" fontId="25" fillId="0" borderId="57" xfId="14" applyFont="1" applyBorder="1" applyAlignment="1">
      <alignment horizontal="center" vertical="center"/>
    </xf>
    <xf numFmtId="0" fontId="25" fillId="0" borderId="58" xfId="14" applyFont="1" applyBorder="1" applyAlignment="1">
      <alignment horizontal="center" vertical="center"/>
    </xf>
    <xf numFmtId="4" fontId="30" fillId="0" borderId="113" xfId="10" applyNumberFormat="1" applyFont="1" applyFill="1" applyBorder="1" applyAlignment="1">
      <alignment horizontal="right" vertical="center"/>
    </xf>
    <xf numFmtId="4" fontId="30" fillId="0" borderId="21" xfId="10" applyNumberFormat="1" applyFont="1" applyFill="1" applyBorder="1" applyAlignment="1">
      <alignment horizontal="right" vertical="center"/>
    </xf>
    <xf numFmtId="4" fontId="30" fillId="0" borderId="17" xfId="10" applyNumberFormat="1" applyFont="1" applyFill="1" applyBorder="1" applyAlignment="1">
      <alignment horizontal="right" vertical="center"/>
    </xf>
    <xf numFmtId="49" fontId="29" fillId="6" borderId="94" xfId="10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left" vertical="center" wrapText="1"/>
    </xf>
    <xf numFmtId="166" fontId="29" fillId="0" borderId="49" xfId="10" applyFont="1" applyFill="1" applyBorder="1" applyAlignment="1">
      <alignment horizontal="center" vertical="center"/>
    </xf>
    <xf numFmtId="166" fontId="29" fillId="0" borderId="51" xfId="10" applyFont="1" applyFill="1" applyBorder="1" applyAlignment="1">
      <alignment horizontal="center" vertical="center"/>
    </xf>
    <xf numFmtId="166" fontId="29" fillId="0" borderId="55" xfId="10" applyFont="1" applyFill="1" applyBorder="1" applyAlignment="1">
      <alignment horizontal="center" vertical="center"/>
    </xf>
    <xf numFmtId="166" fontId="29" fillId="0" borderId="56" xfId="10" applyFont="1" applyFill="1" applyBorder="1" applyAlignment="1">
      <alignment horizontal="center" vertical="center"/>
    </xf>
    <xf numFmtId="49" fontId="29" fillId="6" borderId="118" xfId="10" applyNumberFormat="1" applyFont="1" applyFill="1" applyBorder="1" applyAlignment="1">
      <alignment horizontal="center" vertical="center" wrapText="1"/>
    </xf>
    <xf numFmtId="49" fontId="29" fillId="6" borderId="100" xfId="10" applyNumberFormat="1" applyFont="1" applyFill="1" applyBorder="1" applyAlignment="1">
      <alignment horizontal="center" vertical="center" wrapText="1"/>
    </xf>
    <xf numFmtId="166" fontId="30" fillId="0" borderId="3" xfId="10" applyFont="1" applyFill="1" applyBorder="1" applyAlignment="1" applyProtection="1">
      <alignment horizontal="center" vertical="center"/>
      <protection locked="0"/>
    </xf>
    <xf numFmtId="49" fontId="29" fillId="6" borderId="117" xfId="10" applyNumberFormat="1" applyFont="1" applyFill="1" applyBorder="1" applyAlignment="1">
      <alignment horizontal="center" vertical="center" wrapText="1"/>
    </xf>
    <xf numFmtId="166" fontId="30" fillId="0" borderId="113" xfId="10" applyFont="1" applyFill="1" applyBorder="1" applyAlignment="1" applyProtection="1">
      <alignment horizontal="center" vertical="center"/>
      <protection locked="0"/>
    </xf>
    <xf numFmtId="166" fontId="30" fillId="0" borderId="21" xfId="10" applyFont="1" applyFill="1" applyBorder="1" applyAlignment="1" applyProtection="1">
      <alignment horizontal="center" vertical="center"/>
      <protection locked="0"/>
    </xf>
    <xf numFmtId="166" fontId="30" fillId="0" borderId="17" xfId="10" applyFont="1" applyFill="1" applyBorder="1" applyAlignment="1" applyProtection="1">
      <alignment horizontal="center" vertical="center"/>
      <protection locked="0"/>
    </xf>
    <xf numFmtId="166" fontId="29" fillId="0" borderId="57" xfId="10" applyFont="1" applyFill="1" applyBorder="1" applyAlignment="1">
      <alignment horizontal="center" vertical="center"/>
    </xf>
    <xf numFmtId="166" fontId="29" fillId="0" borderId="59" xfId="10" applyFont="1" applyFill="1" applyBorder="1" applyAlignment="1">
      <alignment horizontal="center" vertical="center"/>
    </xf>
    <xf numFmtId="166" fontId="29" fillId="0" borderId="58" xfId="10" applyFont="1" applyFill="1" applyBorder="1" applyAlignment="1">
      <alignment horizontal="center" vertical="center"/>
    </xf>
    <xf numFmtId="0" fontId="32" fillId="0" borderId="55" xfId="7" applyFont="1" applyBorder="1" applyAlignment="1">
      <alignment horizontal="left" vertical="center" wrapText="1" indent="1"/>
    </xf>
    <xf numFmtId="0" fontId="32" fillId="0" borderId="47" xfId="7" applyFont="1" applyBorder="1" applyAlignment="1">
      <alignment horizontal="left" vertical="center" wrapText="1" indent="1"/>
    </xf>
    <xf numFmtId="0" fontId="32" fillId="0" borderId="56" xfId="7" applyFont="1" applyBorder="1" applyAlignment="1">
      <alignment horizontal="left" vertical="center" wrapText="1" indent="1"/>
    </xf>
    <xf numFmtId="166" fontId="31" fillId="0" borderId="49" xfId="10" applyFont="1" applyFill="1" applyBorder="1" applyAlignment="1">
      <alignment horizontal="left" vertical="center" indent="1"/>
    </xf>
    <xf numFmtId="166" fontId="31" fillId="0" borderId="50" xfId="10" applyFont="1" applyFill="1" applyBorder="1" applyAlignment="1">
      <alignment horizontal="left" vertical="center" indent="1"/>
    </xf>
    <xf numFmtId="166" fontId="31" fillId="0" borderId="51" xfId="10" applyFont="1" applyFill="1" applyBorder="1" applyAlignment="1">
      <alignment horizontal="left" vertical="center" indent="1"/>
    </xf>
    <xf numFmtId="166" fontId="29" fillId="0" borderId="115" xfId="10" applyFont="1" applyFill="1" applyBorder="1" applyAlignment="1">
      <alignment horizontal="center" vertical="center" wrapText="1"/>
    </xf>
    <xf numFmtId="166" fontId="29" fillId="0" borderId="116" xfId="10" applyFont="1" applyFill="1" applyBorder="1" applyAlignment="1">
      <alignment horizontal="center" vertical="center" wrapText="1"/>
    </xf>
    <xf numFmtId="166" fontId="29" fillId="0" borderId="74" xfId="10" applyFont="1" applyFill="1" applyBorder="1" applyAlignment="1">
      <alignment horizontal="center" vertical="center" wrapText="1"/>
    </xf>
    <xf numFmtId="166" fontId="29" fillId="0" borderId="76" xfId="10" applyFont="1" applyFill="1" applyBorder="1" applyAlignment="1">
      <alignment horizontal="center" vertical="center"/>
    </xf>
    <xf numFmtId="166" fontId="29" fillId="0" borderId="100" xfId="10" applyFont="1" applyFill="1" applyBorder="1" applyAlignment="1">
      <alignment horizontal="center" vertical="center"/>
    </xf>
    <xf numFmtId="166" fontId="29" fillId="0" borderId="78" xfId="10" applyFont="1" applyFill="1" applyBorder="1" applyAlignment="1">
      <alignment horizontal="center" vertical="center"/>
    </xf>
    <xf numFmtId="166" fontId="29" fillId="0" borderId="86" xfId="10" applyFont="1" applyFill="1" applyBorder="1" applyAlignment="1">
      <alignment horizontal="center" vertical="center"/>
    </xf>
    <xf numFmtId="166" fontId="29" fillId="0" borderId="21" xfId="10" applyFont="1" applyFill="1" applyBorder="1" applyAlignment="1">
      <alignment horizontal="center" vertical="center"/>
    </xf>
    <xf numFmtId="166" fontId="29" fillId="0" borderId="101" xfId="10" applyFont="1" applyFill="1" applyBorder="1" applyAlignment="1">
      <alignment horizontal="center" vertical="center"/>
    </xf>
    <xf numFmtId="166" fontId="29" fillId="0" borderId="86" xfId="10" applyFont="1" applyFill="1" applyBorder="1" applyAlignment="1">
      <alignment horizontal="center" vertical="center" wrapText="1"/>
    </xf>
    <xf numFmtId="166" fontId="29" fillId="0" borderId="21" xfId="10" applyFont="1" applyFill="1" applyBorder="1" applyAlignment="1">
      <alignment horizontal="center" vertical="center" wrapText="1"/>
    </xf>
    <xf numFmtId="166" fontId="29" fillId="0" borderId="101" xfId="10" applyFont="1" applyFill="1" applyBorder="1" applyAlignment="1">
      <alignment horizontal="center" vertical="center" wrapText="1"/>
    </xf>
    <xf numFmtId="168" fontId="33" fillId="0" borderId="86" xfId="10" applyNumberFormat="1" applyFont="1" applyFill="1" applyBorder="1" applyAlignment="1">
      <alignment horizontal="center" vertical="center"/>
    </xf>
    <xf numFmtId="168" fontId="33" fillId="0" borderId="21" xfId="10" applyNumberFormat="1" applyFont="1" applyFill="1" applyBorder="1" applyAlignment="1">
      <alignment horizontal="center" vertical="center"/>
    </xf>
    <xf numFmtId="168" fontId="33" fillId="0" borderId="101" xfId="10" applyNumberFormat="1" applyFont="1" applyFill="1" applyBorder="1" applyAlignment="1">
      <alignment horizontal="center" vertical="center"/>
    </xf>
    <xf numFmtId="166" fontId="29" fillId="0" borderId="113" xfId="10" applyFont="1" applyFill="1" applyBorder="1" applyAlignment="1">
      <alignment horizontal="center" vertical="center"/>
    </xf>
    <xf numFmtId="166" fontId="29" fillId="0" borderId="93" xfId="10" applyFont="1" applyFill="1" applyBorder="1" applyAlignment="1">
      <alignment horizontal="center" vertical="center"/>
    </xf>
    <xf numFmtId="166" fontId="29" fillId="0" borderId="62" xfId="10" applyFont="1" applyFill="1" applyBorder="1" applyAlignment="1">
      <alignment horizontal="center" vertical="center"/>
    </xf>
    <xf numFmtId="166" fontId="29" fillId="0" borderId="118" xfId="10" applyFont="1" applyFill="1" applyBorder="1" applyAlignment="1">
      <alignment horizontal="center" vertical="center"/>
    </xf>
    <xf numFmtId="166" fontId="29" fillId="0" borderId="69" xfId="10" applyFont="1" applyFill="1" applyBorder="1" applyAlignment="1">
      <alignment horizontal="center" vertical="center"/>
    </xf>
    <xf numFmtId="166" fontId="29" fillId="0" borderId="70" xfId="10" applyFont="1" applyFill="1" applyBorder="1" applyAlignment="1">
      <alignment horizontal="center" vertical="center"/>
    </xf>
    <xf numFmtId="166" fontId="29" fillId="0" borderId="50" xfId="10" applyFont="1" applyFill="1" applyBorder="1" applyAlignment="1">
      <alignment horizontal="center" vertical="center"/>
    </xf>
    <xf numFmtId="166" fontId="29" fillId="0" borderId="47" xfId="10" applyFont="1" applyFill="1" applyBorder="1" applyAlignment="1">
      <alignment horizontal="center" vertical="center"/>
    </xf>
    <xf numFmtId="0" fontId="29" fillId="0" borderId="49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9" fillId="0" borderId="5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47" xfId="0" applyFont="1" applyBorder="1" applyAlignment="1">
      <alignment horizontal="center" vertical="center"/>
    </xf>
    <xf numFmtId="166" fontId="29" fillId="0" borderId="115" xfId="10" applyFont="1" applyFill="1" applyBorder="1" applyAlignment="1">
      <alignment horizontal="center" vertical="center"/>
    </xf>
    <xf numFmtId="166" fontId="29" fillId="0" borderId="116" xfId="10" applyFont="1" applyFill="1" applyBorder="1" applyAlignment="1">
      <alignment horizontal="center" vertical="center"/>
    </xf>
    <xf numFmtId="166" fontId="29" fillId="0" borderId="74" xfId="10" applyFont="1" applyFill="1" applyBorder="1" applyAlignment="1">
      <alignment horizontal="center" vertical="center"/>
    </xf>
    <xf numFmtId="49" fontId="33" fillId="6" borderId="115" xfId="10" applyNumberFormat="1" applyFont="1" applyFill="1" applyBorder="1" applyAlignment="1">
      <alignment horizontal="center" vertical="center" wrapText="1"/>
    </xf>
    <xf numFmtId="49" fontId="33" fillId="6" borderId="94" xfId="10" applyNumberFormat="1" applyFont="1" applyFill="1" applyBorder="1" applyAlignment="1">
      <alignment horizontal="center" vertical="center" wrapText="1"/>
    </xf>
    <xf numFmtId="166" fontId="29" fillId="0" borderId="60" xfId="10" applyFont="1" applyFill="1" applyBorder="1" applyAlignment="1">
      <alignment horizontal="center" vertical="center"/>
    </xf>
    <xf numFmtId="166" fontId="29" fillId="0" borderId="61" xfId="10" applyFont="1" applyFill="1" applyBorder="1" applyAlignment="1">
      <alignment horizontal="center" vertical="center"/>
    </xf>
    <xf numFmtId="166" fontId="30" fillId="0" borderId="113" xfId="10" applyFont="1" applyFill="1" applyBorder="1" applyAlignment="1" applyProtection="1">
      <alignment horizontal="right" vertical="center"/>
      <protection locked="0"/>
    </xf>
    <xf numFmtId="166" fontId="30" fillId="0" borderId="21" xfId="10" applyFont="1" applyFill="1" applyBorder="1" applyAlignment="1" applyProtection="1">
      <alignment horizontal="right" vertical="center"/>
      <protection locked="0"/>
    </xf>
    <xf numFmtId="166" fontId="30" fillId="0" borderId="17" xfId="10" applyFont="1" applyFill="1" applyBorder="1" applyAlignment="1" applyProtection="1">
      <alignment horizontal="right" vertical="center"/>
      <protection locked="0"/>
    </xf>
    <xf numFmtId="166" fontId="31" fillId="0" borderId="57" xfId="10" applyFont="1" applyFill="1" applyBorder="1" applyAlignment="1">
      <alignment horizontal="center" vertical="center"/>
    </xf>
    <xf numFmtId="166" fontId="31" fillId="0" borderId="58" xfId="10" applyFont="1" applyFill="1" applyBorder="1" applyAlignment="1">
      <alignment horizontal="center" vertical="center"/>
    </xf>
    <xf numFmtId="166" fontId="31" fillId="0" borderId="59" xfId="10" applyFont="1" applyFill="1" applyBorder="1" applyAlignment="1">
      <alignment horizontal="center" vertical="center"/>
    </xf>
    <xf numFmtId="0" fontId="30" fillId="0" borderId="113" xfId="0" applyFont="1" applyBorder="1" applyAlignment="1">
      <alignment horizontal="left" vertical="center" wrapText="1"/>
    </xf>
    <xf numFmtId="0" fontId="30" fillId="0" borderId="21" xfId="0" applyFont="1" applyBorder="1" applyAlignment="1">
      <alignment horizontal="left" vertical="center" wrapText="1"/>
    </xf>
    <xf numFmtId="0" fontId="30" fillId="0" borderId="17" xfId="0" applyFont="1" applyBorder="1" applyAlignment="1">
      <alignment horizontal="left" vertical="center" wrapText="1"/>
    </xf>
    <xf numFmtId="175" fontId="12" fillId="0" borderId="60" xfId="14" applyNumberFormat="1" applyFont="1" applyBorder="1" applyAlignment="1">
      <alignment horizontal="center" vertical="center"/>
    </xf>
    <xf numFmtId="175" fontId="12" fillId="0" borderId="62" xfId="14" applyNumberFormat="1" applyFont="1" applyBorder="1" applyAlignment="1">
      <alignment horizontal="center" vertical="center"/>
    </xf>
    <xf numFmtId="175" fontId="12" fillId="0" borderId="86" xfId="14" applyNumberFormat="1" applyFont="1" applyBorder="1" applyAlignment="1">
      <alignment horizontal="center" vertical="center" wrapText="1"/>
    </xf>
    <xf numFmtId="175" fontId="12" fillId="0" borderId="101" xfId="14" applyNumberFormat="1" applyFont="1" applyBorder="1" applyAlignment="1">
      <alignment horizontal="center" vertical="center" wrapText="1"/>
    </xf>
    <xf numFmtId="175" fontId="12" fillId="0" borderId="76" xfId="14" applyNumberFormat="1" applyFont="1" applyBorder="1" applyAlignment="1">
      <alignment horizontal="center" vertical="center" wrapText="1"/>
    </xf>
    <xf numFmtId="175" fontId="11" fillId="0" borderId="78" xfId="14" applyNumberFormat="1" applyFont="1" applyBorder="1" applyAlignment="1">
      <alignment horizontal="center" vertical="center" wrapText="1"/>
    </xf>
    <xf numFmtId="175" fontId="12" fillId="0" borderId="81" xfId="14" applyNumberFormat="1" applyFont="1" applyBorder="1" applyAlignment="1">
      <alignment horizontal="center" vertical="center" wrapText="1"/>
    </xf>
    <xf numFmtId="175" fontId="11" fillId="0" borderId="102" xfId="14" applyNumberFormat="1" applyFont="1" applyBorder="1" applyAlignment="1">
      <alignment horizontal="center" vertical="center" wrapText="1"/>
    </xf>
    <xf numFmtId="175" fontId="20" fillId="0" borderId="57" xfId="14" applyNumberFormat="1" applyFont="1" applyBorder="1" applyAlignment="1">
      <alignment horizontal="center" vertical="center"/>
    </xf>
    <xf numFmtId="175" fontId="20" fillId="0" borderId="58" xfId="14" applyNumberFormat="1" applyFont="1" applyBorder="1" applyAlignment="1">
      <alignment horizontal="center" vertical="center"/>
    </xf>
    <xf numFmtId="175" fontId="20" fillId="0" borderId="59" xfId="14" applyNumberFormat="1" applyFont="1" applyBorder="1" applyAlignment="1">
      <alignment horizontal="center" vertical="center"/>
    </xf>
    <xf numFmtId="0" fontId="12" fillId="0" borderId="71" xfId="14" applyFont="1" applyBorder="1" applyAlignment="1">
      <alignment horizontal="center" vertical="center"/>
    </xf>
    <xf numFmtId="0" fontId="12" fillId="0" borderId="72" xfId="14" applyFont="1" applyBorder="1" applyAlignment="1">
      <alignment horizontal="center" vertical="center"/>
    </xf>
    <xf numFmtId="0" fontId="12" fillId="0" borderId="139" xfId="14" applyFont="1" applyBorder="1" applyAlignment="1">
      <alignment horizontal="center" vertical="center"/>
    </xf>
    <xf numFmtId="175" fontId="12" fillId="0" borderId="49" xfId="14" applyNumberFormat="1" applyFont="1" applyBorder="1" applyAlignment="1">
      <alignment horizontal="center" vertical="center" wrapText="1"/>
    </xf>
    <xf numFmtId="175" fontId="12" fillId="0" borderId="119" xfId="14" applyNumberFormat="1" applyFont="1" applyBorder="1" applyAlignment="1">
      <alignment horizontal="center" vertical="center" wrapText="1"/>
    </xf>
    <xf numFmtId="175" fontId="12" fillId="0" borderId="55" xfId="14" applyNumberFormat="1" applyFont="1" applyBorder="1" applyAlignment="1">
      <alignment horizontal="center" vertical="center" wrapText="1"/>
    </xf>
    <xf numFmtId="175" fontId="12" fillId="0" borderId="103" xfId="14" applyNumberFormat="1" applyFont="1" applyBorder="1" applyAlignment="1">
      <alignment horizontal="center" vertical="center" wrapText="1"/>
    </xf>
    <xf numFmtId="0" fontId="12" fillId="0" borderId="137" xfId="14" applyFont="1" applyBorder="1" applyAlignment="1">
      <alignment horizontal="center" vertical="center"/>
    </xf>
    <xf numFmtId="0" fontId="12" fillId="0" borderId="108" xfId="14" applyFont="1" applyBorder="1" applyAlignment="1">
      <alignment horizontal="center" vertical="center"/>
    </xf>
    <xf numFmtId="175" fontId="25" fillId="0" borderId="68" xfId="14" applyNumberFormat="1" applyFont="1" applyBorder="1" applyAlignment="1">
      <alignment horizontal="center" vertical="center" wrapText="1"/>
    </xf>
    <xf numFmtId="175" fontId="25" fillId="0" borderId="49" xfId="14" applyNumberFormat="1" applyFont="1" applyBorder="1" applyAlignment="1">
      <alignment horizontal="center" vertical="center" wrapText="1"/>
    </xf>
    <xf numFmtId="175" fontId="25" fillId="0" borderId="50" xfId="14" applyNumberFormat="1" applyFont="1" applyBorder="1" applyAlignment="1">
      <alignment horizontal="center" vertical="center" wrapText="1"/>
    </xf>
    <xf numFmtId="175" fontId="25" fillId="0" borderId="55" xfId="14" applyNumberFormat="1" applyFont="1" applyBorder="1" applyAlignment="1">
      <alignment horizontal="center" vertical="center" wrapText="1"/>
    </xf>
    <xf numFmtId="175" fontId="25" fillId="0" borderId="47" xfId="14" applyNumberFormat="1" applyFont="1" applyBorder="1" applyAlignment="1">
      <alignment horizontal="center" vertical="center" wrapText="1"/>
    </xf>
    <xf numFmtId="175" fontId="25" fillId="0" borderId="51" xfId="14" applyNumberFormat="1" applyFont="1" applyBorder="1" applyAlignment="1">
      <alignment horizontal="center" vertical="center" wrapText="1"/>
    </xf>
    <xf numFmtId="175" fontId="25" fillId="0" borderId="56" xfId="14" applyNumberFormat="1" applyFont="1" applyBorder="1" applyAlignment="1">
      <alignment horizontal="center" vertical="center" wrapText="1"/>
    </xf>
    <xf numFmtId="0" fontId="25" fillId="0" borderId="49" xfId="14" applyFont="1" applyBorder="1" applyAlignment="1">
      <alignment horizontal="center" vertical="center" wrapText="1"/>
    </xf>
    <xf numFmtId="0" fontId="25" fillId="0" borderId="50" xfId="14" applyFont="1" applyBorder="1" applyAlignment="1">
      <alignment horizontal="center" vertical="center" wrapText="1"/>
    </xf>
    <xf numFmtId="0" fontId="25" fillId="0" borderId="51" xfId="14" applyFont="1" applyBorder="1" applyAlignment="1">
      <alignment horizontal="center" vertical="center" wrapText="1"/>
    </xf>
    <xf numFmtId="0" fontId="25" fillId="0" borderId="53" xfId="14" applyFont="1" applyBorder="1" applyAlignment="1">
      <alignment horizontal="center" vertical="center" wrapText="1"/>
    </xf>
    <xf numFmtId="0" fontId="25" fillId="0" borderId="0" xfId="14" applyFont="1" applyAlignment="1">
      <alignment horizontal="center" vertical="center" wrapText="1"/>
    </xf>
    <xf numFmtId="0" fontId="25" fillId="0" borderId="54" xfId="14" applyFont="1" applyBorder="1" applyAlignment="1">
      <alignment horizontal="center" vertical="center" wrapText="1"/>
    </xf>
    <xf numFmtId="0" fontId="25" fillId="0" borderId="55" xfId="14" applyFont="1" applyBorder="1" applyAlignment="1">
      <alignment horizontal="center" vertical="center" wrapText="1"/>
    </xf>
    <xf numFmtId="0" fontId="25" fillId="0" borderId="47" xfId="14" applyFont="1" applyBorder="1" applyAlignment="1">
      <alignment horizontal="center" vertical="center" wrapText="1"/>
    </xf>
    <xf numFmtId="0" fontId="25" fillId="0" borderId="56" xfId="14" applyFont="1" applyBorder="1" applyAlignment="1">
      <alignment horizontal="center" vertical="center" wrapText="1"/>
    </xf>
    <xf numFmtId="181" fontId="25" fillId="0" borderId="51" xfId="14" applyNumberFormat="1" applyFont="1" applyBorder="1" applyAlignment="1">
      <alignment horizontal="center" vertical="center"/>
    </xf>
    <xf numFmtId="181" fontId="25" fillId="0" borderId="54" xfId="14" applyNumberFormat="1" applyFont="1" applyBorder="1" applyAlignment="1">
      <alignment horizontal="center" vertical="center"/>
    </xf>
    <xf numFmtId="181" fontId="25" fillId="0" borderId="56" xfId="14" applyNumberFormat="1" applyFont="1" applyBorder="1" applyAlignment="1">
      <alignment horizontal="center" vertical="center"/>
    </xf>
    <xf numFmtId="0" fontId="11" fillId="0" borderId="105" xfId="14" applyFont="1" applyBorder="1" applyAlignment="1">
      <alignment horizontal="center"/>
    </xf>
    <xf numFmtId="0" fontId="11" fillId="0" borderId="106" xfId="14" applyFont="1" applyBorder="1" applyAlignment="1">
      <alignment horizontal="center"/>
    </xf>
    <xf numFmtId="0" fontId="11" fillId="0" borderId="135" xfId="14" applyFont="1" applyBorder="1" applyAlignment="1">
      <alignment horizontal="center"/>
    </xf>
    <xf numFmtId="0" fontId="20" fillId="0" borderId="57" xfId="14" applyFont="1" applyBorder="1" applyAlignment="1">
      <alignment horizontal="center" vertical="center"/>
    </xf>
    <xf numFmtId="0" fontId="20" fillId="0" borderId="58" xfId="14" applyFont="1" applyBorder="1" applyAlignment="1">
      <alignment horizontal="center" vertical="center"/>
    </xf>
    <xf numFmtId="0" fontId="20" fillId="0" borderId="59" xfId="14" applyFont="1" applyBorder="1" applyAlignment="1">
      <alignment horizontal="center" vertical="center"/>
    </xf>
    <xf numFmtId="0" fontId="12" fillId="0" borderId="57" xfId="14" applyFont="1" applyBorder="1" applyAlignment="1">
      <alignment horizontal="center" vertical="center"/>
    </xf>
    <xf numFmtId="0" fontId="12" fillId="0" borderId="58" xfId="14" applyFont="1" applyBorder="1" applyAlignment="1">
      <alignment horizontal="center" vertical="center"/>
    </xf>
    <xf numFmtId="0" fontId="12" fillId="0" borderId="96" xfId="14" applyFont="1" applyBorder="1" applyAlignment="1">
      <alignment horizontal="center" vertical="center"/>
    </xf>
    <xf numFmtId="0" fontId="12" fillId="0" borderId="98" xfId="14" applyFont="1" applyBorder="1" applyAlignment="1">
      <alignment horizontal="center" vertical="center" wrapText="1"/>
    </xf>
    <xf numFmtId="0" fontId="12" fillId="0" borderId="96" xfId="14" applyFont="1" applyBorder="1" applyAlignment="1">
      <alignment horizontal="center" vertical="center" wrapText="1"/>
    </xf>
    <xf numFmtId="0" fontId="25" fillId="0" borderId="48" xfId="14" applyFont="1" applyBorder="1" applyAlignment="1">
      <alignment horizontal="center" vertical="center" wrapText="1"/>
    </xf>
    <xf numFmtId="0" fontId="25" fillId="0" borderId="52" xfId="14" applyFont="1" applyBorder="1" applyAlignment="1">
      <alignment horizontal="center" vertical="center" wrapText="1"/>
    </xf>
    <xf numFmtId="17" fontId="25" fillId="0" borderId="49" xfId="14" applyNumberFormat="1" applyFont="1" applyBorder="1" applyAlignment="1">
      <alignment horizontal="center" vertical="center"/>
    </xf>
    <xf numFmtId="0" fontId="25" fillId="0" borderId="50" xfId="14" applyFont="1" applyBorder="1" applyAlignment="1">
      <alignment horizontal="center" vertical="center"/>
    </xf>
    <xf numFmtId="0" fontId="25" fillId="0" borderId="51" xfId="14" applyFont="1" applyBorder="1" applyAlignment="1">
      <alignment horizontal="center" vertical="center"/>
    </xf>
    <xf numFmtId="0" fontId="25" fillId="0" borderId="53" xfId="14" applyFont="1" applyBorder="1" applyAlignment="1">
      <alignment horizontal="center" vertical="center"/>
    </xf>
    <xf numFmtId="0" fontId="25" fillId="0" borderId="0" xfId="14" applyFont="1" applyAlignment="1">
      <alignment horizontal="center" vertical="center"/>
    </xf>
    <xf numFmtId="0" fontId="25" fillId="0" borderId="54" xfId="14" applyFont="1" applyBorder="1" applyAlignment="1">
      <alignment horizontal="center" vertical="center"/>
    </xf>
    <xf numFmtId="0" fontId="25" fillId="0" borderId="55" xfId="14" applyFont="1" applyBorder="1" applyAlignment="1">
      <alignment horizontal="center" vertical="center"/>
    </xf>
    <xf numFmtId="0" fontId="25" fillId="0" borderId="47" xfId="14" applyFont="1" applyBorder="1" applyAlignment="1">
      <alignment horizontal="center" vertical="center"/>
    </xf>
    <xf numFmtId="0" fontId="25" fillId="0" borderId="56" xfId="14" applyFont="1" applyBorder="1" applyAlignment="1">
      <alignment horizontal="center" vertical="center"/>
    </xf>
    <xf numFmtId="4" fontId="11" fillId="0" borderId="23" xfId="14" applyNumberFormat="1" applyFont="1" applyBorder="1" applyAlignment="1">
      <alignment horizontal="center" vertical="center"/>
    </xf>
    <xf numFmtId="4" fontId="11" fillId="0" borderId="20" xfId="14" applyNumberFormat="1" applyFont="1" applyBorder="1" applyAlignment="1">
      <alignment horizontal="center" vertical="center"/>
    </xf>
    <xf numFmtId="4" fontId="11" fillId="0" borderId="23" xfId="14" applyNumberFormat="1" applyFont="1" applyBorder="1" applyAlignment="1" applyProtection="1">
      <alignment horizontal="right" vertical="center"/>
      <protection locked="0"/>
    </xf>
    <xf numFmtId="4" fontId="11" fillId="0" borderId="20" xfId="14" applyNumberFormat="1" applyFont="1" applyBorder="1" applyAlignment="1" applyProtection="1">
      <alignment horizontal="right" vertical="center"/>
      <protection locked="0"/>
    </xf>
    <xf numFmtId="2" fontId="11" fillId="0" borderId="23" xfId="17" applyNumberFormat="1" applyFont="1" applyBorder="1" applyAlignment="1">
      <alignment horizontal="center" vertical="center"/>
    </xf>
    <xf numFmtId="2" fontId="11" fillId="0" borderId="20" xfId="17" applyNumberFormat="1" applyFont="1" applyBorder="1" applyAlignment="1">
      <alignment horizontal="center" vertical="center"/>
    </xf>
    <xf numFmtId="170" fontId="11" fillId="0" borderId="23" xfId="17" applyNumberFormat="1" applyFont="1" applyBorder="1" applyAlignment="1" applyProtection="1">
      <alignment horizontal="right" vertical="center"/>
      <protection locked="0"/>
    </xf>
    <xf numFmtId="170" fontId="11" fillId="0" borderId="20" xfId="17" applyNumberFormat="1" applyFont="1" applyBorder="1" applyAlignment="1" applyProtection="1">
      <alignment horizontal="right" vertical="center"/>
      <protection locked="0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1" fillId="0" borderId="94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91" xfId="0" applyFont="1" applyBorder="1" applyAlignment="1" applyProtection="1">
      <alignment horizontal="center" vertical="center"/>
      <protection locked="0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25" fillId="0" borderId="82" xfId="0" applyFont="1" applyBorder="1" applyAlignment="1">
      <alignment horizontal="center" vertical="center"/>
    </xf>
    <xf numFmtId="0" fontId="25" fillId="0" borderId="83" xfId="0" applyFont="1" applyBorder="1" applyAlignment="1">
      <alignment horizontal="center" vertical="center"/>
    </xf>
    <xf numFmtId="0" fontId="25" fillId="0" borderId="84" xfId="0" applyFont="1" applyBorder="1" applyAlignment="1">
      <alignment horizontal="center" vertical="center"/>
    </xf>
    <xf numFmtId="0" fontId="12" fillId="2" borderId="76" xfId="0" applyFont="1" applyFill="1" applyBorder="1" applyAlignment="1" applyProtection="1">
      <alignment horizontal="center" vertical="center" wrapText="1"/>
      <protection locked="0"/>
    </xf>
    <xf numFmtId="0" fontId="12" fillId="2" borderId="78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/>
      <protection locked="0"/>
    </xf>
    <xf numFmtId="0" fontId="12" fillId="2" borderId="77" xfId="0" applyFont="1" applyFill="1" applyBorder="1" applyAlignment="1" applyProtection="1">
      <alignment horizontal="center" vertical="center"/>
      <protection locked="0"/>
    </xf>
    <xf numFmtId="0" fontId="12" fillId="2" borderId="74" xfId="0" applyFont="1" applyFill="1" applyBorder="1" applyAlignment="1">
      <alignment horizontal="center" vertical="center" wrapText="1"/>
    </xf>
    <xf numFmtId="0" fontId="12" fillId="2" borderId="75" xfId="0" applyFont="1" applyFill="1" applyBorder="1" applyAlignment="1">
      <alignment horizontal="center" vertical="center" wrapText="1"/>
    </xf>
    <xf numFmtId="0" fontId="25" fillId="0" borderId="57" xfId="7" applyFont="1" applyBorder="1" applyAlignment="1">
      <alignment horizontal="left" vertical="center" wrapText="1" indent="1"/>
    </xf>
    <xf numFmtId="0" fontId="25" fillId="0" borderId="58" xfId="7" applyFont="1" applyBorder="1" applyAlignment="1">
      <alignment horizontal="left" vertical="center" wrapText="1" indent="1"/>
    </xf>
    <xf numFmtId="0" fontId="25" fillId="0" borderId="59" xfId="7" applyFont="1" applyBorder="1" applyAlignment="1">
      <alignment horizontal="left" vertical="center" wrapText="1" indent="1"/>
    </xf>
    <xf numFmtId="49" fontId="22" fillId="0" borderId="94" xfId="1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left" vertical="center" wrapText="1"/>
    </xf>
    <xf numFmtId="10" fontId="11" fillId="0" borderId="3" xfId="8" applyNumberFormat="1" applyFont="1" applyFill="1" applyBorder="1" applyAlignment="1" applyProtection="1">
      <alignment horizontal="center" vertical="center"/>
      <protection locked="0"/>
    </xf>
    <xf numFmtId="166" fontId="12" fillId="4" borderId="3" xfId="10" applyFont="1" applyFill="1" applyBorder="1" applyAlignment="1">
      <alignment horizontal="center" vertical="center"/>
    </xf>
    <xf numFmtId="166" fontId="12" fillId="4" borderId="80" xfId="10" applyFont="1" applyFill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166" fontId="12" fillId="0" borderId="94" xfId="10" applyFont="1" applyFill="1" applyBorder="1" applyAlignment="1">
      <alignment horizontal="center" vertical="center"/>
    </xf>
    <xf numFmtId="166" fontId="12" fillId="0" borderId="3" xfId="10" applyFont="1" applyFill="1" applyBorder="1" applyAlignment="1">
      <alignment horizontal="center" vertical="center"/>
    </xf>
    <xf numFmtId="166" fontId="12" fillId="0" borderId="91" xfId="10" applyFont="1" applyFill="1" applyBorder="1" applyAlignment="1">
      <alignment horizontal="center" vertical="center"/>
    </xf>
    <xf numFmtId="166" fontId="25" fillId="4" borderId="94" xfId="10" applyFont="1" applyFill="1" applyBorder="1" applyAlignment="1">
      <alignment horizontal="left" vertical="center" wrapText="1"/>
    </xf>
    <xf numFmtId="166" fontId="25" fillId="4" borderId="3" xfId="10" applyFont="1" applyFill="1" applyBorder="1" applyAlignment="1">
      <alignment horizontal="left" vertical="center" wrapText="1"/>
    </xf>
    <xf numFmtId="166" fontId="25" fillId="4" borderId="94" xfId="10" applyFont="1" applyFill="1" applyBorder="1" applyAlignment="1">
      <alignment horizontal="left" vertical="center"/>
    </xf>
    <xf numFmtId="166" fontId="25" fillId="4" borderId="3" xfId="10" applyFont="1" applyFill="1" applyBorder="1" applyAlignment="1">
      <alignment horizontal="left" vertical="center"/>
    </xf>
    <xf numFmtId="10" fontId="11" fillId="0" borderId="3" xfId="8" applyNumberFormat="1" applyFont="1" applyBorder="1" applyAlignment="1" applyProtection="1">
      <alignment horizontal="center" vertical="center"/>
      <protection locked="0"/>
    </xf>
    <xf numFmtId="0" fontId="15" fillId="0" borderId="94" xfId="20" applyFont="1" applyBorder="1" applyAlignment="1">
      <alignment horizontal="center" vertical="center"/>
    </xf>
    <xf numFmtId="0" fontId="15" fillId="0" borderId="3" xfId="20" applyFont="1" applyBorder="1" applyAlignment="1">
      <alignment horizontal="center" vertical="center"/>
    </xf>
    <xf numFmtId="0" fontId="15" fillId="0" borderId="91" xfId="20" applyFont="1" applyBorder="1" applyAlignment="1">
      <alignment horizontal="center" vertical="center"/>
    </xf>
    <xf numFmtId="0" fontId="16" fillId="0" borderId="69" xfId="20" applyFont="1" applyBorder="1" applyAlignment="1">
      <alignment horizontal="center" vertical="center"/>
    </xf>
    <xf numFmtId="0" fontId="16" fillId="0" borderId="70" xfId="20" applyFont="1" applyBorder="1" applyAlignment="1">
      <alignment horizontal="center" vertical="center"/>
    </xf>
    <xf numFmtId="0" fontId="16" fillId="0" borderId="64" xfId="20" applyFont="1" applyBorder="1" applyAlignment="1">
      <alignment horizontal="center" vertical="center"/>
    </xf>
    <xf numFmtId="0" fontId="15" fillId="0" borderId="122" xfId="20" applyFont="1" applyBorder="1" applyAlignment="1">
      <alignment horizontal="center" vertical="center"/>
    </xf>
    <xf numFmtId="0" fontId="15" fillId="0" borderId="109" xfId="20" applyFont="1" applyBorder="1" applyAlignment="1">
      <alignment horizontal="center" vertical="center"/>
    </xf>
    <xf numFmtId="0" fontId="15" fillId="0" borderId="121" xfId="20" applyFont="1" applyBorder="1" applyAlignment="1">
      <alignment horizontal="center" vertical="center"/>
    </xf>
    <xf numFmtId="0" fontId="16" fillId="0" borderId="69" xfId="22" applyFont="1" applyBorder="1" applyAlignment="1">
      <alignment horizontal="center" vertical="center"/>
    </xf>
    <xf numFmtId="0" fontId="16" fillId="0" borderId="70" xfId="22" applyFont="1" applyBorder="1" applyAlignment="1">
      <alignment horizontal="center" vertical="center"/>
    </xf>
    <xf numFmtId="0" fontId="16" fillId="0" borderId="64" xfId="22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9" fontId="8" fillId="0" borderId="15" xfId="0" applyNumberFormat="1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39" fontId="8" fillId="0" borderId="16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6" xfId="0" quotePrefix="1" applyFont="1" applyBorder="1" applyAlignment="1" applyProtection="1">
      <alignment horizontal="center" vertical="center"/>
      <protection locked="0"/>
    </xf>
    <xf numFmtId="0" fontId="8" fillId="0" borderId="15" xfId="0" quotePrefix="1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39" fontId="8" fillId="0" borderId="13" xfId="0" applyNumberFormat="1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8" fillId="0" borderId="34" xfId="7" applyFont="1" applyBorder="1" applyAlignment="1">
      <alignment horizontal="justify" vertical="center" wrapText="1"/>
    </xf>
    <xf numFmtId="0" fontId="8" fillId="0" borderId="26" xfId="7" applyFont="1" applyBorder="1" applyAlignment="1">
      <alignment horizontal="justify" vertical="center" wrapText="1"/>
    </xf>
    <xf numFmtId="0" fontId="8" fillId="0" borderId="29" xfId="7" applyFont="1" applyBorder="1" applyAlignment="1">
      <alignment horizontal="justify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166" fontId="8" fillId="0" borderId="0" xfId="0" applyNumberFormat="1" applyFont="1" applyAlignment="1" applyProtection="1">
      <alignment horizontal="center" vertical="center"/>
      <protection locked="0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166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</cellXfs>
  <cellStyles count="27">
    <cellStyle name="Comma0" xfId="1"/>
    <cellStyle name="Currency0" xfId="2"/>
    <cellStyle name="Date" xfId="3"/>
    <cellStyle name="Excel Built-in Normal" xfId="19"/>
    <cellStyle name="Fixed" xfId="4"/>
    <cellStyle name="Heading 1" xfId="5"/>
    <cellStyle name="Heading 2" xfId="6"/>
    <cellStyle name="Moeda 2" xfId="16"/>
    <cellStyle name="Moeda 3" xfId="21"/>
    <cellStyle name="Moeda 4" xfId="24"/>
    <cellStyle name="Normal" xfId="0" builtinId="0"/>
    <cellStyle name="Normal 2" xfId="14"/>
    <cellStyle name="Normal 2 2" xfId="26"/>
    <cellStyle name="Normal 3" xfId="20"/>
    <cellStyle name="Normal 4" xfId="17"/>
    <cellStyle name="Normal 5" xfId="22"/>
    <cellStyle name="Normal 6" xfId="25"/>
    <cellStyle name="Normal_BR232PE ED 002-DEMO LOTE I" xfId="7"/>
    <cellStyle name="Porcentagem" xfId="8" builtinId="5"/>
    <cellStyle name="Porcentagem 2" xfId="9"/>
    <cellStyle name="Separador de milhares" xfId="10" builtinId="3"/>
    <cellStyle name="Separador de milhares 2" xfId="11"/>
    <cellStyle name="Separador de milhares 6" xfId="15"/>
    <cellStyle name="Título 1 1" xfId="12"/>
    <cellStyle name="Total" xfId="13" builtinId="25" customBuiltin="1"/>
    <cellStyle name="Vírgula 2" xfId="18"/>
    <cellStyle name="Vírgula 3" xfId="2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881742</xdr:colOff>
      <xdr:row>0</xdr:row>
      <xdr:rowOff>195943</xdr:rowOff>
    </xdr:from>
    <xdr:to>
      <xdr:col>6</xdr:col>
      <xdr:colOff>674641</xdr:colOff>
      <xdr:row>0</xdr:row>
      <xdr:rowOff>1248328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573FF260-AB8F-4E59-92A7-3C2AE4CE0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02228" y="195943"/>
          <a:ext cx="4345032" cy="10542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7967</xdr:colOff>
      <xdr:row>0</xdr:row>
      <xdr:rowOff>95250</xdr:rowOff>
    </xdr:from>
    <xdr:to>
      <xdr:col>12</xdr:col>
      <xdr:colOff>178278</xdr:colOff>
      <xdr:row>2</xdr:row>
      <xdr:rowOff>318267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20420DD7-F081-4D5D-B26A-84A2FD321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57367" y="95250"/>
          <a:ext cx="4380361" cy="10612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2537460</xdr:colOff>
      <xdr:row>0</xdr:row>
      <xdr:rowOff>99060</xdr:rowOff>
    </xdr:from>
    <xdr:to>
      <xdr:col>3</xdr:col>
      <xdr:colOff>595992</xdr:colOff>
      <xdr:row>0</xdr:row>
      <xdr:rowOff>1153350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A439D3C-F7F3-444E-BB3E-069FDEF7F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32020" y="99060"/>
          <a:ext cx="4345032" cy="10542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1261533</xdr:colOff>
      <xdr:row>0</xdr:row>
      <xdr:rowOff>50802</xdr:rowOff>
    </xdr:from>
    <xdr:to>
      <xdr:col>7</xdr:col>
      <xdr:colOff>10098</xdr:colOff>
      <xdr:row>0</xdr:row>
      <xdr:rowOff>1105092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701B9CD-32F2-40CB-BF99-5CDF26C34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1533" y="50802"/>
          <a:ext cx="4345032" cy="10542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0</xdr:row>
      <xdr:rowOff>127000</xdr:rowOff>
    </xdr:from>
    <xdr:to>
      <xdr:col>4</xdr:col>
      <xdr:colOff>306432</xdr:colOff>
      <xdr:row>0</xdr:row>
      <xdr:rowOff>1181290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D7C93DE-354C-42C9-ABFE-667A04A11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5700" y="127000"/>
          <a:ext cx="4345032" cy="10542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704850</xdr:colOff>
      <xdr:row>0</xdr:row>
      <xdr:rowOff>76200</xdr:rowOff>
    </xdr:from>
    <xdr:to>
      <xdr:col>7</xdr:col>
      <xdr:colOff>98614</xdr:colOff>
      <xdr:row>2</xdr:row>
      <xdr:rowOff>299217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3DB6BE4-1519-47E1-8AE2-D77810BA1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229850" y="76200"/>
          <a:ext cx="4346764" cy="106121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0</xdr:row>
      <xdr:rowOff>44824</xdr:rowOff>
    </xdr:from>
    <xdr:to>
      <xdr:col>2</xdr:col>
      <xdr:colOff>1592867</xdr:colOff>
      <xdr:row>0</xdr:row>
      <xdr:rowOff>1099114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DAB2873-75BD-4ED0-8B33-FA677D8CF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0235" y="44824"/>
          <a:ext cx="4345032" cy="10542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88900</xdr:colOff>
      <xdr:row>0</xdr:row>
      <xdr:rowOff>241300</xdr:rowOff>
    </xdr:from>
    <xdr:to>
      <xdr:col>4</xdr:col>
      <xdr:colOff>1119232</xdr:colOff>
      <xdr:row>0</xdr:row>
      <xdr:rowOff>1295590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D2EB8EE-FE68-49B1-BCAA-E223A4E22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37000" y="241300"/>
          <a:ext cx="4345032" cy="105429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2</xdr:col>
      <xdr:colOff>114300</xdr:colOff>
      <xdr:row>0</xdr:row>
      <xdr:rowOff>352425</xdr:rowOff>
    </xdr:to>
    <xdr:pic>
      <xdr:nvPicPr>
        <xdr:cNvPr id="15366" name="Imagem 1">
          <a:extLst>
            <a:ext uri="{FF2B5EF4-FFF2-40B4-BE49-F238E27FC236}">
              <a16:creationId xmlns:a16="http://schemas.microsoft.com/office/drawing/2014/main" xmlns="" id="{00000000-0008-0000-0800-000006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0"/>
          <a:ext cx="16002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PDCA001\Comercial\08.PROSPECCOES\2023\MACRODRENAGEM\pesquisa\PD-MACRODRENAGEM%20-%20PLANILHA-11.04.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ILHA"/>
      <sheetName val="QUADRO 02"/>
      <sheetName val="Quadro 01"/>
      <sheetName val="Quadro 03"/>
      <sheetName val="Quadro 04"/>
      <sheetName val="Quadro 05"/>
      <sheetName val="Quadro 06"/>
      <sheetName val="DNIT_CONSUL"/>
      <sheetName val="CRON. FF"/>
      <sheetName val="CRONOGRAMA"/>
      <sheetName val="TESTE CFF"/>
      <sheetName val="Aux_Custo_Veículos"/>
      <sheetName val="TESTE CFF (2)"/>
      <sheetName val="Serviços Gráficos"/>
      <sheetName val="Planilha1"/>
      <sheetName val="PD-MACRODRENAGEM - PLANILHA-11"/>
    </sheetNames>
    <definedNames>
      <definedName name="ORÇAMENTO" refersTo="#REF!"/>
      <definedName name="XXXXXX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5"/>
  <sheetViews>
    <sheetView showGridLines="0" view="pageBreakPreview" zoomScale="60" zoomScaleNormal="70" workbookViewId="0">
      <selection activeCell="I41" sqref="I41"/>
    </sheetView>
  </sheetViews>
  <sheetFormatPr defaultColWidth="9.109375" defaultRowHeight="11.4"/>
  <cols>
    <col min="1" max="1" width="9.109375" style="65"/>
    <col min="2" max="2" width="15.5546875" style="65" customWidth="1"/>
    <col min="3" max="3" width="19.88671875" style="65" customWidth="1"/>
    <col min="4" max="4" width="15.6640625" style="65" customWidth="1"/>
    <col min="5" max="5" width="7.33203125" style="65" customWidth="1"/>
    <col min="6" max="6" width="8" style="65" customWidth="1"/>
    <col min="7" max="7" width="16.44140625" style="65" customWidth="1"/>
    <col min="8" max="8" width="21.33203125" style="65" customWidth="1"/>
    <col min="9" max="9" width="19.88671875" style="65" bestFit="1" customWidth="1"/>
    <col min="10" max="10" width="19" style="65" bestFit="1" customWidth="1"/>
    <col min="11" max="11" width="9.109375" style="65"/>
    <col min="12" max="12" width="11.109375" style="65" bestFit="1" customWidth="1"/>
    <col min="13" max="16384" width="9.109375" style="65"/>
  </cols>
  <sheetData>
    <row r="1" spans="1:12" ht="112.2" customHeight="1" thickBot="1">
      <c r="A1" s="394"/>
      <c r="B1" s="395"/>
      <c r="C1" s="395"/>
      <c r="D1" s="395"/>
      <c r="E1" s="395"/>
      <c r="F1" s="395"/>
      <c r="G1" s="395"/>
      <c r="H1" s="396"/>
    </row>
    <row r="2" spans="1:12" ht="29.25" customHeight="1" thickBot="1">
      <c r="A2" s="372" t="s">
        <v>204</v>
      </c>
      <c r="B2" s="373"/>
      <c r="C2" s="397" t="s">
        <v>36</v>
      </c>
      <c r="D2" s="398"/>
      <c r="E2" s="398"/>
      <c r="F2" s="398"/>
      <c r="G2" s="398"/>
      <c r="H2" s="173" t="s">
        <v>418</v>
      </c>
    </row>
    <row r="3" spans="1:12" ht="29.25" customHeight="1" thickBot="1">
      <c r="A3" s="369" t="s">
        <v>422</v>
      </c>
      <c r="B3" s="370"/>
      <c r="C3" s="370"/>
      <c r="D3" s="370"/>
      <c r="E3" s="370"/>
      <c r="F3" s="370"/>
      <c r="G3" s="371"/>
      <c r="H3" s="250">
        <v>45658</v>
      </c>
    </row>
    <row r="4" spans="1:12" ht="29.25" customHeight="1" thickBot="1">
      <c r="A4" s="110"/>
      <c r="B4" s="111"/>
      <c r="C4" s="111"/>
      <c r="D4" s="111"/>
      <c r="E4" s="111"/>
      <c r="F4" s="111"/>
      <c r="G4" s="374"/>
      <c r="H4" s="375"/>
    </row>
    <row r="5" spans="1:12" ht="29.25" customHeight="1">
      <c r="A5" s="376" t="s">
        <v>3</v>
      </c>
      <c r="B5" s="377"/>
      <c r="C5" s="377"/>
      <c r="D5" s="377" t="s">
        <v>15</v>
      </c>
      <c r="E5" s="377"/>
      <c r="F5" s="377" t="s">
        <v>37</v>
      </c>
      <c r="G5" s="377"/>
      <c r="H5" s="112"/>
      <c r="I5" s="113"/>
    </row>
    <row r="6" spans="1:12" ht="29.25" customHeight="1">
      <c r="A6" s="114"/>
      <c r="B6" s="340"/>
      <c r="C6" s="340"/>
      <c r="D6" s="111"/>
      <c r="E6" s="111"/>
      <c r="F6" s="113" t="s">
        <v>14</v>
      </c>
      <c r="G6" s="113" t="s">
        <v>38</v>
      </c>
      <c r="H6" s="115"/>
      <c r="I6" s="111"/>
    </row>
    <row r="7" spans="1:12" ht="29.25" customHeight="1">
      <c r="A7" s="378" t="s">
        <v>39</v>
      </c>
      <c r="B7" s="379"/>
      <c r="C7" s="379"/>
      <c r="D7" s="379"/>
      <c r="E7" s="379"/>
      <c r="F7" s="341"/>
      <c r="G7" s="113"/>
      <c r="H7" s="116"/>
      <c r="I7" s="111"/>
    </row>
    <row r="8" spans="1:12" ht="29.25" customHeight="1">
      <c r="A8" s="381" t="s">
        <v>54</v>
      </c>
      <c r="B8" s="382"/>
      <c r="C8" s="382"/>
      <c r="D8" s="342">
        <f>'QUADRO 4'!E15</f>
        <v>192484.53999999998</v>
      </c>
      <c r="E8" s="342"/>
      <c r="F8" s="117">
        <v>0.84040000000000004</v>
      </c>
      <c r="G8" s="343">
        <f>ROUND(D8*F8,2)</f>
        <v>161764.01</v>
      </c>
      <c r="H8" s="118">
        <f>ROUND(D8+G8,2)</f>
        <v>354248.55</v>
      </c>
      <c r="I8" s="111"/>
      <c r="J8" s="119"/>
      <c r="K8" s="120"/>
      <c r="L8" s="121"/>
    </row>
    <row r="9" spans="1:12" ht="29.25" customHeight="1">
      <c r="A9" s="381" t="s">
        <v>53</v>
      </c>
      <c r="B9" s="382"/>
      <c r="C9" s="382"/>
      <c r="D9" s="342">
        <f>'QUADRO 4'!E23</f>
        <v>89648.63</v>
      </c>
      <c r="E9" s="342"/>
      <c r="F9" s="117">
        <v>0.84040000000000004</v>
      </c>
      <c r="G9" s="343">
        <f>ROUND(D9*F9,2)</f>
        <v>75340.710000000006</v>
      </c>
      <c r="H9" s="118">
        <f>ROUND(D9+G9,2)</f>
        <v>164989.34</v>
      </c>
      <c r="I9" s="111"/>
    </row>
    <row r="10" spans="1:12" ht="29.25" customHeight="1">
      <c r="A10" s="381" t="s">
        <v>40</v>
      </c>
      <c r="B10" s="382"/>
      <c r="C10" s="382"/>
      <c r="D10" s="342">
        <f>'QUADRO 4'!E32</f>
        <v>23978.400000000001</v>
      </c>
      <c r="E10" s="342"/>
      <c r="F10" s="117">
        <v>0.84040000000000004</v>
      </c>
      <c r="G10" s="343">
        <f>ROUND(D10*F10,2)</f>
        <v>20151.45</v>
      </c>
      <c r="H10" s="118">
        <f>ROUND(D10+G10,2)</f>
        <v>44129.85</v>
      </c>
      <c r="I10" s="111"/>
    </row>
    <row r="11" spans="1:12" ht="29.25" customHeight="1">
      <c r="A11" s="383" t="s">
        <v>41</v>
      </c>
      <c r="B11" s="384"/>
      <c r="C11" s="384"/>
      <c r="D11" s="384"/>
      <c r="E11" s="384"/>
      <c r="F11" s="384"/>
      <c r="G11" s="384"/>
      <c r="H11" s="122">
        <f>SUM(H8:H10)</f>
        <v>563367.74</v>
      </c>
      <c r="I11" s="123"/>
      <c r="J11" s="124"/>
    </row>
    <row r="12" spans="1:12" ht="29.25" customHeight="1">
      <c r="A12" s="381"/>
      <c r="B12" s="382"/>
      <c r="C12" s="382"/>
      <c r="D12" s="380"/>
      <c r="E12" s="380"/>
      <c r="F12" s="343"/>
      <c r="G12" s="344"/>
      <c r="H12" s="125"/>
      <c r="I12" s="126"/>
    </row>
    <row r="13" spans="1:12" ht="29.25" customHeight="1">
      <c r="A13" s="378" t="s">
        <v>42</v>
      </c>
      <c r="B13" s="379"/>
      <c r="C13" s="379"/>
      <c r="D13" s="380"/>
      <c r="E13" s="380"/>
      <c r="F13" s="343"/>
      <c r="G13" s="344"/>
      <c r="H13" s="127"/>
      <c r="I13" s="126"/>
    </row>
    <row r="14" spans="1:12" ht="29.25" customHeight="1">
      <c r="A14" s="381" t="s">
        <v>43</v>
      </c>
      <c r="B14" s="392"/>
      <c r="C14" s="392"/>
      <c r="D14" s="128">
        <v>0.2</v>
      </c>
      <c r="E14" s="128"/>
      <c r="F14" s="129"/>
      <c r="G14" s="343"/>
      <c r="H14" s="118">
        <f>ROUND(H11*D14,2)</f>
        <v>112673.55</v>
      </c>
      <c r="I14" s="111"/>
    </row>
    <row r="15" spans="1:12" ht="29.25" customHeight="1">
      <c r="A15" s="378" t="s">
        <v>44</v>
      </c>
      <c r="B15" s="393"/>
      <c r="C15" s="393"/>
      <c r="D15" s="345">
        <f>'QUADRO 02'!I33</f>
        <v>21700</v>
      </c>
      <c r="E15" s="44"/>
      <c r="F15" s="44"/>
      <c r="G15" s="343"/>
      <c r="H15" s="118">
        <f>D15</f>
        <v>21700</v>
      </c>
      <c r="I15" s="111"/>
    </row>
    <row r="16" spans="1:12" ht="29.25" customHeight="1">
      <c r="A16" s="378" t="s">
        <v>45</v>
      </c>
      <c r="B16" s="393"/>
      <c r="C16" s="393"/>
      <c r="D16" s="345">
        <f>'QUADRO 3'!I21</f>
        <v>75480.820000000007</v>
      </c>
      <c r="E16" s="44"/>
      <c r="F16" s="44"/>
      <c r="G16" s="343"/>
      <c r="H16" s="130">
        <f>D16</f>
        <v>75480.820000000007</v>
      </c>
      <c r="I16" s="111"/>
    </row>
    <row r="17" spans="1:11" ht="29.25" customHeight="1">
      <c r="A17" s="385" t="s">
        <v>46</v>
      </c>
      <c r="B17" s="386"/>
      <c r="C17" s="386"/>
      <c r="D17" s="386"/>
      <c r="E17" s="386"/>
      <c r="F17" s="386"/>
      <c r="G17" s="386"/>
      <c r="H17" s="131">
        <f>SUM(H11:H16)</f>
        <v>773222.1100000001</v>
      </c>
      <c r="I17" s="111"/>
      <c r="J17" s="132"/>
    </row>
    <row r="18" spans="1:11" ht="29.25" customHeight="1">
      <c r="A18" s="387"/>
      <c r="B18" s="388"/>
      <c r="C18" s="388"/>
      <c r="D18" s="380"/>
      <c r="E18" s="380"/>
      <c r="F18" s="343"/>
      <c r="G18" s="343"/>
      <c r="H18" s="118"/>
      <c r="I18" s="111"/>
    </row>
    <row r="19" spans="1:11" ht="29.25" customHeight="1">
      <c r="A19" s="378" t="s">
        <v>47</v>
      </c>
      <c r="B19" s="393"/>
      <c r="C19" s="393"/>
      <c r="D19" s="380"/>
      <c r="E19" s="380"/>
      <c r="F19" s="343"/>
      <c r="G19" s="343"/>
      <c r="H19" s="127"/>
      <c r="I19" s="111"/>
    </row>
    <row r="20" spans="1:11" ht="29.25" customHeight="1">
      <c r="A20" s="381" t="s">
        <v>48</v>
      </c>
      <c r="B20" s="392"/>
      <c r="C20" s="392"/>
      <c r="D20" s="133">
        <v>0.1200672</v>
      </c>
      <c r="E20" s="128"/>
      <c r="F20" s="129"/>
      <c r="G20" s="343"/>
      <c r="H20" s="134">
        <f>ROUND(H17*D20,2)</f>
        <v>92838.61</v>
      </c>
      <c r="I20" s="111"/>
    </row>
    <row r="21" spans="1:11" ht="29.25" customHeight="1">
      <c r="A21" s="385" t="s">
        <v>49</v>
      </c>
      <c r="B21" s="386"/>
      <c r="C21" s="386"/>
      <c r="D21" s="386"/>
      <c r="E21" s="386"/>
      <c r="F21" s="386"/>
      <c r="G21" s="386"/>
      <c r="H21" s="131">
        <f>ROUND(H17+H20,2)</f>
        <v>866060.72</v>
      </c>
      <c r="I21" s="135"/>
      <c r="J21" s="132"/>
    </row>
    <row r="22" spans="1:11" ht="29.25" customHeight="1">
      <c r="A22" s="391"/>
      <c r="B22" s="392"/>
      <c r="C22" s="392"/>
      <c r="D22" s="380"/>
      <c r="E22" s="380"/>
      <c r="F22" s="343"/>
      <c r="G22" s="343"/>
      <c r="H22" s="125"/>
      <c r="I22" s="111"/>
      <c r="J22" s="136"/>
    </row>
    <row r="23" spans="1:11" ht="29.25" customHeight="1">
      <c r="A23" s="378" t="s">
        <v>50</v>
      </c>
      <c r="B23" s="393"/>
      <c r="C23" s="393"/>
      <c r="D23" s="380"/>
      <c r="E23" s="380"/>
      <c r="F23" s="343"/>
      <c r="G23" s="343"/>
      <c r="H23" s="127"/>
      <c r="I23" s="111"/>
      <c r="J23" s="136"/>
    </row>
    <row r="24" spans="1:11" ht="29.25" customHeight="1">
      <c r="A24" s="381" t="s">
        <v>51</v>
      </c>
      <c r="B24" s="392"/>
      <c r="C24" s="392"/>
      <c r="D24" s="137">
        <v>0.16619998999999999</v>
      </c>
      <c r="E24" s="128"/>
      <c r="F24" s="343"/>
      <c r="G24" s="343"/>
      <c r="H24" s="118">
        <f>ROUND(H21*D24,2)</f>
        <v>143939.28</v>
      </c>
      <c r="I24" s="111"/>
    </row>
    <row r="25" spans="1:11" ht="29.25" customHeight="1">
      <c r="A25" s="387"/>
      <c r="B25" s="388"/>
      <c r="C25" s="388"/>
      <c r="D25" s="388"/>
      <c r="E25" s="388"/>
      <c r="F25" s="113"/>
      <c r="G25" s="113"/>
      <c r="H25" s="138"/>
      <c r="I25" s="111"/>
    </row>
    <row r="26" spans="1:11" ht="29.25" customHeight="1" thickBot="1">
      <c r="A26" s="389" t="s">
        <v>52</v>
      </c>
      <c r="B26" s="390"/>
      <c r="C26" s="390"/>
      <c r="D26" s="390"/>
      <c r="E26" s="390"/>
      <c r="F26" s="390"/>
      <c r="G26" s="390"/>
      <c r="H26" s="139">
        <f>ROUND((H21+H24),2)</f>
        <v>1010000</v>
      </c>
      <c r="I26" s="140"/>
      <c r="J26" s="141"/>
      <c r="K26" s="142"/>
    </row>
    <row r="27" spans="1:11">
      <c r="A27" s="335"/>
      <c r="H27" s="346"/>
      <c r="J27" s="143"/>
    </row>
    <row r="28" spans="1:11">
      <c r="A28" s="335"/>
      <c r="H28" s="347"/>
    </row>
    <row r="29" spans="1:11">
      <c r="A29" s="335"/>
      <c r="H29" s="346"/>
    </row>
    <row r="30" spans="1:11">
      <c r="A30" s="348"/>
      <c r="H30" s="349"/>
    </row>
    <row r="31" spans="1:11">
      <c r="A31" s="366"/>
      <c r="B31" s="367"/>
      <c r="C31" s="367"/>
      <c r="D31" s="367"/>
      <c r="E31" s="367"/>
      <c r="F31" s="367"/>
      <c r="G31" s="367"/>
      <c r="H31" s="368"/>
    </row>
    <row r="32" spans="1:11">
      <c r="A32" s="350"/>
      <c r="E32" s="9"/>
      <c r="H32" s="346"/>
    </row>
    <row r="33" spans="1:9">
      <c r="A33" s="350"/>
      <c r="E33" s="9"/>
      <c r="H33" s="346"/>
      <c r="I33" s="144"/>
    </row>
    <row r="34" spans="1:9" ht="12" thickBot="1">
      <c r="A34" s="337"/>
      <c r="B34" s="351"/>
      <c r="C34" s="351"/>
      <c r="D34" s="351"/>
      <c r="E34" s="351"/>
      <c r="F34" s="351"/>
      <c r="G34" s="351"/>
      <c r="H34" s="352"/>
    </row>
    <row r="35" spans="1:9">
      <c r="I35" s="145"/>
    </row>
  </sheetData>
  <mergeCells count="36">
    <mergeCell ref="A1:H1"/>
    <mergeCell ref="A20:C20"/>
    <mergeCell ref="A14:C14"/>
    <mergeCell ref="A15:C15"/>
    <mergeCell ref="A16:C16"/>
    <mergeCell ref="C2:G2"/>
    <mergeCell ref="A12:C12"/>
    <mergeCell ref="D12:E12"/>
    <mergeCell ref="A18:C18"/>
    <mergeCell ref="D25:E25"/>
    <mergeCell ref="A26:G26"/>
    <mergeCell ref="A21:G21"/>
    <mergeCell ref="A22:C22"/>
    <mergeCell ref="D22:E22"/>
    <mergeCell ref="A23:C23"/>
    <mergeCell ref="D23:E23"/>
    <mergeCell ref="A24:C24"/>
    <mergeCell ref="D18:E18"/>
    <mergeCell ref="A19:C19"/>
    <mergeCell ref="D19:E19"/>
    <mergeCell ref="A31:H31"/>
    <mergeCell ref="A3:G3"/>
    <mergeCell ref="A2:B2"/>
    <mergeCell ref="G4:H4"/>
    <mergeCell ref="A5:C5"/>
    <mergeCell ref="D5:E5"/>
    <mergeCell ref="F5:G5"/>
    <mergeCell ref="A13:C13"/>
    <mergeCell ref="D13:E13"/>
    <mergeCell ref="A7:E7"/>
    <mergeCell ref="A8:C8"/>
    <mergeCell ref="A9:C9"/>
    <mergeCell ref="A10:C10"/>
    <mergeCell ref="A11:G11"/>
    <mergeCell ref="A17:G17"/>
    <mergeCell ref="A25:C25"/>
  </mergeCells>
  <printOptions horizontalCentered="1"/>
  <pageMargins left="0.62992125984251968" right="0.43307086614173229" top="0.78740157480314965" bottom="0.78740157480314965" header="0.31496062992125984" footer="0.31496062992125984"/>
  <pageSetup paperSize="9" scale="82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134"/>
  <sheetViews>
    <sheetView showGridLines="0" view="pageBreakPreview" topLeftCell="C1" zoomScale="70" zoomScaleNormal="40" zoomScaleSheetLayoutView="70" workbookViewId="0">
      <selection activeCell="J18" sqref="J18"/>
    </sheetView>
  </sheetViews>
  <sheetFormatPr defaultColWidth="9.109375" defaultRowHeight="13.2"/>
  <cols>
    <col min="1" max="1" width="9.6640625" style="180" customWidth="1"/>
    <col min="2" max="2" width="85.88671875" style="180" customWidth="1"/>
    <col min="3" max="3" width="68.6640625" style="180" customWidth="1"/>
    <col min="4" max="4" width="7.6640625" style="180" customWidth="1"/>
    <col min="5" max="5" width="12.5546875" style="180" customWidth="1"/>
    <col min="6" max="9" width="7.6640625" style="180" customWidth="1"/>
    <col min="10" max="10" width="13.6640625" style="180" customWidth="1"/>
    <col min="11" max="18" width="19.88671875" style="180" customWidth="1"/>
    <col min="19" max="30" width="7.6640625" style="180" customWidth="1"/>
    <col min="31" max="31" width="7.6640625" style="220" customWidth="1"/>
    <col min="32" max="45" width="9.6640625" style="220" customWidth="1"/>
    <col min="46" max="51" width="9.6640625" style="180" customWidth="1"/>
    <col min="52" max="16384" width="9.109375" style="180"/>
  </cols>
  <sheetData>
    <row r="1" spans="1:51" ht="33" customHeight="1">
      <c r="A1" s="447"/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178"/>
      <c r="AU1" s="178"/>
      <c r="AV1" s="178"/>
      <c r="AW1" s="178"/>
      <c r="AX1" s="178"/>
      <c r="AY1" s="179"/>
    </row>
    <row r="2" spans="1:51" ht="33" customHeight="1">
      <c r="A2" s="449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0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  <c r="AY2" s="181"/>
    </row>
    <row r="3" spans="1:51" ht="33" customHeight="1" thickBot="1">
      <c r="A3" s="451"/>
      <c r="B3" s="452"/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2"/>
      <c r="Z3" s="452"/>
      <c r="AA3" s="452"/>
      <c r="AB3" s="452"/>
      <c r="AC3" s="452"/>
      <c r="AD3" s="452"/>
      <c r="AE3" s="452"/>
      <c r="AF3" s="452"/>
      <c r="AG3" s="452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  <c r="AT3" s="182"/>
      <c r="AU3" s="182"/>
      <c r="AV3" s="182"/>
      <c r="AW3" s="182"/>
      <c r="AX3" s="182"/>
      <c r="AY3" s="183"/>
    </row>
    <row r="4" spans="1:51" ht="30" customHeight="1" thickBot="1">
      <c r="A4" s="463" t="s">
        <v>378</v>
      </c>
      <c r="B4" s="464"/>
      <c r="C4" s="464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4"/>
      <c r="T4" s="464"/>
      <c r="U4" s="464"/>
      <c r="V4" s="464"/>
      <c r="W4" s="464"/>
      <c r="X4" s="464"/>
      <c r="Y4" s="464"/>
      <c r="Z4" s="464"/>
      <c r="AA4" s="464"/>
      <c r="AB4" s="464"/>
      <c r="AC4" s="464"/>
      <c r="AD4" s="465"/>
      <c r="AE4" s="463"/>
      <c r="AF4" s="464"/>
      <c r="AG4" s="464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5"/>
      <c r="AT4" s="415"/>
      <c r="AU4" s="417"/>
      <c r="AV4" s="417"/>
      <c r="AW4" s="416"/>
      <c r="AX4" s="415"/>
      <c r="AY4" s="416"/>
    </row>
    <row r="5" spans="1:51" ht="20.100000000000001" customHeight="1">
      <c r="A5" s="421" t="s">
        <v>27</v>
      </c>
      <c r="B5" s="422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3"/>
      <c r="S5" s="184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404"/>
      <c r="AF5" s="445"/>
      <c r="AG5" s="445"/>
      <c r="AH5" s="445"/>
      <c r="AI5" s="445"/>
      <c r="AJ5" s="445"/>
      <c r="AK5" s="445"/>
      <c r="AL5" s="445"/>
      <c r="AM5" s="445"/>
      <c r="AN5" s="445"/>
      <c r="AO5" s="445"/>
      <c r="AP5" s="445"/>
      <c r="AQ5" s="445"/>
      <c r="AR5" s="445"/>
      <c r="AS5" s="405"/>
      <c r="AT5" s="404"/>
      <c r="AU5" s="445"/>
      <c r="AV5" s="445"/>
      <c r="AW5" s="405"/>
      <c r="AX5" s="404"/>
      <c r="AY5" s="405"/>
    </row>
    <row r="6" spans="1:51" ht="34.5" customHeight="1" thickBot="1">
      <c r="A6" s="418" t="str">
        <f>PLANILHA!A3</f>
        <v>PROJETO DE REQUALIFICAÇÃO E AMPLIAÇÃO DOS SISTEMAS DE ABASTECIMENTO D'ÁGUA EM DISTRITOS DE AFRANIO/PE</v>
      </c>
      <c r="B6" s="419"/>
      <c r="C6" s="419"/>
      <c r="D6" s="419"/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20"/>
      <c r="S6" s="251"/>
      <c r="T6" s="252"/>
      <c r="U6" s="252"/>
      <c r="V6" s="252"/>
      <c r="W6" s="252"/>
      <c r="X6" s="252"/>
      <c r="Y6" s="252"/>
      <c r="Z6" s="252"/>
      <c r="AA6" s="252"/>
      <c r="AB6" s="252"/>
      <c r="AC6" s="252"/>
      <c r="AD6" s="252"/>
      <c r="AE6" s="406"/>
      <c r="AF6" s="446"/>
      <c r="AG6" s="446"/>
      <c r="AH6" s="446"/>
      <c r="AI6" s="446"/>
      <c r="AJ6" s="446"/>
      <c r="AK6" s="446"/>
      <c r="AL6" s="446"/>
      <c r="AM6" s="446"/>
      <c r="AN6" s="446"/>
      <c r="AO6" s="446"/>
      <c r="AP6" s="446"/>
      <c r="AQ6" s="446"/>
      <c r="AR6" s="446"/>
      <c r="AS6" s="407"/>
      <c r="AT6" s="406"/>
      <c r="AU6" s="446"/>
      <c r="AV6" s="446"/>
      <c r="AW6" s="407"/>
      <c r="AX6" s="406"/>
      <c r="AY6" s="407"/>
    </row>
    <row r="7" spans="1:51" ht="43.5" customHeight="1">
      <c r="A7" s="427" t="s">
        <v>2</v>
      </c>
      <c r="B7" s="430" t="s">
        <v>16</v>
      </c>
      <c r="C7" s="433" t="s">
        <v>18</v>
      </c>
      <c r="D7" s="433" t="s">
        <v>409</v>
      </c>
      <c r="E7" s="433" t="s">
        <v>375</v>
      </c>
      <c r="F7" s="433" t="s">
        <v>19</v>
      </c>
      <c r="G7" s="436" t="s">
        <v>20</v>
      </c>
      <c r="H7" s="436" t="s">
        <v>24</v>
      </c>
      <c r="I7" s="458" t="s">
        <v>400</v>
      </c>
      <c r="J7" s="174" t="s">
        <v>401</v>
      </c>
      <c r="K7" s="175" t="s">
        <v>401</v>
      </c>
      <c r="L7" s="175" t="s">
        <v>408</v>
      </c>
      <c r="M7" s="175" t="s">
        <v>407</v>
      </c>
      <c r="N7" s="175" t="s">
        <v>406</v>
      </c>
      <c r="O7" s="175" t="s">
        <v>403</v>
      </c>
      <c r="P7" s="175" t="s">
        <v>404</v>
      </c>
      <c r="Q7" s="175" t="s">
        <v>404</v>
      </c>
      <c r="R7" s="270" t="s">
        <v>404</v>
      </c>
      <c r="S7" s="443" t="s">
        <v>17</v>
      </c>
      <c r="T7" s="444"/>
      <c r="U7" s="444"/>
      <c r="V7" s="444"/>
      <c r="W7" s="444"/>
      <c r="X7" s="444"/>
      <c r="Y7" s="444"/>
      <c r="Z7" s="444"/>
      <c r="AA7" s="444"/>
      <c r="AB7" s="444"/>
      <c r="AC7" s="444"/>
      <c r="AD7" s="444"/>
      <c r="AE7" s="453" t="s">
        <v>71</v>
      </c>
      <c r="AF7" s="454"/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454"/>
      <c r="AS7" s="455"/>
      <c r="AT7" s="424" t="s">
        <v>388</v>
      </c>
      <c r="AU7" s="425"/>
      <c r="AV7" s="425"/>
      <c r="AW7" s="426"/>
      <c r="AX7" s="424" t="s">
        <v>387</v>
      </c>
      <c r="AY7" s="426"/>
    </row>
    <row r="8" spans="1:51" ht="20.100000000000001" customHeight="1">
      <c r="A8" s="428"/>
      <c r="B8" s="431"/>
      <c r="C8" s="434"/>
      <c r="D8" s="434"/>
      <c r="E8" s="434"/>
      <c r="F8" s="434"/>
      <c r="G8" s="437"/>
      <c r="H8" s="437"/>
      <c r="I8" s="459"/>
      <c r="J8" s="176" t="s">
        <v>402</v>
      </c>
      <c r="K8" s="177" t="s">
        <v>405</v>
      </c>
      <c r="L8" s="253">
        <v>0.84040000000000004</v>
      </c>
      <c r="M8" s="253">
        <v>0.2</v>
      </c>
      <c r="N8" s="253">
        <v>0.12</v>
      </c>
      <c r="O8" s="254">
        <v>0.16619999999999999</v>
      </c>
      <c r="P8" s="255">
        <v>1</v>
      </c>
      <c r="Q8" s="255">
        <v>1</v>
      </c>
      <c r="R8" s="268" t="s">
        <v>14</v>
      </c>
      <c r="S8" s="186">
        <v>30</v>
      </c>
      <c r="T8" s="187">
        <v>60</v>
      </c>
      <c r="U8" s="187">
        <v>90</v>
      </c>
      <c r="V8" s="187">
        <v>120</v>
      </c>
      <c r="W8" s="187">
        <v>150</v>
      </c>
      <c r="X8" s="187">
        <v>180</v>
      </c>
      <c r="Y8" s="187">
        <v>210</v>
      </c>
      <c r="Z8" s="187">
        <v>240</v>
      </c>
      <c r="AA8" s="187">
        <v>270</v>
      </c>
      <c r="AB8" s="187">
        <v>300</v>
      </c>
      <c r="AC8" s="187">
        <v>330</v>
      </c>
      <c r="AD8" s="187">
        <v>360</v>
      </c>
      <c r="AE8" s="442" t="s">
        <v>118</v>
      </c>
      <c r="AF8" s="439" t="s">
        <v>119</v>
      </c>
      <c r="AG8" s="439" t="s">
        <v>125</v>
      </c>
      <c r="AH8" s="439" t="s">
        <v>124</v>
      </c>
      <c r="AI8" s="439" t="s">
        <v>123</v>
      </c>
      <c r="AJ8" s="439" t="s">
        <v>87</v>
      </c>
      <c r="AK8" s="439" t="s">
        <v>151</v>
      </c>
      <c r="AL8" s="439" t="s">
        <v>155</v>
      </c>
      <c r="AM8" s="439" t="s">
        <v>153</v>
      </c>
      <c r="AN8" s="439" t="s">
        <v>135</v>
      </c>
      <c r="AO8" s="439" t="s">
        <v>148</v>
      </c>
      <c r="AP8" s="439" t="s">
        <v>100</v>
      </c>
      <c r="AQ8" s="439" t="s">
        <v>97</v>
      </c>
      <c r="AR8" s="439" t="s">
        <v>98</v>
      </c>
      <c r="AS8" s="440" t="s">
        <v>99</v>
      </c>
      <c r="AT8" s="442" t="s">
        <v>188</v>
      </c>
      <c r="AU8" s="439" t="s">
        <v>190</v>
      </c>
      <c r="AV8" s="439" t="s">
        <v>168</v>
      </c>
      <c r="AW8" s="440" t="s">
        <v>169</v>
      </c>
      <c r="AX8" s="442" t="s">
        <v>192</v>
      </c>
      <c r="AY8" s="440" t="s">
        <v>193</v>
      </c>
    </row>
    <row r="9" spans="1:51" ht="19.5" customHeight="1" thickBot="1">
      <c r="A9" s="429"/>
      <c r="B9" s="432"/>
      <c r="C9" s="435"/>
      <c r="D9" s="435"/>
      <c r="E9" s="435"/>
      <c r="F9" s="435"/>
      <c r="G9" s="438"/>
      <c r="H9" s="438"/>
      <c r="I9" s="441"/>
      <c r="J9" s="176"/>
      <c r="K9" s="177">
        <f t="shared" ref="K9:R9" si="0">SUM(K11:K124)</f>
        <v>400684.95999999979</v>
      </c>
      <c r="L9" s="177">
        <f t="shared" si="0"/>
        <v>265645.28000000014</v>
      </c>
      <c r="M9" s="177">
        <f t="shared" si="0"/>
        <v>116347.63800000002</v>
      </c>
      <c r="N9" s="177">
        <f t="shared" si="0"/>
        <v>93920.899359999981</v>
      </c>
      <c r="O9" s="177">
        <f t="shared" si="0"/>
        <v>145690.29686323207</v>
      </c>
      <c r="P9" s="177">
        <f t="shared" si="0"/>
        <v>1022289.0742232321</v>
      </c>
      <c r="Q9" s="177">
        <f t="shared" si="0"/>
        <v>1022289.074223232</v>
      </c>
      <c r="R9" s="269">
        <f t="shared" si="0"/>
        <v>0.99999999999999978</v>
      </c>
      <c r="S9" s="188" t="s">
        <v>175</v>
      </c>
      <c r="T9" s="189" t="s">
        <v>176</v>
      </c>
      <c r="U9" s="189" t="s">
        <v>177</v>
      </c>
      <c r="V9" s="189" t="s">
        <v>178</v>
      </c>
      <c r="W9" s="189" t="s">
        <v>179</v>
      </c>
      <c r="X9" s="189" t="s">
        <v>180</v>
      </c>
      <c r="Y9" s="189" t="s">
        <v>181</v>
      </c>
      <c r="Z9" s="189" t="s">
        <v>182</v>
      </c>
      <c r="AA9" s="189" t="s">
        <v>183</v>
      </c>
      <c r="AB9" s="189" t="s">
        <v>184</v>
      </c>
      <c r="AC9" s="189" t="s">
        <v>185</v>
      </c>
      <c r="AD9" s="189" t="s">
        <v>186</v>
      </c>
      <c r="AE9" s="429"/>
      <c r="AF9" s="432"/>
      <c r="AG9" s="432"/>
      <c r="AH9" s="432"/>
      <c r="AI9" s="432"/>
      <c r="AJ9" s="432"/>
      <c r="AK9" s="432"/>
      <c r="AL9" s="432"/>
      <c r="AM9" s="432"/>
      <c r="AN9" s="432"/>
      <c r="AO9" s="432"/>
      <c r="AP9" s="432"/>
      <c r="AQ9" s="432"/>
      <c r="AR9" s="432"/>
      <c r="AS9" s="441"/>
      <c r="AT9" s="429"/>
      <c r="AU9" s="432"/>
      <c r="AV9" s="432"/>
      <c r="AW9" s="441"/>
      <c r="AX9" s="429"/>
      <c r="AY9" s="441"/>
    </row>
    <row r="10" spans="1:51" ht="50.1" customHeight="1">
      <c r="A10" s="456" t="s">
        <v>214</v>
      </c>
      <c r="B10" s="276" t="s">
        <v>423</v>
      </c>
      <c r="C10" s="190"/>
      <c r="D10" s="190"/>
      <c r="E10" s="190"/>
      <c r="F10" s="191"/>
      <c r="G10" s="192"/>
      <c r="H10" s="192"/>
      <c r="I10" s="242"/>
      <c r="J10" s="193"/>
      <c r="K10" s="194"/>
      <c r="L10" s="194"/>
      <c r="M10" s="194"/>
      <c r="N10" s="194"/>
      <c r="O10" s="194"/>
      <c r="P10" s="194"/>
      <c r="Q10" s="194"/>
      <c r="R10" s="195"/>
      <c r="S10" s="280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196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8"/>
      <c r="AT10" s="196"/>
      <c r="AU10" s="197"/>
      <c r="AV10" s="197"/>
      <c r="AW10" s="198"/>
      <c r="AX10" s="196"/>
      <c r="AY10" s="198"/>
    </row>
    <row r="11" spans="1:51" ht="20.100000000000001" customHeight="1">
      <c r="A11" s="457"/>
      <c r="B11" s="199" t="s">
        <v>187</v>
      </c>
      <c r="C11" s="200" t="s">
        <v>413</v>
      </c>
      <c r="D11" s="201" t="s">
        <v>119</v>
      </c>
      <c r="E11" s="201" t="s">
        <v>376</v>
      </c>
      <c r="F11" s="202">
        <v>1</v>
      </c>
      <c r="G11" s="201">
        <v>1</v>
      </c>
      <c r="H11" s="201">
        <v>30</v>
      </c>
      <c r="I11" s="203">
        <f>SUM(AE11:AY11)</f>
        <v>0.1</v>
      </c>
      <c r="J11" s="256">
        <f>VLOOKUP(D11,DNIT_CONSUL!$A$4:$D$120,4,FALSE)</f>
        <v>18662.990000000002</v>
      </c>
      <c r="K11" s="257">
        <f>TRUNC(I11*J11,2)</f>
        <v>1866.29</v>
      </c>
      <c r="L11" s="257">
        <f>TRUNC(K11*$L$8,2)</f>
        <v>1568.43</v>
      </c>
      <c r="M11" s="257">
        <f>TRUNC((K11+L11)*$M$8,2)</f>
        <v>686.94</v>
      </c>
      <c r="N11" s="257">
        <f t="shared" ref="N11:N12" si="1">TRUNC((K11+L11+M11)*$N$8,2)</f>
        <v>494.59</v>
      </c>
      <c r="O11" s="202">
        <f>TRUNC((K11+L11+M11+N11)*$O$8,2)</f>
        <v>767.22</v>
      </c>
      <c r="P11" s="257">
        <f t="shared" ref="P11:P17" si="2">SUM(K11:O11)</f>
        <v>5383.47</v>
      </c>
      <c r="Q11" s="460">
        <f>SUM(P11:P17)</f>
        <v>74132.81422323201</v>
      </c>
      <c r="R11" s="258">
        <f>ROUND(Q11/$Q$9,8)</f>
        <v>7.2516490000000003E-2</v>
      </c>
      <c r="S11" s="216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176"/>
      <c r="AF11" s="204">
        <v>0.1</v>
      </c>
      <c r="AG11" s="205"/>
      <c r="AH11" s="204"/>
      <c r="AI11" s="204"/>
      <c r="AJ11" s="204"/>
      <c r="AK11" s="204"/>
      <c r="AL11" s="204"/>
      <c r="AM11" s="204"/>
      <c r="AN11" s="177"/>
      <c r="AO11" s="177"/>
      <c r="AP11" s="177"/>
      <c r="AQ11" s="177"/>
      <c r="AR11" s="177"/>
      <c r="AS11" s="206"/>
      <c r="AT11" s="176"/>
      <c r="AU11" s="177"/>
      <c r="AV11" s="177"/>
      <c r="AW11" s="206"/>
      <c r="AX11" s="176"/>
      <c r="AY11" s="206"/>
    </row>
    <row r="12" spans="1:51" ht="20.100000000000001" customHeight="1">
      <c r="A12" s="457"/>
      <c r="B12" s="403" t="s">
        <v>72</v>
      </c>
      <c r="C12" s="200" t="s">
        <v>415</v>
      </c>
      <c r="D12" s="201" t="s">
        <v>125</v>
      </c>
      <c r="E12" s="201" t="s">
        <v>376</v>
      </c>
      <c r="F12" s="202">
        <f>F11</f>
        <v>1</v>
      </c>
      <c r="G12" s="201">
        <v>4</v>
      </c>
      <c r="H12" s="201">
        <f t="shared" ref="H12:H16" si="3">$H$11</f>
        <v>30</v>
      </c>
      <c r="I12" s="203">
        <f t="shared" ref="I12:I17" si="4">SUM(AE12:AY12)</f>
        <v>0.45</v>
      </c>
      <c r="J12" s="256">
        <f>VLOOKUP(D12,DNIT_CONSUL!$A$4:$D$120,4,FALSE)</f>
        <v>16396.560000000001</v>
      </c>
      <c r="K12" s="257">
        <f t="shared" ref="K12:K17" si="5">TRUNC(I12*J12,2)</f>
        <v>7378.45</v>
      </c>
      <c r="L12" s="257">
        <f t="shared" ref="L12:L13" si="6">TRUNC(K12*$L$8,2)</f>
        <v>6200.84</v>
      </c>
      <c r="M12" s="257">
        <f t="shared" ref="M12:M13" si="7">TRUNC((K12+L12)*$M$8,2)</f>
        <v>2715.85</v>
      </c>
      <c r="N12" s="257">
        <f t="shared" si="1"/>
        <v>1955.41</v>
      </c>
      <c r="O12" s="202">
        <f t="shared" ref="O12:O13" si="8">TRUNC((K12+L12+M12+N12)*$O$8,2)</f>
        <v>3033.24</v>
      </c>
      <c r="P12" s="257">
        <f t="shared" si="2"/>
        <v>21283.79</v>
      </c>
      <c r="Q12" s="461"/>
      <c r="R12" s="259"/>
      <c r="S12" s="216"/>
      <c r="T12" s="202"/>
      <c r="U12" s="202"/>
      <c r="V12" s="208"/>
      <c r="W12" s="208"/>
      <c r="X12" s="209"/>
      <c r="Y12" s="202"/>
      <c r="Z12" s="202"/>
      <c r="AA12" s="202"/>
      <c r="AB12" s="202"/>
      <c r="AC12" s="202"/>
      <c r="AD12" s="202"/>
      <c r="AE12" s="207"/>
      <c r="AF12" s="177"/>
      <c r="AG12" s="204">
        <v>0.45</v>
      </c>
      <c r="AH12" s="204"/>
      <c r="AI12" s="204"/>
      <c r="AJ12" s="204"/>
      <c r="AK12" s="204"/>
      <c r="AL12" s="204"/>
      <c r="AM12" s="204"/>
      <c r="AN12" s="177"/>
      <c r="AO12" s="177"/>
      <c r="AP12" s="177"/>
      <c r="AQ12" s="177"/>
      <c r="AR12" s="177"/>
      <c r="AS12" s="206"/>
      <c r="AT12" s="176"/>
      <c r="AU12" s="177"/>
      <c r="AV12" s="177"/>
      <c r="AW12" s="206"/>
      <c r="AX12" s="176"/>
      <c r="AY12" s="206"/>
    </row>
    <row r="13" spans="1:51" ht="20.100000000000001" customHeight="1">
      <c r="A13" s="457"/>
      <c r="B13" s="403"/>
      <c r="C13" s="200" t="s">
        <v>414</v>
      </c>
      <c r="D13" s="201" t="s">
        <v>124</v>
      </c>
      <c r="E13" s="201" t="s">
        <v>376</v>
      </c>
      <c r="F13" s="202">
        <f>F12</f>
        <v>1</v>
      </c>
      <c r="G13" s="201">
        <v>4</v>
      </c>
      <c r="H13" s="201">
        <f t="shared" si="3"/>
        <v>30</v>
      </c>
      <c r="I13" s="203">
        <f t="shared" si="4"/>
        <v>0.45</v>
      </c>
      <c r="J13" s="256">
        <f>VLOOKUP(D13,DNIT_CONSUL!$A$4:$D$120,4,FALSE)</f>
        <v>13163.74</v>
      </c>
      <c r="K13" s="257">
        <f t="shared" si="5"/>
        <v>5923.68</v>
      </c>
      <c r="L13" s="257">
        <f t="shared" si="6"/>
        <v>4978.26</v>
      </c>
      <c r="M13" s="257">
        <f t="shared" si="7"/>
        <v>2180.38</v>
      </c>
      <c r="N13" s="257">
        <f t="shared" ref="N13" si="9">TRUNC((K13+L13+M13)*$N$8,2)</f>
        <v>1569.87</v>
      </c>
      <c r="O13" s="202">
        <f t="shared" si="8"/>
        <v>2435.19</v>
      </c>
      <c r="P13" s="257">
        <f t="shared" si="2"/>
        <v>17087.379999999997</v>
      </c>
      <c r="Q13" s="461"/>
      <c r="R13" s="259"/>
      <c r="S13" s="216"/>
      <c r="T13" s="202"/>
      <c r="U13" s="202"/>
      <c r="V13" s="208"/>
      <c r="W13" s="208"/>
      <c r="X13" s="209"/>
      <c r="Y13" s="202"/>
      <c r="Z13" s="202"/>
      <c r="AA13" s="202"/>
      <c r="AB13" s="202"/>
      <c r="AC13" s="202"/>
      <c r="AD13" s="202"/>
      <c r="AE13" s="207"/>
      <c r="AF13" s="204"/>
      <c r="AG13" s="204"/>
      <c r="AH13" s="204">
        <v>0.45</v>
      </c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3"/>
      <c r="AT13" s="207"/>
      <c r="AU13" s="204"/>
      <c r="AV13" s="204"/>
      <c r="AW13" s="203"/>
      <c r="AX13" s="207"/>
      <c r="AY13" s="203"/>
    </row>
    <row r="14" spans="1:51" ht="20.100000000000001" customHeight="1">
      <c r="A14" s="457"/>
      <c r="B14" s="403" t="s">
        <v>215</v>
      </c>
      <c r="C14" s="200" t="s">
        <v>209</v>
      </c>
      <c r="D14" s="201" t="s">
        <v>124</v>
      </c>
      <c r="E14" s="201" t="s">
        <v>376</v>
      </c>
      <c r="F14" s="202">
        <v>1</v>
      </c>
      <c r="G14" s="201">
        <v>4</v>
      </c>
      <c r="H14" s="201">
        <f t="shared" si="3"/>
        <v>30</v>
      </c>
      <c r="I14" s="203">
        <f t="shared" si="4"/>
        <v>0.45</v>
      </c>
      <c r="J14" s="256">
        <f>VLOOKUP(D14,DNIT_CONSUL!$A$4:$D$120,4,FALSE)</f>
        <v>13163.74</v>
      </c>
      <c r="K14" s="257">
        <f t="shared" si="5"/>
        <v>5923.68</v>
      </c>
      <c r="L14" s="257">
        <f t="shared" ref="L14" si="10">TRUNC(K14*$L$8,2)</f>
        <v>4978.26</v>
      </c>
      <c r="M14" s="257">
        <f t="shared" ref="M14" si="11">(K14+L14)*$M$8</f>
        <v>2180.3880000000004</v>
      </c>
      <c r="N14" s="257">
        <f t="shared" ref="N14" si="12">(K14+L14+M14)*$N$8</f>
        <v>1569.8793600000001</v>
      </c>
      <c r="O14" s="202">
        <f t="shared" ref="O14" si="13">+(K14+L14+M14+N14)*$O$8</f>
        <v>2435.1968632319999</v>
      </c>
      <c r="P14" s="257">
        <f t="shared" si="2"/>
        <v>17087.404223232003</v>
      </c>
      <c r="Q14" s="461"/>
      <c r="R14" s="259"/>
      <c r="S14" s="216"/>
      <c r="T14" s="208"/>
      <c r="U14" s="208"/>
      <c r="V14" s="208"/>
      <c r="W14" s="208"/>
      <c r="X14" s="208"/>
      <c r="Y14" s="202"/>
      <c r="Z14" s="202"/>
      <c r="AA14" s="202"/>
      <c r="AB14" s="202"/>
      <c r="AC14" s="202"/>
      <c r="AD14" s="202"/>
      <c r="AE14" s="207"/>
      <c r="AF14" s="204"/>
      <c r="AG14" s="204"/>
      <c r="AH14" s="204">
        <v>0.45</v>
      </c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3"/>
      <c r="AT14" s="207"/>
      <c r="AU14" s="204"/>
      <c r="AV14" s="204"/>
      <c r="AW14" s="203"/>
      <c r="AX14" s="207"/>
      <c r="AY14" s="203"/>
    </row>
    <row r="15" spans="1:51" ht="20.100000000000001" customHeight="1">
      <c r="A15" s="457"/>
      <c r="B15" s="403"/>
      <c r="C15" s="200" t="s">
        <v>210</v>
      </c>
      <c r="D15" s="201" t="s">
        <v>153</v>
      </c>
      <c r="E15" s="201" t="s">
        <v>376</v>
      </c>
      <c r="F15" s="202">
        <f>F14*2</f>
        <v>2</v>
      </c>
      <c r="G15" s="201">
        <v>4</v>
      </c>
      <c r="H15" s="201">
        <f t="shared" si="3"/>
        <v>30</v>
      </c>
      <c r="I15" s="203">
        <f t="shared" ref="I15" si="14">SUM(AE15:AY15)</f>
        <v>1</v>
      </c>
      <c r="J15" s="256">
        <f>VLOOKUP(D15,DNIT_CONSUL!$A$4:$D$120,4,FALSE)</f>
        <v>2920.29</v>
      </c>
      <c r="K15" s="257">
        <f>TRUNC(I15*J15,2)</f>
        <v>2920.29</v>
      </c>
      <c r="L15" s="257">
        <f>TRUNC(K15*$L$8,2)</f>
        <v>2454.21</v>
      </c>
      <c r="M15" s="257">
        <f>TRUNC((K15+L15)*$M$8,2)</f>
        <v>1074.9000000000001</v>
      </c>
      <c r="N15" s="257">
        <f>TRUNC((K15+L15+M15)*$N$8,2)</f>
        <v>773.92</v>
      </c>
      <c r="O15" s="202">
        <f>TRUNC((K15+L15+M15+N15)*$O$8,2)</f>
        <v>1200.51</v>
      </c>
      <c r="P15" s="257">
        <f>SUM(K15:O15)</f>
        <v>8423.83</v>
      </c>
      <c r="Q15" s="461"/>
      <c r="R15" s="259"/>
      <c r="S15" s="216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7"/>
      <c r="AF15" s="204"/>
      <c r="AG15" s="204"/>
      <c r="AH15" s="204"/>
      <c r="AI15" s="204"/>
      <c r="AJ15" s="204"/>
      <c r="AK15" s="204"/>
      <c r="AL15" s="204"/>
      <c r="AM15" s="204">
        <f>ROUND(F15*(G15/8*H15/30),2)</f>
        <v>1</v>
      </c>
      <c r="AN15" s="204"/>
      <c r="AO15" s="204"/>
      <c r="AP15" s="204"/>
      <c r="AQ15" s="204"/>
      <c r="AR15" s="204"/>
      <c r="AS15" s="203"/>
      <c r="AT15" s="207"/>
      <c r="AU15" s="204"/>
      <c r="AV15" s="204"/>
      <c r="AW15" s="203"/>
      <c r="AX15" s="207"/>
      <c r="AY15" s="203"/>
    </row>
    <row r="16" spans="1:51" ht="20.100000000000001" customHeight="1">
      <c r="A16" s="457"/>
      <c r="B16" s="199" t="s">
        <v>213</v>
      </c>
      <c r="C16" s="200" t="s">
        <v>374</v>
      </c>
      <c r="D16" s="201" t="s">
        <v>188</v>
      </c>
      <c r="E16" s="201" t="s">
        <v>377</v>
      </c>
      <c r="F16" s="202">
        <v>1</v>
      </c>
      <c r="G16" s="201"/>
      <c r="H16" s="201">
        <f t="shared" si="3"/>
        <v>30</v>
      </c>
      <c r="I16" s="203">
        <f t="shared" si="4"/>
        <v>1</v>
      </c>
      <c r="J16" s="256">
        <f>VLOOKUP(D16,DNIT_CONSUL!$A$4:$D$120,4,FALSE)</f>
        <v>2926.2</v>
      </c>
      <c r="K16" s="257">
        <f t="shared" si="5"/>
        <v>2926.2</v>
      </c>
      <c r="L16" s="257"/>
      <c r="M16" s="257"/>
      <c r="N16" s="257">
        <f t="shared" ref="N16" si="15">TRUNC((K16+L16+M16)*$N$8,2)</f>
        <v>351.14</v>
      </c>
      <c r="O16" s="202">
        <f t="shared" ref="O16" si="16">TRUNC((K16+L16+M16+N16)*$O$8,2)</f>
        <v>544.69000000000005</v>
      </c>
      <c r="P16" s="257">
        <f t="shared" si="2"/>
        <v>3822.0299999999997</v>
      </c>
      <c r="Q16" s="461"/>
      <c r="R16" s="259"/>
      <c r="S16" s="216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7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3"/>
      <c r="AT16" s="207">
        <f>ROUND(F16*H16/30,2)</f>
        <v>1</v>
      </c>
      <c r="AU16" s="204"/>
      <c r="AV16" s="204"/>
      <c r="AW16" s="203"/>
      <c r="AX16" s="207"/>
      <c r="AY16" s="203"/>
    </row>
    <row r="17" spans="1:51" ht="20.100000000000001" customHeight="1">
      <c r="A17" s="457"/>
      <c r="B17" s="199" t="s">
        <v>379</v>
      </c>
      <c r="C17" s="200" t="s">
        <v>370</v>
      </c>
      <c r="D17" s="201" t="s">
        <v>192</v>
      </c>
      <c r="E17" s="201" t="s">
        <v>377</v>
      </c>
      <c r="F17" s="202">
        <v>1</v>
      </c>
      <c r="G17" s="201"/>
      <c r="H17" s="201">
        <v>30</v>
      </c>
      <c r="I17" s="203">
        <f t="shared" si="4"/>
        <v>1</v>
      </c>
      <c r="J17" s="256">
        <f>VLOOKUP(D17,DNIT_CONSUL!$A$4:$D$120,4,FALSE)</f>
        <v>800</v>
      </c>
      <c r="K17" s="257">
        <f t="shared" si="5"/>
        <v>800</v>
      </c>
      <c r="L17" s="257"/>
      <c r="M17" s="257"/>
      <c r="N17" s="257">
        <f>TRUNC((K17+L17+M17)*$N$8,2)</f>
        <v>96</v>
      </c>
      <c r="O17" s="202">
        <f>TRUNC((K17+L17+M17+N17)*$O$8,2)</f>
        <v>148.91</v>
      </c>
      <c r="P17" s="257">
        <f t="shared" si="2"/>
        <v>1044.9100000000001</v>
      </c>
      <c r="Q17" s="462"/>
      <c r="R17" s="259"/>
      <c r="S17" s="216"/>
      <c r="T17" s="202"/>
      <c r="U17" s="202"/>
      <c r="V17" s="202"/>
      <c r="W17" s="202"/>
      <c r="X17" s="202"/>
      <c r="Y17" s="202"/>
      <c r="Z17" s="202"/>
      <c r="AA17" s="202"/>
      <c r="AB17" s="202"/>
      <c r="AC17" s="202"/>
      <c r="AD17" s="202"/>
      <c r="AE17" s="207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3"/>
      <c r="AT17" s="207"/>
      <c r="AU17" s="204"/>
      <c r="AV17" s="204"/>
      <c r="AW17" s="203"/>
      <c r="AX17" s="207">
        <f>ROUND(F17*H17/30,2)</f>
        <v>1</v>
      </c>
      <c r="AY17" s="203"/>
    </row>
    <row r="18" spans="1:51" ht="50.1" customHeight="1">
      <c r="A18" s="457" t="s">
        <v>216</v>
      </c>
      <c r="B18" s="274" t="s">
        <v>421</v>
      </c>
      <c r="C18" s="210"/>
      <c r="D18" s="210"/>
      <c r="E18" s="210"/>
      <c r="F18" s="211"/>
      <c r="G18" s="212"/>
      <c r="H18" s="212"/>
      <c r="I18" s="213"/>
      <c r="J18" s="193"/>
      <c r="K18" s="212"/>
      <c r="L18" s="212"/>
      <c r="M18" s="212"/>
      <c r="N18" s="212"/>
      <c r="O18" s="212"/>
      <c r="P18" s="212"/>
      <c r="Q18" s="212"/>
      <c r="R18" s="213"/>
      <c r="S18" s="262"/>
      <c r="T18" s="281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14"/>
      <c r="AF18" s="210"/>
      <c r="AG18" s="210"/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5"/>
      <c r="AT18" s="214"/>
      <c r="AU18" s="210"/>
      <c r="AV18" s="210"/>
      <c r="AW18" s="215"/>
      <c r="AX18" s="214"/>
      <c r="AY18" s="215"/>
    </row>
    <row r="19" spans="1:51" ht="20.100000000000001" customHeight="1">
      <c r="A19" s="457"/>
      <c r="B19" s="199" t="s">
        <v>187</v>
      </c>
      <c r="C19" s="200" t="s">
        <v>208</v>
      </c>
      <c r="D19" s="201" t="s">
        <v>119</v>
      </c>
      <c r="E19" s="201" t="s">
        <v>376</v>
      </c>
      <c r="F19" s="202">
        <v>1</v>
      </c>
      <c r="G19" s="201">
        <f>$G$11</f>
        <v>1</v>
      </c>
      <c r="H19" s="201">
        <v>30</v>
      </c>
      <c r="I19" s="203">
        <f t="shared" ref="I19:I22" si="17">SUM(AE19:AY19)</f>
        <v>0.1</v>
      </c>
      <c r="J19" s="256">
        <f>VLOOKUP(D19,DNIT_CONSUL!$A$4:$D$120,4,FALSE)</f>
        <v>18662.990000000002</v>
      </c>
      <c r="K19" s="257">
        <f t="shared" ref="K19" si="18">TRUNC(I19*J19,2)</f>
        <v>1866.29</v>
      </c>
      <c r="L19" s="257">
        <f t="shared" ref="L19" si="19">TRUNC(K19*$L$8,2)</f>
        <v>1568.43</v>
      </c>
      <c r="M19" s="257">
        <f t="shared" ref="M19" si="20">TRUNC((K19+L19)*$M$8,2)</f>
        <v>686.94</v>
      </c>
      <c r="N19" s="257">
        <f t="shared" ref="N19" si="21">TRUNC((K19+L19+M19)*$N$8,2)</f>
        <v>494.59</v>
      </c>
      <c r="O19" s="202">
        <f t="shared" ref="O19" si="22">TRUNC((K19+L19+M19+N19)*$O$8,2)</f>
        <v>767.22</v>
      </c>
      <c r="P19" s="257">
        <f t="shared" ref="P19:P25" si="23">SUM(K19:O19)</f>
        <v>5383.47</v>
      </c>
      <c r="Q19" s="412">
        <f>SUM(P19:P25)</f>
        <v>74132.789999999994</v>
      </c>
      <c r="R19" s="258">
        <f>ROUND(Q19/$Q$9,8)</f>
        <v>7.251647E-2</v>
      </c>
      <c r="S19" s="216"/>
      <c r="T19" s="202"/>
      <c r="U19" s="202"/>
      <c r="V19" s="202"/>
      <c r="W19" s="202"/>
      <c r="X19" s="202"/>
      <c r="Y19" s="202"/>
      <c r="Z19" s="202"/>
      <c r="AA19" s="202"/>
      <c r="AB19" s="202"/>
      <c r="AC19" s="202"/>
      <c r="AD19" s="202"/>
      <c r="AE19" s="176"/>
      <c r="AF19" s="204">
        <v>0.1</v>
      </c>
      <c r="AG19" s="205"/>
      <c r="AH19" s="204"/>
      <c r="AI19" s="204"/>
      <c r="AJ19" s="204"/>
      <c r="AK19" s="204"/>
      <c r="AL19" s="204"/>
      <c r="AM19" s="204"/>
      <c r="AN19" s="177"/>
      <c r="AO19" s="177"/>
      <c r="AP19" s="177"/>
      <c r="AQ19" s="177"/>
      <c r="AR19" s="177"/>
      <c r="AS19" s="206"/>
      <c r="AT19" s="176"/>
      <c r="AU19" s="177"/>
      <c r="AV19" s="177"/>
      <c r="AW19" s="206"/>
      <c r="AX19" s="176"/>
      <c r="AY19" s="206"/>
    </row>
    <row r="20" spans="1:51" ht="20.100000000000001" customHeight="1">
      <c r="A20" s="457"/>
      <c r="B20" s="403" t="s">
        <v>72</v>
      </c>
      <c r="C20" s="200" t="s">
        <v>380</v>
      </c>
      <c r="D20" s="201" t="s">
        <v>125</v>
      </c>
      <c r="E20" s="201" t="s">
        <v>376</v>
      </c>
      <c r="F20" s="202">
        <f>F19</f>
        <v>1</v>
      </c>
      <c r="G20" s="201">
        <f>$G$12</f>
        <v>4</v>
      </c>
      <c r="H20" s="201">
        <f>$H$19</f>
        <v>30</v>
      </c>
      <c r="I20" s="203">
        <f t="shared" si="17"/>
        <v>0.45</v>
      </c>
      <c r="J20" s="256">
        <f>VLOOKUP(D20,DNIT_CONSUL!$A$4:$D$120,4,FALSE)</f>
        <v>16396.560000000001</v>
      </c>
      <c r="K20" s="257">
        <f t="shared" ref="K20:K25" si="24">TRUNC(I20*J20,2)</f>
        <v>7378.45</v>
      </c>
      <c r="L20" s="257">
        <f t="shared" ref="L20:L23" si="25">TRUNC(K20*$L$8,2)</f>
        <v>6200.84</v>
      </c>
      <c r="M20" s="257">
        <f t="shared" ref="M20:M23" si="26">TRUNC((K20+L20)*$M$8,2)</f>
        <v>2715.85</v>
      </c>
      <c r="N20" s="257">
        <f t="shared" ref="N20:N25" si="27">TRUNC((K20+L20+M20)*$N$8,2)</f>
        <v>1955.41</v>
      </c>
      <c r="O20" s="202">
        <f t="shared" ref="O20:O24" si="28">TRUNC((K20+L20+M20+N20)*$O$8,2)</f>
        <v>3033.24</v>
      </c>
      <c r="P20" s="257">
        <f t="shared" si="23"/>
        <v>21283.79</v>
      </c>
      <c r="Q20" s="413"/>
      <c r="R20" s="259"/>
      <c r="S20" s="216"/>
      <c r="T20" s="202"/>
      <c r="U20" s="202"/>
      <c r="V20" s="202"/>
      <c r="W20" s="202"/>
      <c r="X20" s="209"/>
      <c r="Y20" s="202"/>
      <c r="Z20" s="202"/>
      <c r="AA20" s="202"/>
      <c r="AB20" s="202"/>
      <c r="AC20" s="202"/>
      <c r="AD20" s="202"/>
      <c r="AE20" s="207"/>
      <c r="AF20" s="177"/>
      <c r="AG20" s="204">
        <v>0.45</v>
      </c>
      <c r="AH20" s="204"/>
      <c r="AI20" s="204"/>
      <c r="AJ20" s="204"/>
      <c r="AK20" s="204"/>
      <c r="AL20" s="204"/>
      <c r="AM20" s="204"/>
      <c r="AN20" s="177"/>
      <c r="AO20" s="177"/>
      <c r="AP20" s="177"/>
      <c r="AQ20" s="177"/>
      <c r="AR20" s="177"/>
      <c r="AS20" s="206"/>
      <c r="AT20" s="176"/>
      <c r="AU20" s="177"/>
      <c r="AV20" s="177"/>
      <c r="AW20" s="206"/>
      <c r="AX20" s="176"/>
      <c r="AY20" s="206"/>
    </row>
    <row r="21" spans="1:51" ht="20.100000000000001" customHeight="1">
      <c r="A21" s="457"/>
      <c r="B21" s="403"/>
      <c r="C21" s="200" t="s">
        <v>209</v>
      </c>
      <c r="D21" s="201" t="s">
        <v>124</v>
      </c>
      <c r="E21" s="201" t="s">
        <v>376</v>
      </c>
      <c r="F21" s="202">
        <f>F19</f>
        <v>1</v>
      </c>
      <c r="G21" s="201">
        <f>$G$13</f>
        <v>4</v>
      </c>
      <c r="H21" s="201">
        <f>$H$19</f>
        <v>30</v>
      </c>
      <c r="I21" s="203">
        <f t="shared" si="17"/>
        <v>0.45</v>
      </c>
      <c r="J21" s="256">
        <f>VLOOKUP(D21,DNIT_CONSUL!$A$4:$D$120,4,FALSE)</f>
        <v>13163.74</v>
      </c>
      <c r="K21" s="257">
        <f t="shared" si="24"/>
        <v>5923.68</v>
      </c>
      <c r="L21" s="257">
        <f t="shared" si="25"/>
        <v>4978.26</v>
      </c>
      <c r="M21" s="257">
        <f t="shared" si="26"/>
        <v>2180.38</v>
      </c>
      <c r="N21" s="257">
        <f t="shared" si="27"/>
        <v>1569.87</v>
      </c>
      <c r="O21" s="202">
        <f t="shared" si="28"/>
        <v>2435.19</v>
      </c>
      <c r="P21" s="257">
        <f t="shared" si="23"/>
        <v>17087.379999999997</v>
      </c>
      <c r="Q21" s="413"/>
      <c r="R21" s="259"/>
      <c r="S21" s="216"/>
      <c r="T21" s="202"/>
      <c r="U21" s="202"/>
      <c r="V21" s="202"/>
      <c r="W21" s="202"/>
      <c r="X21" s="209"/>
      <c r="Y21" s="202"/>
      <c r="Z21" s="202"/>
      <c r="AA21" s="202"/>
      <c r="AB21" s="202"/>
      <c r="AC21" s="202"/>
      <c r="AD21" s="202"/>
      <c r="AE21" s="207"/>
      <c r="AF21" s="204"/>
      <c r="AG21" s="204"/>
      <c r="AH21" s="204">
        <v>0.45</v>
      </c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3"/>
      <c r="AT21" s="207"/>
      <c r="AU21" s="204"/>
      <c r="AV21" s="204"/>
      <c r="AW21" s="203"/>
      <c r="AX21" s="207"/>
      <c r="AY21" s="203"/>
    </row>
    <row r="22" spans="1:51" ht="20.100000000000001" customHeight="1">
      <c r="A22" s="457"/>
      <c r="B22" s="403" t="s">
        <v>215</v>
      </c>
      <c r="C22" s="200" t="s">
        <v>209</v>
      </c>
      <c r="D22" s="201" t="s">
        <v>124</v>
      </c>
      <c r="E22" s="201" t="s">
        <v>376</v>
      </c>
      <c r="F22" s="202">
        <v>1</v>
      </c>
      <c r="G22" s="201">
        <v>4</v>
      </c>
      <c r="H22" s="201">
        <f>$H$19</f>
        <v>30</v>
      </c>
      <c r="I22" s="203">
        <f t="shared" si="17"/>
        <v>0.45</v>
      </c>
      <c r="J22" s="256">
        <f>VLOOKUP(D22,DNIT_CONSUL!$A$4:$D$120,4,FALSE)</f>
        <v>13163.74</v>
      </c>
      <c r="K22" s="257">
        <f t="shared" si="24"/>
        <v>5923.68</v>
      </c>
      <c r="L22" s="257">
        <f t="shared" si="25"/>
        <v>4978.26</v>
      </c>
      <c r="M22" s="257">
        <f t="shared" si="26"/>
        <v>2180.38</v>
      </c>
      <c r="N22" s="257">
        <f t="shared" si="27"/>
        <v>1569.87</v>
      </c>
      <c r="O22" s="202">
        <f t="shared" si="28"/>
        <v>2435.19</v>
      </c>
      <c r="P22" s="257">
        <f t="shared" si="23"/>
        <v>17087.379999999997</v>
      </c>
      <c r="Q22" s="413"/>
      <c r="R22" s="259"/>
      <c r="S22" s="216"/>
      <c r="T22" s="202"/>
      <c r="U22" s="202"/>
      <c r="V22" s="208"/>
      <c r="W22" s="208"/>
      <c r="X22" s="208"/>
      <c r="Y22" s="202"/>
      <c r="Z22" s="202"/>
      <c r="AA22" s="202"/>
      <c r="AB22" s="202"/>
      <c r="AC22" s="202"/>
      <c r="AD22" s="202"/>
      <c r="AE22" s="207"/>
      <c r="AF22" s="204"/>
      <c r="AG22" s="204"/>
      <c r="AH22" s="204">
        <v>0.45</v>
      </c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3"/>
      <c r="AT22" s="207"/>
      <c r="AU22" s="204"/>
      <c r="AV22" s="204"/>
      <c r="AW22" s="203"/>
      <c r="AX22" s="207"/>
      <c r="AY22" s="203"/>
    </row>
    <row r="23" spans="1:51" ht="20.100000000000001" customHeight="1">
      <c r="A23" s="457"/>
      <c r="B23" s="403"/>
      <c r="C23" s="200" t="s">
        <v>210</v>
      </c>
      <c r="D23" s="201" t="s">
        <v>153</v>
      </c>
      <c r="E23" s="201" t="s">
        <v>376</v>
      </c>
      <c r="F23" s="202">
        <f>F22*2</f>
        <v>2</v>
      </c>
      <c r="G23" s="201">
        <v>4</v>
      </c>
      <c r="H23" s="201">
        <f>$H$19</f>
        <v>30</v>
      </c>
      <c r="I23" s="203">
        <f t="shared" ref="I23:I25" si="29">SUM(AE23:AY23)</f>
        <v>1</v>
      </c>
      <c r="J23" s="256">
        <f>VLOOKUP(D23,DNIT_CONSUL!$A$4:$D$120,4,FALSE)</f>
        <v>2920.29</v>
      </c>
      <c r="K23" s="257">
        <f t="shared" si="24"/>
        <v>2920.29</v>
      </c>
      <c r="L23" s="257">
        <f t="shared" si="25"/>
        <v>2454.21</v>
      </c>
      <c r="M23" s="257">
        <f t="shared" si="26"/>
        <v>1074.9000000000001</v>
      </c>
      <c r="N23" s="257">
        <f t="shared" si="27"/>
        <v>773.92</v>
      </c>
      <c r="O23" s="202">
        <f t="shared" si="28"/>
        <v>1200.51</v>
      </c>
      <c r="P23" s="257">
        <f t="shared" si="23"/>
        <v>8423.83</v>
      </c>
      <c r="Q23" s="413"/>
      <c r="R23" s="259"/>
      <c r="S23" s="216"/>
      <c r="T23" s="202"/>
      <c r="U23" s="202"/>
      <c r="V23" s="217"/>
      <c r="W23" s="217"/>
      <c r="X23" s="218"/>
      <c r="Y23" s="202"/>
      <c r="Z23" s="202"/>
      <c r="AA23" s="202"/>
      <c r="AB23" s="202"/>
      <c r="AC23" s="202"/>
      <c r="AD23" s="202"/>
      <c r="AE23" s="207"/>
      <c r="AF23" s="204"/>
      <c r="AG23" s="204"/>
      <c r="AH23" s="204"/>
      <c r="AI23" s="204"/>
      <c r="AJ23" s="204"/>
      <c r="AK23" s="204"/>
      <c r="AL23" s="204"/>
      <c r="AM23" s="204">
        <f>ROUND(F23*(G23/8*H23/30),2)</f>
        <v>1</v>
      </c>
      <c r="AN23" s="204"/>
      <c r="AO23" s="204"/>
      <c r="AP23" s="204"/>
      <c r="AQ23" s="204"/>
      <c r="AR23" s="204"/>
      <c r="AS23" s="203"/>
      <c r="AT23" s="207"/>
      <c r="AU23" s="204"/>
      <c r="AV23" s="204"/>
      <c r="AW23" s="203"/>
      <c r="AX23" s="207"/>
      <c r="AY23" s="203"/>
    </row>
    <row r="24" spans="1:51" ht="20.100000000000001" customHeight="1">
      <c r="A24" s="457"/>
      <c r="B24" s="199" t="s">
        <v>213</v>
      </c>
      <c r="C24" s="200" t="s">
        <v>374</v>
      </c>
      <c r="D24" s="201" t="s">
        <v>188</v>
      </c>
      <c r="E24" s="201" t="s">
        <v>377</v>
      </c>
      <c r="F24" s="202">
        <v>1</v>
      </c>
      <c r="G24" s="201"/>
      <c r="H24" s="201">
        <f>$H$19</f>
        <v>30</v>
      </c>
      <c r="I24" s="203">
        <f t="shared" si="29"/>
        <v>1</v>
      </c>
      <c r="J24" s="256">
        <f>VLOOKUP(D24,DNIT_CONSUL!$A$4:$D$120,4,FALSE)</f>
        <v>2926.2</v>
      </c>
      <c r="K24" s="257">
        <f t="shared" si="24"/>
        <v>2926.2</v>
      </c>
      <c r="L24" s="257"/>
      <c r="M24" s="257"/>
      <c r="N24" s="257">
        <f t="shared" si="27"/>
        <v>351.14</v>
      </c>
      <c r="O24" s="202">
        <f t="shared" si="28"/>
        <v>544.69000000000005</v>
      </c>
      <c r="P24" s="257">
        <f t="shared" si="23"/>
        <v>3822.0299999999997</v>
      </c>
      <c r="Q24" s="413"/>
      <c r="R24" s="259"/>
      <c r="S24" s="216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202"/>
      <c r="AE24" s="207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3"/>
      <c r="AT24" s="207">
        <f>ROUND(F24*H24/30,2)</f>
        <v>1</v>
      </c>
      <c r="AU24" s="204"/>
      <c r="AV24" s="204"/>
      <c r="AW24" s="203"/>
      <c r="AX24" s="207"/>
      <c r="AY24" s="203"/>
    </row>
    <row r="25" spans="1:51" ht="20.100000000000001" customHeight="1">
      <c r="A25" s="457"/>
      <c r="B25" s="199" t="s">
        <v>379</v>
      </c>
      <c r="C25" s="200" t="s">
        <v>370</v>
      </c>
      <c r="D25" s="201" t="s">
        <v>192</v>
      </c>
      <c r="E25" s="201" t="s">
        <v>377</v>
      </c>
      <c r="F25" s="202">
        <v>1</v>
      </c>
      <c r="G25" s="201"/>
      <c r="H25" s="201">
        <v>30</v>
      </c>
      <c r="I25" s="203">
        <f t="shared" si="29"/>
        <v>1</v>
      </c>
      <c r="J25" s="256">
        <f>VLOOKUP(D25,DNIT_CONSUL!$A$4:$D$120,4,FALSE)</f>
        <v>800</v>
      </c>
      <c r="K25" s="257">
        <f t="shared" si="24"/>
        <v>800</v>
      </c>
      <c r="L25" s="257"/>
      <c r="M25" s="257"/>
      <c r="N25" s="257">
        <f t="shared" si="27"/>
        <v>96</v>
      </c>
      <c r="O25" s="202">
        <f>TRUNC((K25+L25+M25+N25)*$O$8,2)</f>
        <v>148.91</v>
      </c>
      <c r="P25" s="257">
        <f t="shared" si="23"/>
        <v>1044.9100000000001</v>
      </c>
      <c r="Q25" s="414"/>
      <c r="R25" s="259"/>
      <c r="S25" s="216"/>
      <c r="T25" s="202"/>
      <c r="U25" s="202"/>
      <c r="V25" s="202"/>
      <c r="W25" s="202"/>
      <c r="X25" s="202"/>
      <c r="Y25" s="202"/>
      <c r="Z25" s="202"/>
      <c r="AA25" s="202"/>
      <c r="AB25" s="202"/>
      <c r="AC25" s="202"/>
      <c r="AD25" s="202"/>
      <c r="AE25" s="207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3"/>
      <c r="AT25" s="207"/>
      <c r="AU25" s="204"/>
      <c r="AV25" s="204"/>
      <c r="AW25" s="203"/>
      <c r="AX25" s="207">
        <f>ROUND(F25*H25/30,2)</f>
        <v>1</v>
      </c>
      <c r="AY25" s="203"/>
    </row>
    <row r="26" spans="1:51" ht="50.1" customHeight="1">
      <c r="A26" s="408" t="s">
        <v>217</v>
      </c>
      <c r="B26" s="275" t="s">
        <v>424</v>
      </c>
      <c r="C26" s="210"/>
      <c r="D26" s="210"/>
      <c r="E26" s="210"/>
      <c r="F26" s="211"/>
      <c r="G26" s="212"/>
      <c r="H26" s="212"/>
      <c r="I26" s="213"/>
      <c r="J26" s="193"/>
      <c r="K26" s="212"/>
      <c r="L26" s="212"/>
      <c r="M26" s="212"/>
      <c r="N26" s="212"/>
      <c r="O26" s="212"/>
      <c r="P26" s="212"/>
      <c r="Q26" s="212"/>
      <c r="R26" s="213"/>
      <c r="S26" s="262"/>
      <c r="T26" s="281"/>
      <c r="U26" s="263"/>
      <c r="V26" s="263"/>
      <c r="W26" s="263"/>
      <c r="X26" s="263"/>
      <c r="Y26" s="263"/>
      <c r="Z26" s="263"/>
      <c r="AA26" s="263"/>
      <c r="AB26" s="263"/>
      <c r="AC26" s="263"/>
      <c r="AD26" s="263"/>
      <c r="AE26" s="214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5"/>
      <c r="AT26" s="214"/>
      <c r="AU26" s="210"/>
      <c r="AV26" s="210"/>
      <c r="AW26" s="215"/>
      <c r="AX26" s="214"/>
      <c r="AY26" s="215"/>
    </row>
    <row r="27" spans="1:51" ht="20.100000000000001" customHeight="1">
      <c r="A27" s="409"/>
      <c r="B27" s="403" t="s">
        <v>215</v>
      </c>
      <c r="C27" s="200" t="s">
        <v>209</v>
      </c>
      <c r="D27" s="201" t="s">
        <v>124</v>
      </c>
      <c r="E27" s="201" t="s">
        <v>376</v>
      </c>
      <c r="F27" s="202">
        <v>1</v>
      </c>
      <c r="G27" s="201">
        <v>4</v>
      </c>
      <c r="H27" s="201">
        <v>30</v>
      </c>
      <c r="I27" s="203">
        <f t="shared" ref="I27:I29" si="30">SUM(AE27:AY27)</f>
        <v>0.45</v>
      </c>
      <c r="J27" s="256">
        <f>VLOOKUP(D27,DNIT_CONSUL!$A$4:$D$120,4,FALSE)</f>
        <v>13163.74</v>
      </c>
      <c r="K27" s="257">
        <f t="shared" ref="K27:K29" si="31">TRUNC(I27*J27,2)</f>
        <v>5923.68</v>
      </c>
      <c r="L27" s="257">
        <f t="shared" ref="L27:L28" si="32">TRUNC(K27*$L$8,2)</f>
        <v>4978.26</v>
      </c>
      <c r="M27" s="257">
        <f t="shared" ref="M27:M28" si="33">TRUNC((K27+L27)*$M$8,2)</f>
        <v>2180.38</v>
      </c>
      <c r="N27" s="257">
        <f t="shared" ref="N27:N29" si="34">TRUNC((K27+L27+M27)*$N$8,2)</f>
        <v>1569.87</v>
      </c>
      <c r="O27" s="202">
        <f t="shared" ref="O27:O29" si="35">TRUNC((K27+L27+M27+N27)*$O$8,2)</f>
        <v>2435.19</v>
      </c>
      <c r="P27" s="257">
        <f t="shared" ref="P27:P29" si="36">SUM(K27:O27)</f>
        <v>17087.379999999997</v>
      </c>
      <c r="Q27" s="399">
        <f>SUM(P27:P29)</f>
        <v>26556.12</v>
      </c>
      <c r="R27" s="258">
        <f>ROUND(Q27/$Q$9,8)</f>
        <v>2.5977110000000001E-2</v>
      </c>
      <c r="S27" s="219"/>
      <c r="T27" s="217"/>
      <c r="U27" s="217"/>
      <c r="V27" s="202"/>
      <c r="W27" s="217"/>
      <c r="X27" s="202"/>
      <c r="Y27" s="218"/>
      <c r="Z27" s="202"/>
      <c r="AA27" s="202"/>
      <c r="AB27" s="202"/>
      <c r="AC27" s="202"/>
      <c r="AD27" s="202"/>
      <c r="AE27" s="176"/>
      <c r="AF27" s="177"/>
      <c r="AG27" s="204"/>
      <c r="AH27" s="204">
        <v>0.45</v>
      </c>
      <c r="AI27" s="204"/>
      <c r="AJ27" s="204"/>
      <c r="AK27" s="204"/>
      <c r="AL27" s="204"/>
      <c r="AM27" s="204"/>
      <c r="AN27" s="177"/>
      <c r="AO27" s="177"/>
      <c r="AP27" s="177"/>
      <c r="AQ27" s="177"/>
      <c r="AR27" s="177"/>
      <c r="AS27" s="206"/>
      <c r="AT27" s="176"/>
      <c r="AU27" s="177"/>
      <c r="AV27" s="177"/>
      <c r="AW27" s="206"/>
      <c r="AX27" s="176"/>
      <c r="AY27" s="206"/>
    </row>
    <row r="28" spans="1:51" ht="20.100000000000001" customHeight="1">
      <c r="A28" s="409"/>
      <c r="B28" s="403"/>
      <c r="C28" s="200" t="s">
        <v>210</v>
      </c>
      <c r="D28" s="201" t="s">
        <v>153</v>
      </c>
      <c r="E28" s="201" t="s">
        <v>376</v>
      </c>
      <c r="F28" s="202">
        <f>F27*2</f>
        <v>2</v>
      </c>
      <c r="G28" s="201">
        <v>4</v>
      </c>
      <c r="H28" s="201">
        <v>30</v>
      </c>
      <c r="I28" s="203">
        <f t="shared" si="30"/>
        <v>1</v>
      </c>
      <c r="J28" s="256">
        <f>VLOOKUP(D28,DNIT_CONSUL!$A$4:$D$120,4,FALSE)</f>
        <v>2920.29</v>
      </c>
      <c r="K28" s="257">
        <f t="shared" si="31"/>
        <v>2920.29</v>
      </c>
      <c r="L28" s="257">
        <f t="shared" si="32"/>
        <v>2454.21</v>
      </c>
      <c r="M28" s="257">
        <f t="shared" si="33"/>
        <v>1074.9000000000001</v>
      </c>
      <c r="N28" s="257">
        <f t="shared" si="34"/>
        <v>773.92</v>
      </c>
      <c r="O28" s="202">
        <f t="shared" si="35"/>
        <v>1200.51</v>
      </c>
      <c r="P28" s="257">
        <f t="shared" si="36"/>
        <v>8423.83</v>
      </c>
      <c r="Q28" s="400"/>
      <c r="R28" s="259"/>
      <c r="S28" s="216"/>
      <c r="T28" s="208"/>
      <c r="U28" s="208"/>
      <c r="V28" s="202"/>
      <c r="W28" s="208"/>
      <c r="X28" s="202"/>
      <c r="Y28" s="208"/>
      <c r="Z28" s="202"/>
      <c r="AA28" s="202"/>
      <c r="AB28" s="202"/>
      <c r="AC28" s="202"/>
      <c r="AD28" s="202"/>
      <c r="AE28" s="207"/>
      <c r="AF28" s="204"/>
      <c r="AG28" s="204"/>
      <c r="AH28" s="204"/>
      <c r="AI28" s="204"/>
      <c r="AJ28" s="204"/>
      <c r="AK28" s="204"/>
      <c r="AL28" s="204"/>
      <c r="AM28" s="204">
        <f>ROUND(F28*(G28/8*H28/30),2)</f>
        <v>1</v>
      </c>
      <c r="AN28" s="204"/>
      <c r="AO28" s="204"/>
      <c r="AP28" s="204"/>
      <c r="AQ28" s="204"/>
      <c r="AR28" s="204"/>
      <c r="AS28" s="203"/>
      <c r="AT28" s="207"/>
      <c r="AU28" s="204"/>
      <c r="AV28" s="204"/>
      <c r="AW28" s="203"/>
      <c r="AX28" s="207"/>
      <c r="AY28" s="203"/>
    </row>
    <row r="29" spans="1:51" ht="20.100000000000001" customHeight="1">
      <c r="A29" s="409"/>
      <c r="B29" s="199" t="s">
        <v>379</v>
      </c>
      <c r="C29" s="200" t="s">
        <v>370</v>
      </c>
      <c r="D29" s="201" t="s">
        <v>192</v>
      </c>
      <c r="E29" s="201" t="s">
        <v>377</v>
      </c>
      <c r="F29" s="202">
        <v>1</v>
      </c>
      <c r="G29" s="201"/>
      <c r="H29" s="201">
        <v>30</v>
      </c>
      <c r="I29" s="203">
        <f t="shared" si="30"/>
        <v>1</v>
      </c>
      <c r="J29" s="256">
        <f>VLOOKUP(D29,DNIT_CONSUL!$A$4:$D$120,4,FALSE)</f>
        <v>800</v>
      </c>
      <c r="K29" s="257">
        <f t="shared" si="31"/>
        <v>800</v>
      </c>
      <c r="L29" s="257"/>
      <c r="M29" s="257"/>
      <c r="N29" s="257">
        <f t="shared" si="34"/>
        <v>96</v>
      </c>
      <c r="O29" s="202">
        <f t="shared" si="35"/>
        <v>148.91</v>
      </c>
      <c r="P29" s="257">
        <f t="shared" si="36"/>
        <v>1044.9100000000001</v>
      </c>
      <c r="Q29" s="401"/>
      <c r="R29" s="259"/>
      <c r="S29" s="216"/>
      <c r="T29" s="202"/>
      <c r="U29" s="202"/>
      <c r="V29" s="202"/>
      <c r="W29" s="202"/>
      <c r="X29" s="202"/>
      <c r="Y29" s="202"/>
      <c r="Z29" s="202"/>
      <c r="AA29" s="202"/>
      <c r="AB29" s="202"/>
      <c r="AC29" s="202"/>
      <c r="AD29" s="202"/>
      <c r="AE29" s="207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3"/>
      <c r="AT29" s="207"/>
      <c r="AU29" s="204"/>
      <c r="AV29" s="204"/>
      <c r="AW29" s="203"/>
      <c r="AX29" s="207">
        <f>ROUND(F29*H29/30,2)</f>
        <v>1</v>
      </c>
      <c r="AY29" s="203"/>
    </row>
    <row r="30" spans="1:51" ht="58.2" customHeight="1">
      <c r="A30" s="402" t="s">
        <v>218</v>
      </c>
      <c r="B30" s="274" t="s">
        <v>430</v>
      </c>
      <c r="C30" s="210"/>
      <c r="D30" s="210"/>
      <c r="E30" s="210"/>
      <c r="F30" s="211"/>
      <c r="G30" s="212"/>
      <c r="H30" s="212"/>
      <c r="I30" s="213"/>
      <c r="J30" s="193"/>
      <c r="K30" s="212"/>
      <c r="L30" s="212"/>
      <c r="M30" s="212"/>
      <c r="N30" s="212"/>
      <c r="O30" s="212"/>
      <c r="P30" s="212"/>
      <c r="Q30" s="212"/>
      <c r="R30" s="213"/>
      <c r="S30" s="262"/>
      <c r="T30" s="263"/>
      <c r="U30" s="282" t="s">
        <v>425</v>
      </c>
      <c r="V30" s="282" t="s">
        <v>426</v>
      </c>
      <c r="W30" s="282" t="s">
        <v>427</v>
      </c>
      <c r="X30" s="263"/>
      <c r="Y30" s="263"/>
      <c r="Z30" s="263"/>
      <c r="AA30" s="263"/>
      <c r="AB30" s="263"/>
      <c r="AC30" s="263"/>
      <c r="AD30" s="263"/>
      <c r="AE30" s="214"/>
      <c r="AF30" s="210"/>
      <c r="AG30" s="210"/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5"/>
      <c r="AT30" s="214"/>
      <c r="AU30" s="210"/>
      <c r="AV30" s="210"/>
      <c r="AW30" s="215"/>
      <c r="AX30" s="214"/>
      <c r="AY30" s="215"/>
    </row>
    <row r="31" spans="1:51" ht="20.100000000000001" customHeight="1">
      <c r="A31" s="402"/>
      <c r="B31" s="199" t="s">
        <v>187</v>
      </c>
      <c r="C31" s="200" t="s">
        <v>208</v>
      </c>
      <c r="D31" s="201" t="s">
        <v>119</v>
      </c>
      <c r="E31" s="201" t="s">
        <v>376</v>
      </c>
      <c r="F31" s="202">
        <v>1</v>
      </c>
      <c r="G31" s="201">
        <f>$G$11</f>
        <v>1</v>
      </c>
      <c r="H31" s="201">
        <v>30</v>
      </c>
      <c r="I31" s="203">
        <f>SUM(AE31:AY31)</f>
        <v>0.1</v>
      </c>
      <c r="J31" s="256">
        <f>VLOOKUP(D31,DNIT_CONSUL!$A$4:$D$120,4,FALSE)</f>
        <v>18662.990000000002</v>
      </c>
      <c r="K31" s="257">
        <f t="shared" ref="K31:K37" si="37">TRUNC(I31*J31,2)</f>
        <v>1866.29</v>
      </c>
      <c r="L31" s="257">
        <f t="shared" ref="L31" si="38">TRUNC(K31*$L$8,2)</f>
        <v>1568.43</v>
      </c>
      <c r="M31" s="257">
        <f t="shared" ref="M31" si="39">TRUNC((K31+L31)*$M$8,2)</f>
        <v>686.94</v>
      </c>
      <c r="N31" s="257">
        <f t="shared" ref="N31:N37" si="40">TRUNC((K31+L31+M31)*$N$8,2)</f>
        <v>494.59</v>
      </c>
      <c r="O31" s="202">
        <f t="shared" ref="O31:O36" si="41">TRUNC((K31+L31+M31+N31)*$O$8,2)</f>
        <v>767.22</v>
      </c>
      <c r="P31" s="257">
        <f t="shared" ref="P31:P37" si="42">SUM(K31:O31)</f>
        <v>5383.47</v>
      </c>
      <c r="Q31" s="412">
        <f>SUM(P31:P37)</f>
        <v>106740.83</v>
      </c>
      <c r="R31" s="258">
        <f>ROUND(Q31/$Q$9,8)</f>
        <v>0.10441354999999999</v>
      </c>
      <c r="S31" s="216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176"/>
      <c r="AF31" s="204">
        <v>0.1</v>
      </c>
      <c r="AG31" s="205"/>
      <c r="AH31" s="204"/>
      <c r="AI31" s="204"/>
      <c r="AJ31" s="204"/>
      <c r="AK31" s="204"/>
      <c r="AL31" s="204"/>
      <c r="AM31" s="204"/>
      <c r="AN31" s="177"/>
      <c r="AO31" s="177"/>
      <c r="AP31" s="177"/>
      <c r="AQ31" s="177"/>
      <c r="AR31" s="177"/>
      <c r="AS31" s="206"/>
      <c r="AT31" s="176"/>
      <c r="AU31" s="177"/>
      <c r="AV31" s="177"/>
      <c r="AW31" s="206"/>
      <c r="AX31" s="176"/>
      <c r="AY31" s="206"/>
    </row>
    <row r="32" spans="1:51" ht="20.100000000000001" customHeight="1">
      <c r="A32" s="402"/>
      <c r="B32" s="403" t="s">
        <v>72</v>
      </c>
      <c r="C32" s="200" t="s">
        <v>380</v>
      </c>
      <c r="D32" s="201" t="s">
        <v>125</v>
      </c>
      <c r="E32" s="201" t="s">
        <v>376</v>
      </c>
      <c r="F32" s="202">
        <f>F31</f>
        <v>1</v>
      </c>
      <c r="G32" s="201">
        <f>$G$12</f>
        <v>4</v>
      </c>
      <c r="H32" s="201">
        <f>$H$31</f>
        <v>30</v>
      </c>
      <c r="I32" s="203">
        <f t="shared" ref="I32:I34" si="43">SUM(AE32:AY32)</f>
        <v>0.45</v>
      </c>
      <c r="J32" s="256">
        <f>VLOOKUP(D32,DNIT_CONSUL!$A$4:$D$120,4,FALSE)</f>
        <v>16396.560000000001</v>
      </c>
      <c r="K32" s="257">
        <f t="shared" si="37"/>
        <v>7378.45</v>
      </c>
      <c r="L32" s="257">
        <f t="shared" ref="L32:L35" si="44">TRUNC(K32*$L$8,2)</f>
        <v>6200.84</v>
      </c>
      <c r="M32" s="257">
        <f t="shared" ref="M32:M35" si="45">TRUNC((K32+L32)*$M$8,2)</f>
        <v>2715.85</v>
      </c>
      <c r="N32" s="257">
        <f t="shared" si="40"/>
        <v>1955.41</v>
      </c>
      <c r="O32" s="202">
        <f t="shared" si="41"/>
        <v>3033.24</v>
      </c>
      <c r="P32" s="257">
        <f t="shared" si="42"/>
        <v>21283.79</v>
      </c>
      <c r="Q32" s="413"/>
      <c r="R32" s="259"/>
      <c r="S32" s="216"/>
      <c r="T32" s="202"/>
      <c r="U32" s="202"/>
      <c r="V32" s="202"/>
      <c r="W32" s="202"/>
      <c r="X32" s="209"/>
      <c r="Y32" s="202"/>
      <c r="Z32" s="202"/>
      <c r="AA32" s="202"/>
      <c r="AB32" s="202"/>
      <c r="AC32" s="202"/>
      <c r="AD32" s="202"/>
      <c r="AE32" s="207"/>
      <c r="AF32" s="177"/>
      <c r="AG32" s="204">
        <v>0.45</v>
      </c>
      <c r="AH32" s="204"/>
      <c r="AI32" s="204"/>
      <c r="AJ32" s="204"/>
      <c r="AK32" s="204"/>
      <c r="AL32" s="204"/>
      <c r="AM32" s="204"/>
      <c r="AN32" s="177"/>
      <c r="AO32" s="177"/>
      <c r="AP32" s="177"/>
      <c r="AQ32" s="177"/>
      <c r="AR32" s="177"/>
      <c r="AS32" s="206"/>
      <c r="AT32" s="176"/>
      <c r="AU32" s="177"/>
      <c r="AV32" s="177"/>
      <c r="AW32" s="206"/>
      <c r="AX32" s="176"/>
      <c r="AY32" s="206"/>
    </row>
    <row r="33" spans="1:51" ht="20.100000000000001" customHeight="1">
      <c r="A33" s="402"/>
      <c r="B33" s="403"/>
      <c r="C33" s="200" t="s">
        <v>209</v>
      </c>
      <c r="D33" s="201" t="s">
        <v>124</v>
      </c>
      <c r="E33" s="201" t="s">
        <v>376</v>
      </c>
      <c r="F33" s="202">
        <f>F31</f>
        <v>1</v>
      </c>
      <c r="G33" s="201">
        <f>$G$13</f>
        <v>4</v>
      </c>
      <c r="H33" s="201">
        <f>$H$31</f>
        <v>30</v>
      </c>
      <c r="I33" s="203">
        <f t="shared" si="43"/>
        <v>0.45</v>
      </c>
      <c r="J33" s="256">
        <f>VLOOKUP(D33,DNIT_CONSUL!$A$4:$D$120,4,FALSE)</f>
        <v>13163.74</v>
      </c>
      <c r="K33" s="257">
        <f t="shared" si="37"/>
        <v>5923.68</v>
      </c>
      <c r="L33" s="257">
        <f t="shared" si="44"/>
        <v>4978.26</v>
      </c>
      <c r="M33" s="257">
        <f t="shared" si="45"/>
        <v>2180.38</v>
      </c>
      <c r="N33" s="257">
        <f t="shared" si="40"/>
        <v>1569.87</v>
      </c>
      <c r="O33" s="202">
        <f t="shared" si="41"/>
        <v>2435.19</v>
      </c>
      <c r="P33" s="257">
        <f t="shared" si="42"/>
        <v>17087.379999999997</v>
      </c>
      <c r="Q33" s="413"/>
      <c r="R33" s="259"/>
      <c r="S33" s="216"/>
      <c r="T33" s="202"/>
      <c r="U33" s="202"/>
      <c r="V33" s="202"/>
      <c r="W33" s="202"/>
      <c r="X33" s="209"/>
      <c r="Y33" s="202"/>
      <c r="Z33" s="202"/>
      <c r="AA33" s="202"/>
      <c r="AB33" s="202"/>
      <c r="AC33" s="202"/>
      <c r="AD33" s="202"/>
      <c r="AE33" s="207"/>
      <c r="AF33" s="204"/>
      <c r="AG33" s="204"/>
      <c r="AH33" s="204">
        <v>0.45</v>
      </c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3"/>
      <c r="AT33" s="207"/>
      <c r="AU33" s="204"/>
      <c r="AV33" s="204"/>
      <c r="AW33" s="203"/>
      <c r="AX33" s="207"/>
      <c r="AY33" s="203"/>
    </row>
    <row r="34" spans="1:51" ht="20.100000000000001" customHeight="1">
      <c r="A34" s="402"/>
      <c r="B34" s="403" t="s">
        <v>215</v>
      </c>
      <c r="C34" s="200" t="s">
        <v>209</v>
      </c>
      <c r="D34" s="201" t="s">
        <v>124</v>
      </c>
      <c r="E34" s="201" t="s">
        <v>376</v>
      </c>
      <c r="F34" s="202">
        <v>1</v>
      </c>
      <c r="G34" s="201">
        <v>8</v>
      </c>
      <c r="H34" s="201">
        <f>$H$31</f>
        <v>30</v>
      </c>
      <c r="I34" s="203">
        <f t="shared" si="43"/>
        <v>1</v>
      </c>
      <c r="J34" s="256">
        <f>VLOOKUP(D34,DNIT_CONSUL!$A$4:$D$120,4,FALSE)</f>
        <v>13163.74</v>
      </c>
      <c r="K34" s="257">
        <f t="shared" si="37"/>
        <v>13163.74</v>
      </c>
      <c r="L34" s="257">
        <f t="shared" si="44"/>
        <v>11062.8</v>
      </c>
      <c r="M34" s="257">
        <f t="shared" si="45"/>
        <v>4845.3</v>
      </c>
      <c r="N34" s="257">
        <f t="shared" si="40"/>
        <v>3488.62</v>
      </c>
      <c r="O34" s="202">
        <f t="shared" si="41"/>
        <v>5411.54</v>
      </c>
      <c r="P34" s="257">
        <f>SUM(K34:O34)</f>
        <v>37972</v>
      </c>
      <c r="Q34" s="413"/>
      <c r="R34" s="259"/>
      <c r="S34" s="216"/>
      <c r="T34" s="202"/>
      <c r="U34" s="202"/>
      <c r="V34" s="208"/>
      <c r="W34" s="208"/>
      <c r="X34" s="208"/>
      <c r="Y34" s="202"/>
      <c r="Z34" s="202"/>
      <c r="AA34" s="202"/>
      <c r="AB34" s="202"/>
      <c r="AC34" s="202"/>
      <c r="AD34" s="202"/>
      <c r="AE34" s="207"/>
      <c r="AF34" s="204"/>
      <c r="AG34" s="204"/>
      <c r="AH34" s="204">
        <v>1</v>
      </c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3"/>
      <c r="AT34" s="207"/>
      <c r="AU34" s="204"/>
      <c r="AV34" s="204"/>
      <c r="AW34" s="203"/>
      <c r="AX34" s="207"/>
      <c r="AY34" s="203"/>
    </row>
    <row r="35" spans="1:51" ht="20.100000000000001" customHeight="1">
      <c r="A35" s="402"/>
      <c r="B35" s="403"/>
      <c r="C35" s="200" t="s">
        <v>210</v>
      </c>
      <c r="D35" s="201" t="s">
        <v>153</v>
      </c>
      <c r="E35" s="201" t="s">
        <v>376</v>
      </c>
      <c r="F35" s="202">
        <f>F34*2</f>
        <v>2</v>
      </c>
      <c r="G35" s="201">
        <v>8</v>
      </c>
      <c r="H35" s="201">
        <f>$H$31</f>
        <v>30</v>
      </c>
      <c r="I35" s="203">
        <f t="shared" ref="I35:I37" si="46">SUM(AE35:AY35)</f>
        <v>2</v>
      </c>
      <c r="J35" s="256">
        <f>VLOOKUP(D35,DNIT_CONSUL!$A$4:$D$120,4,FALSE)</f>
        <v>2920.29</v>
      </c>
      <c r="K35" s="257">
        <f t="shared" si="37"/>
        <v>5840.58</v>
      </c>
      <c r="L35" s="257">
        <f t="shared" si="44"/>
        <v>4908.42</v>
      </c>
      <c r="M35" s="257">
        <f t="shared" si="45"/>
        <v>2149.8000000000002</v>
      </c>
      <c r="N35" s="257">
        <f t="shared" si="40"/>
        <v>1547.85</v>
      </c>
      <c r="O35" s="202">
        <f t="shared" si="41"/>
        <v>2401.0300000000002</v>
      </c>
      <c r="P35" s="257">
        <f>SUM(K35:O35)</f>
        <v>16847.68</v>
      </c>
      <c r="Q35" s="413"/>
      <c r="R35" s="259"/>
      <c r="S35" s="216"/>
      <c r="T35" s="202"/>
      <c r="U35" s="202"/>
      <c r="V35" s="217"/>
      <c r="W35" s="217"/>
      <c r="X35" s="218"/>
      <c r="Y35" s="202"/>
      <c r="Z35" s="202"/>
      <c r="AA35" s="202"/>
      <c r="AB35" s="202"/>
      <c r="AC35" s="202"/>
      <c r="AD35" s="202"/>
      <c r="AE35" s="207"/>
      <c r="AF35" s="204"/>
      <c r="AG35" s="204"/>
      <c r="AH35" s="204"/>
      <c r="AI35" s="204"/>
      <c r="AJ35" s="204"/>
      <c r="AK35" s="204"/>
      <c r="AL35" s="204"/>
      <c r="AM35" s="204">
        <f>ROUND(F35*(G35/8*H35/30),2)</f>
        <v>2</v>
      </c>
      <c r="AN35" s="204"/>
      <c r="AO35" s="204"/>
      <c r="AP35" s="204"/>
      <c r="AQ35" s="204"/>
      <c r="AR35" s="204"/>
      <c r="AS35" s="203"/>
      <c r="AT35" s="207"/>
      <c r="AU35" s="204"/>
      <c r="AV35" s="204"/>
      <c r="AW35" s="203"/>
      <c r="AX35" s="207"/>
      <c r="AY35" s="203"/>
    </row>
    <row r="36" spans="1:51" ht="20.100000000000001" customHeight="1">
      <c r="A36" s="402"/>
      <c r="B36" s="199" t="s">
        <v>213</v>
      </c>
      <c r="C36" s="200" t="s">
        <v>374</v>
      </c>
      <c r="D36" s="201" t="s">
        <v>188</v>
      </c>
      <c r="E36" s="201" t="s">
        <v>377</v>
      </c>
      <c r="F36" s="202">
        <f>(F34+F32)</f>
        <v>2</v>
      </c>
      <c r="G36" s="201"/>
      <c r="H36" s="201">
        <f>$H$31</f>
        <v>30</v>
      </c>
      <c r="I36" s="203">
        <f t="shared" si="46"/>
        <v>2</v>
      </c>
      <c r="J36" s="256">
        <f>VLOOKUP(D36,DNIT_CONSUL!$A$4:$D$120,4,FALSE)</f>
        <v>2926.2</v>
      </c>
      <c r="K36" s="257">
        <f t="shared" si="37"/>
        <v>5852.4</v>
      </c>
      <c r="L36" s="257"/>
      <c r="M36" s="257"/>
      <c r="N36" s="257">
        <f t="shared" si="40"/>
        <v>702.28</v>
      </c>
      <c r="O36" s="202">
        <f t="shared" si="41"/>
        <v>1089.3800000000001</v>
      </c>
      <c r="P36" s="257">
        <f t="shared" si="42"/>
        <v>7644.0599999999995</v>
      </c>
      <c r="Q36" s="413"/>
      <c r="R36" s="259"/>
      <c r="S36" s="216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7"/>
      <c r="AF36" s="204"/>
      <c r="AG36" s="204"/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3"/>
      <c r="AT36" s="207">
        <f>ROUND(F36*H36/30,2)</f>
        <v>2</v>
      </c>
      <c r="AU36" s="204"/>
      <c r="AV36" s="204"/>
      <c r="AW36" s="203"/>
      <c r="AX36" s="207"/>
      <c r="AY36" s="203"/>
    </row>
    <row r="37" spans="1:51" ht="20.100000000000001" customHeight="1">
      <c r="A37" s="402"/>
      <c r="B37" s="199" t="s">
        <v>379</v>
      </c>
      <c r="C37" s="200" t="s">
        <v>370</v>
      </c>
      <c r="D37" s="201" t="s">
        <v>192</v>
      </c>
      <c r="E37" s="201" t="s">
        <v>377</v>
      </c>
      <c r="F37" s="202">
        <v>1</v>
      </c>
      <c r="G37" s="201"/>
      <c r="H37" s="201">
        <v>15</v>
      </c>
      <c r="I37" s="203">
        <f t="shared" si="46"/>
        <v>0.5</v>
      </c>
      <c r="J37" s="256">
        <f>VLOOKUP(D37,DNIT_CONSUL!$A$4:$D$120,4,FALSE)</f>
        <v>800</v>
      </c>
      <c r="K37" s="257">
        <f t="shared" si="37"/>
        <v>400</v>
      </c>
      <c r="L37" s="257"/>
      <c r="M37" s="257"/>
      <c r="N37" s="257">
        <f t="shared" si="40"/>
        <v>48</v>
      </c>
      <c r="O37" s="202">
        <f>TRUNC((K37+L37+M37+N37)*$O$8,2)</f>
        <v>74.45</v>
      </c>
      <c r="P37" s="257">
        <f t="shared" si="42"/>
        <v>522.45000000000005</v>
      </c>
      <c r="Q37" s="414"/>
      <c r="R37" s="259"/>
      <c r="S37" s="216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7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3"/>
      <c r="AT37" s="207"/>
      <c r="AU37" s="204"/>
      <c r="AV37" s="204"/>
      <c r="AW37" s="203"/>
      <c r="AX37" s="207">
        <f>ROUND(F37*H37/30,2)</f>
        <v>0.5</v>
      </c>
      <c r="AY37" s="203"/>
    </row>
    <row r="38" spans="1:51" ht="58.2" customHeight="1">
      <c r="A38" s="408" t="s">
        <v>219</v>
      </c>
      <c r="B38" s="274" t="s">
        <v>431</v>
      </c>
      <c r="C38" s="210"/>
      <c r="D38" s="210"/>
      <c r="E38" s="210"/>
      <c r="F38" s="211"/>
      <c r="G38" s="212"/>
      <c r="H38" s="212"/>
      <c r="I38" s="213"/>
      <c r="J38" s="193"/>
      <c r="K38" s="212"/>
      <c r="L38" s="212"/>
      <c r="M38" s="212"/>
      <c r="N38" s="212"/>
      <c r="O38" s="212"/>
      <c r="P38" s="212"/>
      <c r="Q38" s="212"/>
      <c r="R38" s="213"/>
      <c r="S38" s="264"/>
      <c r="T38" s="265"/>
      <c r="U38" s="263"/>
      <c r="V38" s="282" t="s">
        <v>425</v>
      </c>
      <c r="W38" s="282" t="s">
        <v>426</v>
      </c>
      <c r="X38" s="282" t="s">
        <v>427</v>
      </c>
      <c r="Y38" s="263"/>
      <c r="Z38" s="263"/>
      <c r="AA38" s="263"/>
      <c r="AB38" s="263"/>
      <c r="AC38" s="263"/>
      <c r="AD38" s="263"/>
      <c r="AE38" s="214"/>
      <c r="AF38" s="210"/>
      <c r="AG38" s="210"/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5"/>
      <c r="AT38" s="214"/>
      <c r="AU38" s="210"/>
      <c r="AV38" s="210"/>
      <c r="AW38" s="215"/>
      <c r="AX38" s="214"/>
      <c r="AY38" s="215"/>
    </row>
    <row r="39" spans="1:51" ht="20.100000000000001" customHeight="1">
      <c r="A39" s="409"/>
      <c r="B39" s="199" t="s">
        <v>187</v>
      </c>
      <c r="C39" s="200" t="s">
        <v>208</v>
      </c>
      <c r="D39" s="201" t="s">
        <v>119</v>
      </c>
      <c r="E39" s="201" t="s">
        <v>376</v>
      </c>
      <c r="F39" s="202">
        <v>1</v>
      </c>
      <c r="G39" s="201">
        <v>1</v>
      </c>
      <c r="H39" s="201">
        <v>30</v>
      </c>
      <c r="I39" s="203">
        <f t="shared" ref="I39:I43" si="47">SUM(AE39:AY39)</f>
        <v>0.1</v>
      </c>
      <c r="J39" s="256">
        <f>VLOOKUP(D39,DNIT_CONSUL!$A$4:$D$120,4,FALSE)</f>
        <v>18662.990000000002</v>
      </c>
      <c r="K39" s="257">
        <f t="shared" ref="K39" si="48">TRUNC(I39*J39,2)</f>
        <v>1866.29</v>
      </c>
      <c r="L39" s="257">
        <f t="shared" ref="L39" si="49">TRUNC(K39*$L$8,2)</f>
        <v>1568.43</v>
      </c>
      <c r="M39" s="257">
        <f t="shared" ref="M39" si="50">TRUNC((K39+L39)*$M$8,2)</f>
        <v>686.94</v>
      </c>
      <c r="N39" s="257">
        <f t="shared" ref="N39" si="51">TRUNC((K39+L39+M39)*$N$8,2)</f>
        <v>494.59</v>
      </c>
      <c r="O39" s="202">
        <f t="shared" ref="O39" si="52">TRUNC((K39+L39+M39+N39)*$O$8,2)</f>
        <v>767.22</v>
      </c>
      <c r="P39" s="257">
        <f t="shared" ref="P39:P41" si="53">SUM(K39:O39)</f>
        <v>5383.47</v>
      </c>
      <c r="Q39" s="410">
        <f>SUM(P39:P45)</f>
        <v>106740.83</v>
      </c>
      <c r="R39" s="258">
        <f>ROUND(Q39/$Q$9,8)</f>
        <v>0.10441354999999999</v>
      </c>
      <c r="S39" s="216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176"/>
      <c r="AF39" s="204">
        <v>0.1</v>
      </c>
      <c r="AG39" s="205"/>
      <c r="AH39" s="204"/>
      <c r="AI39" s="204"/>
      <c r="AJ39" s="204"/>
      <c r="AK39" s="204"/>
      <c r="AL39" s="204"/>
      <c r="AM39" s="204"/>
      <c r="AN39" s="177"/>
      <c r="AO39" s="177"/>
      <c r="AP39" s="177"/>
      <c r="AQ39" s="177"/>
      <c r="AR39" s="177"/>
      <c r="AS39" s="206"/>
      <c r="AT39" s="176"/>
      <c r="AU39" s="177"/>
      <c r="AV39" s="177"/>
      <c r="AW39" s="206"/>
      <c r="AX39" s="176"/>
      <c r="AY39" s="206"/>
    </row>
    <row r="40" spans="1:51" ht="20.100000000000001" customHeight="1">
      <c r="A40" s="409"/>
      <c r="B40" s="403" t="s">
        <v>72</v>
      </c>
      <c r="C40" s="200" t="s">
        <v>380</v>
      </c>
      <c r="D40" s="201" t="s">
        <v>125</v>
      </c>
      <c r="E40" s="201" t="s">
        <v>376</v>
      </c>
      <c r="F40" s="202">
        <f>F39</f>
        <v>1</v>
      </c>
      <c r="G40" s="201">
        <f>$G$12</f>
        <v>4</v>
      </c>
      <c r="H40" s="201">
        <v>30</v>
      </c>
      <c r="I40" s="203">
        <f t="shared" si="47"/>
        <v>0.45</v>
      </c>
      <c r="J40" s="256">
        <f>VLOOKUP(D40,DNIT_CONSUL!$A$4:$D$120,4,FALSE)</f>
        <v>16396.560000000001</v>
      </c>
      <c r="K40" s="257">
        <f t="shared" ref="K40:K43" si="54">TRUNC(I40*J40,2)</f>
        <v>7378.45</v>
      </c>
      <c r="L40" s="257">
        <f t="shared" ref="L40:L43" si="55">TRUNC(K40*$L$8,2)</f>
        <v>6200.84</v>
      </c>
      <c r="M40" s="257">
        <f t="shared" ref="M40:M43" si="56">TRUNC((K40+L40)*$M$8,2)</f>
        <v>2715.85</v>
      </c>
      <c r="N40" s="257">
        <f t="shared" ref="N40:N43" si="57">TRUNC((K40+L40+M40)*$N$8,2)</f>
        <v>1955.41</v>
      </c>
      <c r="O40" s="202">
        <f t="shared" ref="O40:O43" si="58">TRUNC((K40+L40+M40+N40)*$O$8,2)</f>
        <v>3033.24</v>
      </c>
      <c r="P40" s="257">
        <f t="shared" si="53"/>
        <v>21283.79</v>
      </c>
      <c r="Q40" s="410"/>
      <c r="R40" s="259"/>
      <c r="S40" s="216"/>
      <c r="T40" s="202"/>
      <c r="U40" s="202"/>
      <c r="V40" s="209"/>
      <c r="W40" s="208"/>
      <c r="X40" s="209"/>
      <c r="Y40" s="209"/>
      <c r="Z40" s="209"/>
      <c r="AA40" s="209"/>
      <c r="AB40" s="202"/>
      <c r="AC40" s="202"/>
      <c r="AD40" s="202"/>
      <c r="AE40" s="176"/>
      <c r="AF40" s="177"/>
      <c r="AG40" s="204">
        <v>0.45</v>
      </c>
      <c r="AH40" s="204"/>
      <c r="AI40" s="204"/>
      <c r="AJ40" s="204"/>
      <c r="AK40" s="204"/>
      <c r="AL40" s="204"/>
      <c r="AM40" s="204"/>
      <c r="AN40" s="177"/>
      <c r="AO40" s="177"/>
      <c r="AP40" s="177"/>
      <c r="AQ40" s="177"/>
      <c r="AR40" s="177"/>
      <c r="AS40" s="206"/>
      <c r="AT40" s="176"/>
      <c r="AU40" s="177"/>
      <c r="AV40" s="177"/>
      <c r="AW40" s="206"/>
      <c r="AX40" s="176"/>
      <c r="AY40" s="206"/>
    </row>
    <row r="41" spans="1:51" ht="20.100000000000001" customHeight="1">
      <c r="A41" s="409"/>
      <c r="B41" s="403"/>
      <c r="C41" s="200" t="s">
        <v>209</v>
      </c>
      <c r="D41" s="201" t="s">
        <v>124</v>
      </c>
      <c r="E41" s="201" t="s">
        <v>376</v>
      </c>
      <c r="F41" s="202">
        <f>F40</f>
        <v>1</v>
      </c>
      <c r="G41" s="201">
        <f>$G$13</f>
        <v>4</v>
      </c>
      <c r="H41" s="201">
        <v>30</v>
      </c>
      <c r="I41" s="203">
        <f t="shared" si="47"/>
        <v>0.45</v>
      </c>
      <c r="J41" s="256">
        <f>VLOOKUP(D41,DNIT_CONSUL!$A$4:$D$120,4,FALSE)</f>
        <v>13163.74</v>
      </c>
      <c r="K41" s="257">
        <f t="shared" si="54"/>
        <v>5923.68</v>
      </c>
      <c r="L41" s="257">
        <f t="shared" si="55"/>
        <v>4978.26</v>
      </c>
      <c r="M41" s="257">
        <f t="shared" si="56"/>
        <v>2180.38</v>
      </c>
      <c r="N41" s="257">
        <f t="shared" si="57"/>
        <v>1569.87</v>
      </c>
      <c r="O41" s="202">
        <f t="shared" si="58"/>
        <v>2435.19</v>
      </c>
      <c r="P41" s="257">
        <f t="shared" si="53"/>
        <v>17087.379999999997</v>
      </c>
      <c r="Q41" s="410"/>
      <c r="R41" s="259"/>
      <c r="S41" s="216"/>
      <c r="T41" s="202"/>
      <c r="U41" s="202"/>
      <c r="V41" s="209"/>
      <c r="W41" s="208"/>
      <c r="X41" s="209"/>
      <c r="Y41" s="209"/>
      <c r="Z41" s="209"/>
      <c r="AA41" s="209"/>
      <c r="AB41" s="202"/>
      <c r="AC41" s="202"/>
      <c r="AD41" s="202"/>
      <c r="AE41" s="207"/>
      <c r="AF41" s="204"/>
      <c r="AG41" s="204"/>
      <c r="AH41" s="204">
        <v>0.45</v>
      </c>
      <c r="AI41" s="204"/>
      <c r="AJ41" s="204"/>
      <c r="AK41" s="204"/>
      <c r="AL41" s="204"/>
      <c r="AM41" s="204"/>
      <c r="AN41" s="204"/>
      <c r="AO41" s="204"/>
      <c r="AP41" s="204"/>
      <c r="AQ41" s="204"/>
      <c r="AR41" s="204"/>
      <c r="AS41" s="203"/>
      <c r="AT41" s="207"/>
      <c r="AU41" s="204"/>
      <c r="AV41" s="204"/>
      <c r="AW41" s="203"/>
      <c r="AX41" s="207"/>
      <c r="AY41" s="203"/>
    </row>
    <row r="42" spans="1:51" ht="20.100000000000001" customHeight="1">
      <c r="A42" s="409"/>
      <c r="B42" s="403" t="s">
        <v>215</v>
      </c>
      <c r="C42" s="200" t="s">
        <v>209</v>
      </c>
      <c r="D42" s="201" t="s">
        <v>124</v>
      </c>
      <c r="E42" s="201" t="s">
        <v>376</v>
      </c>
      <c r="F42" s="202">
        <v>1</v>
      </c>
      <c r="G42" s="201">
        <v>8</v>
      </c>
      <c r="H42" s="201">
        <v>30</v>
      </c>
      <c r="I42" s="203">
        <f t="shared" si="47"/>
        <v>1</v>
      </c>
      <c r="J42" s="256">
        <f>VLOOKUP(D42,DNIT_CONSUL!$A$4:$D$120,4,FALSE)</f>
        <v>13163.74</v>
      </c>
      <c r="K42" s="257">
        <f t="shared" si="54"/>
        <v>13163.74</v>
      </c>
      <c r="L42" s="257">
        <f t="shared" si="55"/>
        <v>11062.8</v>
      </c>
      <c r="M42" s="257">
        <f t="shared" si="56"/>
        <v>4845.3</v>
      </c>
      <c r="N42" s="257">
        <f t="shared" si="57"/>
        <v>3488.62</v>
      </c>
      <c r="O42" s="202">
        <f t="shared" si="58"/>
        <v>5411.54</v>
      </c>
      <c r="P42" s="257">
        <f t="shared" ref="P42:P43" si="59">SUM(K42:O42)</f>
        <v>37972</v>
      </c>
      <c r="Q42" s="410"/>
      <c r="R42" s="259"/>
      <c r="S42" s="219"/>
      <c r="T42" s="217"/>
      <c r="U42" s="217"/>
      <c r="V42" s="202"/>
      <c r="W42" s="217"/>
      <c r="X42" s="202"/>
      <c r="Y42" s="218"/>
      <c r="Z42" s="202"/>
      <c r="AA42" s="202"/>
      <c r="AB42" s="202"/>
      <c r="AC42" s="202"/>
      <c r="AD42" s="202"/>
      <c r="AE42" s="176"/>
      <c r="AF42" s="177"/>
      <c r="AG42" s="204"/>
      <c r="AH42" s="204">
        <f>ROUND(F42*(G42/8*H42/30),2)</f>
        <v>1</v>
      </c>
      <c r="AI42" s="204"/>
      <c r="AJ42" s="204"/>
      <c r="AK42" s="204"/>
      <c r="AL42" s="204"/>
      <c r="AM42" s="204"/>
      <c r="AN42" s="177"/>
      <c r="AO42" s="177"/>
      <c r="AP42" s="177"/>
      <c r="AQ42" s="177"/>
      <c r="AR42" s="177"/>
      <c r="AS42" s="206"/>
      <c r="AT42" s="176"/>
      <c r="AU42" s="177"/>
      <c r="AV42" s="177"/>
      <c r="AW42" s="206"/>
      <c r="AX42" s="176"/>
      <c r="AY42" s="206"/>
    </row>
    <row r="43" spans="1:51" ht="20.100000000000001" customHeight="1">
      <c r="A43" s="409"/>
      <c r="B43" s="403"/>
      <c r="C43" s="200" t="s">
        <v>210</v>
      </c>
      <c r="D43" s="201" t="s">
        <v>153</v>
      </c>
      <c r="E43" s="201" t="s">
        <v>376</v>
      </c>
      <c r="F43" s="202">
        <f>F42*2</f>
        <v>2</v>
      </c>
      <c r="G43" s="201">
        <v>8</v>
      </c>
      <c r="H43" s="201">
        <v>30</v>
      </c>
      <c r="I43" s="203">
        <f t="shared" si="47"/>
        <v>2</v>
      </c>
      <c r="J43" s="256">
        <f>VLOOKUP(D43,DNIT_CONSUL!$A$4:$D$120,4,FALSE)</f>
        <v>2920.29</v>
      </c>
      <c r="K43" s="257">
        <f t="shared" si="54"/>
        <v>5840.58</v>
      </c>
      <c r="L43" s="257">
        <f t="shared" si="55"/>
        <v>4908.42</v>
      </c>
      <c r="M43" s="257">
        <f t="shared" si="56"/>
        <v>2149.8000000000002</v>
      </c>
      <c r="N43" s="257">
        <f t="shared" si="57"/>
        <v>1547.85</v>
      </c>
      <c r="O43" s="202">
        <f t="shared" si="58"/>
        <v>2401.0300000000002</v>
      </c>
      <c r="P43" s="257">
        <f t="shared" si="59"/>
        <v>16847.68</v>
      </c>
      <c r="Q43" s="410"/>
      <c r="R43" s="259"/>
      <c r="S43" s="216"/>
      <c r="T43" s="208"/>
      <c r="U43" s="208"/>
      <c r="V43" s="202"/>
      <c r="W43" s="208"/>
      <c r="X43" s="202"/>
      <c r="Y43" s="208"/>
      <c r="Z43" s="202"/>
      <c r="AA43" s="202"/>
      <c r="AB43" s="202"/>
      <c r="AC43" s="202"/>
      <c r="AD43" s="202"/>
      <c r="AE43" s="207"/>
      <c r="AF43" s="204"/>
      <c r="AG43" s="204"/>
      <c r="AH43" s="204"/>
      <c r="AI43" s="204"/>
      <c r="AJ43" s="204"/>
      <c r="AK43" s="204"/>
      <c r="AL43" s="204"/>
      <c r="AM43" s="204">
        <f>ROUND(F43*(G43/8*H43/30),2)</f>
        <v>2</v>
      </c>
      <c r="AN43" s="204"/>
      <c r="AO43" s="204"/>
      <c r="AP43" s="204"/>
      <c r="AQ43" s="204"/>
      <c r="AR43" s="204"/>
      <c r="AS43" s="203"/>
      <c r="AT43" s="207"/>
      <c r="AU43" s="204"/>
      <c r="AV43" s="204"/>
      <c r="AW43" s="203"/>
      <c r="AX43" s="207"/>
      <c r="AY43" s="203"/>
    </row>
    <row r="44" spans="1:51" ht="20.100000000000001" customHeight="1">
      <c r="A44" s="409"/>
      <c r="B44" s="199" t="s">
        <v>213</v>
      </c>
      <c r="C44" s="200" t="s">
        <v>374</v>
      </c>
      <c r="D44" s="201" t="s">
        <v>188</v>
      </c>
      <c r="E44" s="201" t="s">
        <v>377</v>
      </c>
      <c r="F44" s="202">
        <f>(F40+F42)</f>
        <v>2</v>
      </c>
      <c r="G44" s="201"/>
      <c r="H44" s="201">
        <v>30</v>
      </c>
      <c r="I44" s="203">
        <f t="shared" ref="I44:I45" si="60">SUM(AE44:AY44)</f>
        <v>2</v>
      </c>
      <c r="J44" s="256">
        <f>VLOOKUP(D44,DNIT_CONSUL!$A$4:$D$120,4,FALSE)</f>
        <v>2926.2</v>
      </c>
      <c r="K44" s="257">
        <f t="shared" ref="K44:K45" si="61">TRUNC(I44*J44,2)</f>
        <v>5852.4</v>
      </c>
      <c r="L44" s="257"/>
      <c r="M44" s="257"/>
      <c r="N44" s="257">
        <f t="shared" ref="N44:N45" si="62">TRUNC((K44+L44+M44)*$N$8,2)</f>
        <v>702.28</v>
      </c>
      <c r="O44" s="202">
        <f t="shared" ref="O44:O45" si="63">TRUNC((K44+L44+M44+N44)*$O$8,2)</f>
        <v>1089.3800000000001</v>
      </c>
      <c r="P44" s="257">
        <f t="shared" ref="P44:P45" si="64">SUM(K44:O44)</f>
        <v>7644.0599999999995</v>
      </c>
      <c r="Q44" s="410"/>
      <c r="R44" s="259"/>
      <c r="S44" s="216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7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4"/>
      <c r="AS44" s="203"/>
      <c r="AT44" s="207">
        <f>ROUND(F44*H44/30,2)</f>
        <v>2</v>
      </c>
      <c r="AU44" s="204"/>
      <c r="AV44" s="204"/>
      <c r="AW44" s="203"/>
      <c r="AX44" s="207"/>
      <c r="AY44" s="203"/>
    </row>
    <row r="45" spans="1:51" ht="20.100000000000001" customHeight="1">
      <c r="A45" s="411"/>
      <c r="B45" s="199" t="s">
        <v>379</v>
      </c>
      <c r="C45" s="200" t="s">
        <v>370</v>
      </c>
      <c r="D45" s="201" t="s">
        <v>192</v>
      </c>
      <c r="E45" s="201" t="s">
        <v>377</v>
      </c>
      <c r="F45" s="202">
        <v>1</v>
      </c>
      <c r="G45" s="201"/>
      <c r="H45" s="201">
        <v>15</v>
      </c>
      <c r="I45" s="203">
        <f t="shared" si="60"/>
        <v>0.5</v>
      </c>
      <c r="J45" s="256">
        <f>VLOOKUP(D45,DNIT_CONSUL!$A$4:$D$120,4,FALSE)</f>
        <v>800</v>
      </c>
      <c r="K45" s="257">
        <f t="shared" si="61"/>
        <v>400</v>
      </c>
      <c r="L45" s="257"/>
      <c r="M45" s="257"/>
      <c r="N45" s="257">
        <f t="shared" si="62"/>
        <v>48</v>
      </c>
      <c r="O45" s="202">
        <f t="shared" si="63"/>
        <v>74.45</v>
      </c>
      <c r="P45" s="257">
        <f t="shared" si="64"/>
        <v>522.45000000000005</v>
      </c>
      <c r="Q45" s="410"/>
      <c r="R45" s="259"/>
      <c r="S45" s="216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2"/>
      <c r="AE45" s="207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4"/>
      <c r="AS45" s="203"/>
      <c r="AT45" s="207"/>
      <c r="AU45" s="204"/>
      <c r="AV45" s="204"/>
      <c r="AW45" s="203"/>
      <c r="AX45" s="207">
        <f>ROUND(F45*H45/30,2)</f>
        <v>0.5</v>
      </c>
      <c r="AY45" s="203"/>
    </row>
    <row r="46" spans="1:51" ht="50.1" customHeight="1">
      <c r="A46" s="402" t="s">
        <v>220</v>
      </c>
      <c r="B46" s="275" t="s">
        <v>432</v>
      </c>
      <c r="C46" s="210"/>
      <c r="D46" s="210"/>
      <c r="E46" s="210"/>
      <c r="F46" s="211"/>
      <c r="G46" s="212"/>
      <c r="H46" s="212"/>
      <c r="I46" s="213"/>
      <c r="J46" s="193"/>
      <c r="K46" s="212"/>
      <c r="L46" s="212"/>
      <c r="M46" s="212"/>
      <c r="N46" s="212"/>
      <c r="O46" s="212"/>
      <c r="P46" s="212"/>
      <c r="Q46" s="212"/>
      <c r="R46" s="213"/>
      <c r="S46" s="262"/>
      <c r="T46" s="263"/>
      <c r="U46" s="263"/>
      <c r="V46" s="263"/>
      <c r="W46" s="282" t="s">
        <v>425</v>
      </c>
      <c r="X46" s="282" t="s">
        <v>426</v>
      </c>
      <c r="Y46" s="282" t="s">
        <v>427</v>
      </c>
      <c r="Z46" s="263"/>
      <c r="AA46" s="263"/>
      <c r="AB46" s="263"/>
      <c r="AC46" s="263"/>
      <c r="AD46" s="263"/>
      <c r="AE46" s="214"/>
      <c r="AF46" s="210"/>
      <c r="AG46" s="210"/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5"/>
      <c r="AT46" s="214"/>
      <c r="AU46" s="210"/>
      <c r="AV46" s="210"/>
      <c r="AW46" s="215"/>
      <c r="AX46" s="214"/>
      <c r="AY46" s="215"/>
    </row>
    <row r="47" spans="1:51" ht="20.100000000000001" customHeight="1">
      <c r="A47" s="402"/>
      <c r="B47" s="403" t="s">
        <v>215</v>
      </c>
      <c r="C47" s="200" t="s">
        <v>209</v>
      </c>
      <c r="D47" s="201" t="s">
        <v>124</v>
      </c>
      <c r="E47" s="201" t="s">
        <v>376</v>
      </c>
      <c r="F47" s="202">
        <v>1</v>
      </c>
      <c r="G47" s="201">
        <v>2</v>
      </c>
      <c r="H47" s="201">
        <v>30</v>
      </c>
      <c r="I47" s="203">
        <f t="shared" ref="I47:I49" si="65">SUM(AE47:AY47)</f>
        <v>0.25</v>
      </c>
      <c r="J47" s="256">
        <f>VLOOKUP(D47,DNIT_CONSUL!$A$4:$D$120,4,FALSE)</f>
        <v>13163.74</v>
      </c>
      <c r="K47" s="257">
        <f t="shared" ref="K47:K49" si="66">TRUNC(I47*J47,2)</f>
        <v>3290.93</v>
      </c>
      <c r="L47" s="257">
        <f t="shared" ref="L47:L48" si="67">TRUNC(K47*$L$8,2)</f>
        <v>2765.69</v>
      </c>
      <c r="M47" s="257">
        <f t="shared" ref="M47:M48" si="68">TRUNC((K47+L47)*$M$8,2)</f>
        <v>1211.32</v>
      </c>
      <c r="N47" s="257">
        <f t="shared" ref="N47:N49" si="69">TRUNC((K47+L47+M47)*$N$8,2)</f>
        <v>872.15</v>
      </c>
      <c r="O47" s="202">
        <f t="shared" ref="O47:O49" si="70">TRUNC((K47+L47+M47+N47)*$O$8,2)</f>
        <v>1352.88</v>
      </c>
      <c r="P47" s="257">
        <f t="shared" ref="P47:P49" si="71">SUM(K47:O47)</f>
        <v>9492.9699999999993</v>
      </c>
      <c r="Q47" s="399">
        <f>SUM(P47:P49)</f>
        <v>13388.16</v>
      </c>
      <c r="R47" s="258">
        <f>ROUND(Q47/$Q$9,8)</f>
        <v>1.309626E-2</v>
      </c>
      <c r="S47" s="219"/>
      <c r="T47" s="217"/>
      <c r="U47" s="217"/>
      <c r="V47" s="202"/>
      <c r="W47" s="217"/>
      <c r="X47" s="217"/>
      <c r="Y47" s="202"/>
      <c r="Z47" s="202"/>
      <c r="AA47" s="202"/>
      <c r="AB47" s="202"/>
      <c r="AC47" s="202"/>
      <c r="AD47" s="202"/>
      <c r="AE47" s="176"/>
      <c r="AF47" s="177"/>
      <c r="AG47" s="204"/>
      <c r="AH47" s="204">
        <f>ROUND(F47*(G47/8*H47/30),2)</f>
        <v>0.25</v>
      </c>
      <c r="AI47" s="204"/>
      <c r="AJ47" s="204"/>
      <c r="AK47" s="204"/>
      <c r="AL47" s="204"/>
      <c r="AM47" s="204"/>
      <c r="AN47" s="177"/>
      <c r="AO47" s="177"/>
      <c r="AP47" s="177"/>
      <c r="AQ47" s="177"/>
      <c r="AR47" s="177"/>
      <c r="AS47" s="206"/>
      <c r="AT47" s="176"/>
      <c r="AU47" s="177"/>
      <c r="AV47" s="177"/>
      <c r="AW47" s="206"/>
      <c r="AX47" s="176"/>
      <c r="AY47" s="206"/>
    </row>
    <row r="48" spans="1:51" ht="20.100000000000001" customHeight="1">
      <c r="A48" s="402"/>
      <c r="B48" s="403"/>
      <c r="C48" s="200" t="s">
        <v>210</v>
      </c>
      <c r="D48" s="201" t="s">
        <v>153</v>
      </c>
      <c r="E48" s="201" t="s">
        <v>376</v>
      </c>
      <c r="F48" s="202">
        <v>1</v>
      </c>
      <c r="G48" s="201">
        <v>4</v>
      </c>
      <c r="H48" s="201">
        <v>30</v>
      </c>
      <c r="I48" s="203">
        <f t="shared" si="65"/>
        <v>0.45</v>
      </c>
      <c r="J48" s="256">
        <f>VLOOKUP(D48,DNIT_CONSUL!$A$4:$D$120,4,FALSE)</f>
        <v>2920.29</v>
      </c>
      <c r="K48" s="257">
        <f t="shared" si="66"/>
        <v>1314.13</v>
      </c>
      <c r="L48" s="257">
        <f t="shared" si="67"/>
        <v>1104.3900000000001</v>
      </c>
      <c r="M48" s="257">
        <f t="shared" si="68"/>
        <v>483.7</v>
      </c>
      <c r="N48" s="257">
        <f t="shared" si="69"/>
        <v>348.26</v>
      </c>
      <c r="O48" s="202">
        <f t="shared" si="70"/>
        <v>540.22</v>
      </c>
      <c r="P48" s="257">
        <f t="shared" si="71"/>
        <v>3790.7000000000007</v>
      </c>
      <c r="Q48" s="400"/>
      <c r="R48" s="259"/>
      <c r="S48" s="216"/>
      <c r="T48" s="208"/>
      <c r="U48" s="208"/>
      <c r="V48" s="202"/>
      <c r="W48" s="208"/>
      <c r="X48" s="208"/>
      <c r="Y48" s="202"/>
      <c r="Z48" s="202"/>
      <c r="AA48" s="202"/>
      <c r="AB48" s="202"/>
      <c r="AC48" s="202"/>
      <c r="AD48" s="202"/>
      <c r="AE48" s="207"/>
      <c r="AF48" s="204"/>
      <c r="AG48" s="204"/>
      <c r="AH48" s="204"/>
      <c r="AI48" s="204"/>
      <c r="AJ48" s="204"/>
      <c r="AK48" s="204"/>
      <c r="AL48" s="204"/>
      <c r="AM48" s="204">
        <v>0.45</v>
      </c>
      <c r="AN48" s="204"/>
      <c r="AO48" s="204"/>
      <c r="AP48" s="204"/>
      <c r="AQ48" s="204"/>
      <c r="AR48" s="204"/>
      <c r="AS48" s="203"/>
      <c r="AT48" s="207"/>
      <c r="AU48" s="204"/>
      <c r="AV48" s="204"/>
      <c r="AW48" s="203"/>
      <c r="AX48" s="207"/>
      <c r="AY48" s="203"/>
    </row>
    <row r="49" spans="1:51" ht="20.100000000000001" customHeight="1">
      <c r="A49" s="402"/>
      <c r="B49" s="199" t="s">
        <v>379</v>
      </c>
      <c r="C49" s="200" t="s">
        <v>370</v>
      </c>
      <c r="D49" s="201" t="s">
        <v>192</v>
      </c>
      <c r="E49" s="201" t="s">
        <v>377</v>
      </c>
      <c r="F49" s="202">
        <v>0.1</v>
      </c>
      <c r="G49" s="201"/>
      <c r="H49" s="201">
        <v>30</v>
      </c>
      <c r="I49" s="203">
        <f t="shared" si="65"/>
        <v>0.1</v>
      </c>
      <c r="J49" s="256">
        <f>VLOOKUP(D49,DNIT_CONSUL!$A$4:$D$120,4,FALSE)</f>
        <v>800</v>
      </c>
      <c r="K49" s="257">
        <f t="shared" si="66"/>
        <v>80</v>
      </c>
      <c r="L49" s="257"/>
      <c r="M49" s="257"/>
      <c r="N49" s="257">
        <f t="shared" si="69"/>
        <v>9.6</v>
      </c>
      <c r="O49" s="202">
        <f t="shared" si="70"/>
        <v>14.89</v>
      </c>
      <c r="P49" s="257">
        <f t="shared" si="71"/>
        <v>104.49</v>
      </c>
      <c r="Q49" s="401"/>
      <c r="R49" s="259"/>
      <c r="S49" s="216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2"/>
      <c r="AE49" s="207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3"/>
      <c r="AT49" s="207"/>
      <c r="AU49" s="204"/>
      <c r="AV49" s="204"/>
      <c r="AW49" s="203"/>
      <c r="AX49" s="207">
        <f>ROUND(F49*H49/30,2)</f>
        <v>0.1</v>
      </c>
      <c r="AY49" s="203"/>
    </row>
    <row r="50" spans="1:51" ht="50.1" customHeight="1">
      <c r="A50" s="408" t="s">
        <v>221</v>
      </c>
      <c r="B50" s="275" t="s">
        <v>428</v>
      </c>
      <c r="C50" s="210"/>
      <c r="D50" s="210"/>
      <c r="E50" s="210"/>
      <c r="F50" s="211"/>
      <c r="G50" s="212"/>
      <c r="H50" s="212"/>
      <c r="I50" s="213"/>
      <c r="J50" s="193"/>
      <c r="K50" s="212"/>
      <c r="L50" s="212"/>
      <c r="M50" s="212"/>
      <c r="N50" s="212"/>
      <c r="O50" s="212"/>
      <c r="P50" s="212"/>
      <c r="Q50" s="212"/>
      <c r="R50" s="213"/>
      <c r="S50" s="262"/>
      <c r="T50" s="263"/>
      <c r="U50" s="263"/>
      <c r="V50" s="263"/>
      <c r="W50" s="282" t="s">
        <v>425</v>
      </c>
      <c r="X50" s="282" t="s">
        <v>426</v>
      </c>
      <c r="Y50" s="282" t="s">
        <v>427</v>
      </c>
      <c r="Z50" s="263"/>
      <c r="AA50" s="263"/>
      <c r="AB50" s="263"/>
      <c r="AC50" s="263"/>
      <c r="AD50" s="263"/>
      <c r="AE50" s="214"/>
      <c r="AF50" s="210"/>
      <c r="AG50" s="210"/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5"/>
      <c r="AT50" s="214"/>
      <c r="AU50" s="210"/>
      <c r="AV50" s="210"/>
      <c r="AW50" s="215"/>
      <c r="AX50" s="214"/>
      <c r="AY50" s="215"/>
    </row>
    <row r="51" spans="1:51" ht="20.100000000000001" customHeight="1">
      <c r="A51" s="409"/>
      <c r="B51" s="403" t="s">
        <v>215</v>
      </c>
      <c r="C51" s="200" t="s">
        <v>209</v>
      </c>
      <c r="D51" s="201" t="s">
        <v>124</v>
      </c>
      <c r="E51" s="201" t="s">
        <v>376</v>
      </c>
      <c r="F51" s="202">
        <v>1</v>
      </c>
      <c r="G51" s="201">
        <v>2</v>
      </c>
      <c r="H51" s="201">
        <v>30</v>
      </c>
      <c r="I51" s="203">
        <f t="shared" ref="I51:I53" si="72">SUM(AE51:AY51)</f>
        <v>0.25</v>
      </c>
      <c r="J51" s="256">
        <f>VLOOKUP(D51,DNIT_CONSUL!$A$4:$D$120,4,FALSE)</f>
        <v>13163.74</v>
      </c>
      <c r="K51" s="257">
        <f t="shared" ref="K51:K53" si="73">TRUNC(I51*J51,2)</f>
        <v>3290.93</v>
      </c>
      <c r="L51" s="257">
        <f t="shared" ref="L51:L52" si="74">TRUNC(K51*$L$8,2)</f>
        <v>2765.69</v>
      </c>
      <c r="M51" s="257">
        <f t="shared" ref="M51:M52" si="75">TRUNC((K51+L51)*$M$8,2)</f>
        <v>1211.32</v>
      </c>
      <c r="N51" s="257">
        <f t="shared" ref="N51:N53" si="76">TRUNC((K51+L51+M51)*$N$8,2)</f>
        <v>872.15</v>
      </c>
      <c r="O51" s="202">
        <f t="shared" ref="O51:O53" si="77">TRUNC((K51+L51+M51+N51)*$O$8,2)</f>
        <v>1352.88</v>
      </c>
      <c r="P51" s="257">
        <f t="shared" ref="P51:P53" si="78">SUM(K51:O51)</f>
        <v>9492.9699999999993</v>
      </c>
      <c r="Q51" s="399">
        <f>SUM(P51:P53)</f>
        <v>13388.16</v>
      </c>
      <c r="R51" s="258">
        <f>ROUND(Q51/$Q$9,8)</f>
        <v>1.309626E-2</v>
      </c>
      <c r="S51" s="219"/>
      <c r="T51" s="217"/>
      <c r="U51" s="217"/>
      <c r="V51" s="202"/>
      <c r="W51" s="217"/>
      <c r="X51" s="217"/>
      <c r="Y51" s="202"/>
      <c r="Z51" s="202"/>
      <c r="AA51" s="202"/>
      <c r="AB51" s="202"/>
      <c r="AC51" s="202"/>
      <c r="AD51" s="202"/>
      <c r="AE51" s="176"/>
      <c r="AF51" s="177"/>
      <c r="AG51" s="204"/>
      <c r="AH51" s="204">
        <f>ROUND(F51*(G51/8*H51/30),2)</f>
        <v>0.25</v>
      </c>
      <c r="AI51" s="204"/>
      <c r="AJ51" s="204"/>
      <c r="AK51" s="204"/>
      <c r="AL51" s="204"/>
      <c r="AM51" s="204"/>
      <c r="AN51" s="177"/>
      <c r="AO51" s="177"/>
      <c r="AP51" s="177"/>
      <c r="AQ51" s="177"/>
      <c r="AR51" s="177"/>
      <c r="AS51" s="206"/>
      <c r="AT51" s="176"/>
      <c r="AU51" s="177"/>
      <c r="AV51" s="177"/>
      <c r="AW51" s="206"/>
      <c r="AX51" s="176"/>
      <c r="AY51" s="206"/>
    </row>
    <row r="52" spans="1:51" ht="20.100000000000001" customHeight="1">
      <c r="A52" s="409"/>
      <c r="B52" s="403"/>
      <c r="C52" s="200" t="s">
        <v>210</v>
      </c>
      <c r="D52" s="201" t="s">
        <v>153</v>
      </c>
      <c r="E52" s="201" t="s">
        <v>376</v>
      </c>
      <c r="F52" s="202">
        <v>1</v>
      </c>
      <c r="G52" s="201">
        <v>4</v>
      </c>
      <c r="H52" s="201">
        <v>30</v>
      </c>
      <c r="I52" s="203">
        <f t="shared" si="72"/>
        <v>0.45</v>
      </c>
      <c r="J52" s="256">
        <f>VLOOKUP(D52,DNIT_CONSUL!$A$4:$D$120,4,FALSE)</f>
        <v>2920.29</v>
      </c>
      <c r="K52" s="257">
        <f t="shared" si="73"/>
        <v>1314.13</v>
      </c>
      <c r="L52" s="257">
        <f t="shared" si="74"/>
        <v>1104.3900000000001</v>
      </c>
      <c r="M52" s="257">
        <f t="shared" si="75"/>
        <v>483.7</v>
      </c>
      <c r="N52" s="257">
        <f t="shared" si="76"/>
        <v>348.26</v>
      </c>
      <c r="O52" s="202">
        <f t="shared" si="77"/>
        <v>540.22</v>
      </c>
      <c r="P52" s="257">
        <f t="shared" si="78"/>
        <v>3790.7000000000007</v>
      </c>
      <c r="Q52" s="400"/>
      <c r="R52" s="259"/>
      <c r="S52" s="216"/>
      <c r="T52" s="208"/>
      <c r="U52" s="208"/>
      <c r="V52" s="202"/>
      <c r="W52" s="208"/>
      <c r="X52" s="208"/>
      <c r="Y52" s="202"/>
      <c r="Z52" s="202"/>
      <c r="AA52" s="202"/>
      <c r="AB52" s="202"/>
      <c r="AC52" s="202"/>
      <c r="AD52" s="202"/>
      <c r="AE52" s="207"/>
      <c r="AF52" s="204"/>
      <c r="AG52" s="204"/>
      <c r="AH52" s="204"/>
      <c r="AI52" s="204"/>
      <c r="AJ52" s="204"/>
      <c r="AK52" s="204"/>
      <c r="AL52" s="204"/>
      <c r="AM52" s="204">
        <v>0.45</v>
      </c>
      <c r="AN52" s="204"/>
      <c r="AO52" s="204"/>
      <c r="AP52" s="204"/>
      <c r="AQ52" s="204"/>
      <c r="AR52" s="204"/>
      <c r="AS52" s="203"/>
      <c r="AT52" s="207"/>
      <c r="AU52" s="204"/>
      <c r="AV52" s="204"/>
      <c r="AW52" s="203"/>
      <c r="AX52" s="207"/>
      <c r="AY52" s="203"/>
    </row>
    <row r="53" spans="1:51" ht="20.100000000000001" customHeight="1">
      <c r="A53" s="409"/>
      <c r="B53" s="199" t="s">
        <v>379</v>
      </c>
      <c r="C53" s="200" t="s">
        <v>370</v>
      </c>
      <c r="D53" s="201" t="s">
        <v>192</v>
      </c>
      <c r="E53" s="201" t="s">
        <v>377</v>
      </c>
      <c r="F53" s="202">
        <v>0.1</v>
      </c>
      <c r="G53" s="201"/>
      <c r="H53" s="201">
        <v>30</v>
      </c>
      <c r="I53" s="203">
        <f t="shared" si="72"/>
        <v>0.1</v>
      </c>
      <c r="J53" s="256">
        <f>VLOOKUP(D53,DNIT_CONSUL!$A$4:$D$120,4,FALSE)</f>
        <v>800</v>
      </c>
      <c r="K53" s="257">
        <f t="shared" si="73"/>
        <v>80</v>
      </c>
      <c r="L53" s="257"/>
      <c r="M53" s="257"/>
      <c r="N53" s="257">
        <f t="shared" si="76"/>
        <v>9.6</v>
      </c>
      <c r="O53" s="202">
        <f t="shared" si="77"/>
        <v>14.89</v>
      </c>
      <c r="P53" s="257">
        <f t="shared" si="78"/>
        <v>104.49</v>
      </c>
      <c r="Q53" s="401"/>
      <c r="R53" s="259"/>
      <c r="S53" s="216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7"/>
      <c r="AF53" s="204"/>
      <c r="AG53" s="204"/>
      <c r="AH53" s="204"/>
      <c r="AI53" s="204"/>
      <c r="AJ53" s="204"/>
      <c r="AK53" s="204"/>
      <c r="AL53" s="204"/>
      <c r="AM53" s="204"/>
      <c r="AN53" s="204"/>
      <c r="AO53" s="204"/>
      <c r="AP53" s="204"/>
      <c r="AQ53" s="204"/>
      <c r="AR53" s="204"/>
      <c r="AS53" s="203"/>
      <c r="AT53" s="207"/>
      <c r="AU53" s="204"/>
      <c r="AV53" s="204"/>
      <c r="AW53" s="203"/>
      <c r="AX53" s="207">
        <f>ROUND(F53*H53/30,2)</f>
        <v>0.1</v>
      </c>
      <c r="AY53" s="203"/>
    </row>
    <row r="54" spans="1:51" ht="50.1" customHeight="1">
      <c r="A54" s="408" t="s">
        <v>222</v>
      </c>
      <c r="B54" s="275" t="s">
        <v>429</v>
      </c>
      <c r="C54" s="210"/>
      <c r="D54" s="210"/>
      <c r="E54" s="210"/>
      <c r="F54" s="211"/>
      <c r="G54" s="212"/>
      <c r="H54" s="212"/>
      <c r="I54" s="213"/>
      <c r="J54" s="193"/>
      <c r="K54" s="212"/>
      <c r="L54" s="212"/>
      <c r="M54" s="212"/>
      <c r="N54" s="212"/>
      <c r="O54" s="212"/>
      <c r="P54" s="212"/>
      <c r="Q54" s="212"/>
      <c r="R54" s="213"/>
      <c r="S54" s="262"/>
      <c r="T54" s="263"/>
      <c r="U54" s="263"/>
      <c r="V54" s="263"/>
      <c r="W54" s="282" t="s">
        <v>425</v>
      </c>
      <c r="X54" s="282" t="s">
        <v>426</v>
      </c>
      <c r="Y54" s="282" t="s">
        <v>427</v>
      </c>
      <c r="Z54" s="263"/>
      <c r="AA54" s="263"/>
      <c r="AB54" s="263"/>
      <c r="AC54" s="263"/>
      <c r="AD54" s="263"/>
      <c r="AE54" s="214"/>
      <c r="AF54" s="210"/>
      <c r="AG54" s="210"/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5"/>
      <c r="AT54" s="214"/>
      <c r="AU54" s="210"/>
      <c r="AV54" s="210"/>
      <c r="AW54" s="215"/>
      <c r="AX54" s="214"/>
      <c r="AY54" s="215"/>
    </row>
    <row r="55" spans="1:51" ht="20.100000000000001" customHeight="1">
      <c r="A55" s="409"/>
      <c r="B55" s="403" t="s">
        <v>215</v>
      </c>
      <c r="C55" s="200" t="s">
        <v>209</v>
      </c>
      <c r="D55" s="201" t="s">
        <v>124</v>
      </c>
      <c r="E55" s="201" t="s">
        <v>376</v>
      </c>
      <c r="F55" s="202">
        <v>1</v>
      </c>
      <c r="G55" s="201">
        <v>2</v>
      </c>
      <c r="H55" s="201">
        <v>30</v>
      </c>
      <c r="I55" s="203">
        <f>SUM(AE55:AY55)</f>
        <v>0.25</v>
      </c>
      <c r="J55" s="256">
        <f>VLOOKUP(D55,DNIT_CONSUL!$A$4:$D$120,4,FALSE)</f>
        <v>13163.74</v>
      </c>
      <c r="K55" s="257">
        <f t="shared" ref="K55:K57" si="79">TRUNC(I55*J55,2)</f>
        <v>3290.93</v>
      </c>
      <c r="L55" s="257">
        <f t="shared" ref="L55:L56" si="80">TRUNC(K55*$L$8,2)</f>
        <v>2765.69</v>
      </c>
      <c r="M55" s="257">
        <f t="shared" ref="M55:M56" si="81">TRUNC((K55+L55)*$M$8,2)</f>
        <v>1211.32</v>
      </c>
      <c r="N55" s="257">
        <f t="shared" ref="N55:N57" si="82">TRUNC((K55+L55+M55)*$N$8,2)</f>
        <v>872.15</v>
      </c>
      <c r="O55" s="202">
        <f t="shared" ref="O55:O57" si="83">TRUNC((K55+L55+M55+N55)*$O$8,2)</f>
        <v>1352.88</v>
      </c>
      <c r="P55" s="257">
        <f t="shared" ref="P55:P57" si="84">SUM(K55:O55)</f>
        <v>9492.9699999999993</v>
      </c>
      <c r="Q55" s="399">
        <f>SUM(P55:P57)</f>
        <v>13388.16</v>
      </c>
      <c r="R55" s="258">
        <f>ROUND(Q55/$Q$9,8)</f>
        <v>1.309626E-2</v>
      </c>
      <c r="S55" s="219"/>
      <c r="T55" s="217"/>
      <c r="U55" s="217"/>
      <c r="V55" s="202"/>
      <c r="W55" s="217"/>
      <c r="X55" s="217"/>
      <c r="Y55" s="202"/>
      <c r="Z55" s="202"/>
      <c r="AA55" s="202"/>
      <c r="AB55" s="202"/>
      <c r="AC55" s="202"/>
      <c r="AD55" s="202"/>
      <c r="AE55" s="176"/>
      <c r="AF55" s="177"/>
      <c r="AG55" s="204"/>
      <c r="AH55" s="204">
        <f>ROUND(F55*(G55/8*H55/30),2)</f>
        <v>0.25</v>
      </c>
      <c r="AI55" s="204"/>
      <c r="AJ55" s="204"/>
      <c r="AK55" s="204"/>
      <c r="AL55" s="204"/>
      <c r="AM55" s="204"/>
      <c r="AN55" s="177"/>
      <c r="AO55" s="177"/>
      <c r="AP55" s="177"/>
      <c r="AQ55" s="177"/>
      <c r="AR55" s="177"/>
      <c r="AS55" s="206"/>
      <c r="AT55" s="176"/>
      <c r="AU55" s="177"/>
      <c r="AV55" s="177"/>
      <c r="AW55" s="206"/>
      <c r="AX55" s="176"/>
      <c r="AY55" s="206"/>
    </row>
    <row r="56" spans="1:51" ht="20.100000000000001" customHeight="1">
      <c r="A56" s="409"/>
      <c r="B56" s="403"/>
      <c r="C56" s="200" t="s">
        <v>210</v>
      </c>
      <c r="D56" s="201" t="s">
        <v>153</v>
      </c>
      <c r="E56" s="201" t="s">
        <v>376</v>
      </c>
      <c r="F56" s="202">
        <v>1</v>
      </c>
      <c r="G56" s="201">
        <v>4</v>
      </c>
      <c r="H56" s="201">
        <v>30</v>
      </c>
      <c r="I56" s="203">
        <f t="shared" ref="I56:I57" si="85">SUM(AE56:AY56)</f>
        <v>0.45</v>
      </c>
      <c r="J56" s="256">
        <f>VLOOKUP(D56,DNIT_CONSUL!$A$4:$D$120,4,FALSE)</f>
        <v>2920.29</v>
      </c>
      <c r="K56" s="257">
        <f t="shared" si="79"/>
        <v>1314.13</v>
      </c>
      <c r="L56" s="257">
        <f t="shared" si="80"/>
        <v>1104.3900000000001</v>
      </c>
      <c r="M56" s="257">
        <f t="shared" si="81"/>
        <v>483.7</v>
      </c>
      <c r="N56" s="257">
        <f t="shared" si="82"/>
        <v>348.26</v>
      </c>
      <c r="O56" s="202">
        <f t="shared" si="83"/>
        <v>540.22</v>
      </c>
      <c r="P56" s="257">
        <f t="shared" si="84"/>
        <v>3790.7000000000007</v>
      </c>
      <c r="Q56" s="400"/>
      <c r="R56" s="259"/>
      <c r="S56" s="216"/>
      <c r="T56" s="208"/>
      <c r="U56" s="208"/>
      <c r="V56" s="202"/>
      <c r="W56" s="208"/>
      <c r="X56" s="208"/>
      <c r="Y56" s="202"/>
      <c r="Z56" s="202"/>
      <c r="AA56" s="202"/>
      <c r="AB56" s="202"/>
      <c r="AC56" s="202"/>
      <c r="AD56" s="202"/>
      <c r="AE56" s="207"/>
      <c r="AF56" s="204"/>
      <c r="AG56" s="204"/>
      <c r="AH56" s="204"/>
      <c r="AI56" s="204"/>
      <c r="AJ56" s="204"/>
      <c r="AK56" s="204"/>
      <c r="AL56" s="204"/>
      <c r="AM56" s="204">
        <v>0.45</v>
      </c>
      <c r="AN56" s="204"/>
      <c r="AO56" s="204"/>
      <c r="AP56" s="204"/>
      <c r="AQ56" s="204"/>
      <c r="AR56" s="204"/>
      <c r="AS56" s="203"/>
      <c r="AT56" s="207"/>
      <c r="AU56" s="204"/>
      <c r="AV56" s="204"/>
      <c r="AW56" s="203"/>
      <c r="AX56" s="207"/>
      <c r="AY56" s="203"/>
    </row>
    <row r="57" spans="1:51" ht="20.100000000000001" customHeight="1">
      <c r="A57" s="409"/>
      <c r="B57" s="199" t="s">
        <v>379</v>
      </c>
      <c r="C57" s="200" t="s">
        <v>370</v>
      </c>
      <c r="D57" s="201" t="s">
        <v>192</v>
      </c>
      <c r="E57" s="201" t="s">
        <v>377</v>
      </c>
      <c r="F57" s="202">
        <v>0.1</v>
      </c>
      <c r="G57" s="201"/>
      <c r="H57" s="201">
        <v>30</v>
      </c>
      <c r="I57" s="203">
        <f t="shared" si="85"/>
        <v>0.1</v>
      </c>
      <c r="J57" s="256">
        <f>VLOOKUP(D57,DNIT_CONSUL!$A$4:$D$120,4,FALSE)</f>
        <v>800</v>
      </c>
      <c r="K57" s="257">
        <f t="shared" si="79"/>
        <v>80</v>
      </c>
      <c r="L57" s="257"/>
      <c r="M57" s="257"/>
      <c r="N57" s="257">
        <f t="shared" si="82"/>
        <v>9.6</v>
      </c>
      <c r="O57" s="202">
        <f t="shared" si="83"/>
        <v>14.89</v>
      </c>
      <c r="P57" s="257">
        <f t="shared" si="84"/>
        <v>104.49</v>
      </c>
      <c r="Q57" s="401"/>
      <c r="R57" s="259"/>
      <c r="S57" s="216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2"/>
      <c r="AE57" s="207"/>
      <c r="AF57" s="204"/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4"/>
      <c r="AR57" s="204"/>
      <c r="AS57" s="203"/>
      <c r="AT57" s="207"/>
      <c r="AU57" s="204"/>
      <c r="AV57" s="204"/>
      <c r="AW57" s="203"/>
      <c r="AX57" s="207">
        <f>ROUND(F57*H57/30,2)</f>
        <v>0.1</v>
      </c>
      <c r="AY57" s="203"/>
    </row>
    <row r="58" spans="1:51" ht="50.1" customHeight="1">
      <c r="A58" s="402" t="s">
        <v>223</v>
      </c>
      <c r="B58" s="275" t="s">
        <v>443</v>
      </c>
      <c r="C58" s="210"/>
      <c r="D58" s="210"/>
      <c r="E58" s="210"/>
      <c r="F58" s="211"/>
      <c r="G58" s="212"/>
      <c r="H58" s="212"/>
      <c r="I58" s="213"/>
      <c r="J58" s="193"/>
      <c r="K58" s="212"/>
      <c r="L58" s="212"/>
      <c r="M58" s="212"/>
      <c r="N58" s="212"/>
      <c r="O58" s="212"/>
      <c r="P58" s="212"/>
      <c r="Q58" s="212"/>
      <c r="R58" s="266"/>
      <c r="S58" s="263"/>
      <c r="T58" s="282" t="s">
        <v>425</v>
      </c>
      <c r="U58" s="282" t="s">
        <v>426</v>
      </c>
      <c r="V58" s="282" t="s">
        <v>427</v>
      </c>
      <c r="W58" s="263"/>
      <c r="X58" s="263"/>
      <c r="Y58" s="263"/>
      <c r="Z58" s="263"/>
      <c r="AA58" s="263"/>
      <c r="AB58" s="263"/>
      <c r="AC58" s="263"/>
      <c r="AD58" s="263"/>
      <c r="AE58" s="214"/>
      <c r="AF58" s="210"/>
      <c r="AG58" s="210"/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5"/>
      <c r="AT58" s="214"/>
      <c r="AU58" s="210"/>
      <c r="AV58" s="210"/>
      <c r="AW58" s="215"/>
      <c r="AX58" s="214"/>
      <c r="AY58" s="215"/>
    </row>
    <row r="59" spans="1:51" ht="20.100000000000001" customHeight="1">
      <c r="A59" s="402"/>
      <c r="B59" s="466" t="s">
        <v>215</v>
      </c>
      <c r="C59" s="200" t="s">
        <v>416</v>
      </c>
      <c r="D59" s="201" t="s">
        <v>123</v>
      </c>
      <c r="E59" s="201" t="s">
        <v>376</v>
      </c>
      <c r="F59" s="202">
        <v>1</v>
      </c>
      <c r="G59" s="201">
        <v>4</v>
      </c>
      <c r="H59" s="201">
        <v>60</v>
      </c>
      <c r="I59" s="203">
        <f t="shared" ref="I59" si="86">SUM(AE59:AY59)</f>
        <v>1</v>
      </c>
      <c r="J59" s="256">
        <f>VLOOKUP(D59,DNIT_CONSUL!$A$4:$D$120,4,FALSE)</f>
        <v>12903</v>
      </c>
      <c r="K59" s="257">
        <f t="shared" ref="K59:K72" si="87">TRUNC(I59*J59,2)</f>
        <v>12903</v>
      </c>
      <c r="L59" s="257">
        <f t="shared" ref="L59:L66" si="88">TRUNC(K59*$L$8,2)</f>
        <v>10843.68</v>
      </c>
      <c r="M59" s="257">
        <f t="shared" ref="M59:M66" si="89">TRUNC((K59+L59)*$M$8,2)</f>
        <v>4749.33</v>
      </c>
      <c r="N59" s="257">
        <f t="shared" ref="N59:N72" si="90">TRUNC((K59+L59+M59)*$N$8,2)</f>
        <v>3419.52</v>
      </c>
      <c r="O59" s="202">
        <f t="shared" ref="O59:O72" si="91">TRUNC((K59+L59+M59+N59)*$O$8,2)</f>
        <v>5304.36</v>
      </c>
      <c r="P59" s="257">
        <f t="shared" ref="P59:P72" si="92">SUM(K59:O59)</f>
        <v>37219.89</v>
      </c>
      <c r="Q59" s="399">
        <f>SUM(P59:P72)</f>
        <v>221414.58</v>
      </c>
      <c r="R59" s="258">
        <f>ROUND(Q59/$Q$9,8)</f>
        <v>0.21658706</v>
      </c>
      <c r="S59" s="216"/>
      <c r="T59" s="208"/>
      <c r="U59" s="208"/>
      <c r="V59" s="202"/>
      <c r="W59" s="208"/>
      <c r="X59" s="202"/>
      <c r="Y59" s="208"/>
      <c r="Z59" s="202"/>
      <c r="AA59" s="202"/>
      <c r="AB59" s="202"/>
      <c r="AC59" s="202"/>
      <c r="AD59" s="202"/>
      <c r="AE59" s="207"/>
      <c r="AF59" s="204"/>
      <c r="AG59" s="204"/>
      <c r="AH59" s="204"/>
      <c r="AI59" s="204"/>
      <c r="AJ59" s="204"/>
      <c r="AK59" s="204"/>
      <c r="AL59" s="204"/>
      <c r="AM59" s="204">
        <f>ROUND(F59*(G59/8*H59/30),2)</f>
        <v>1</v>
      </c>
      <c r="AN59" s="204"/>
      <c r="AO59" s="204"/>
      <c r="AP59" s="204"/>
      <c r="AQ59" s="204"/>
      <c r="AR59" s="204"/>
      <c r="AS59" s="203"/>
      <c r="AT59" s="207"/>
      <c r="AU59" s="204"/>
      <c r="AV59" s="204"/>
      <c r="AW59" s="203"/>
      <c r="AX59" s="207"/>
      <c r="AY59" s="203"/>
    </row>
    <row r="60" spans="1:51" ht="19.5" customHeight="1">
      <c r="A60" s="402"/>
      <c r="B60" s="467"/>
      <c r="C60" s="200" t="s">
        <v>211</v>
      </c>
      <c r="D60" s="201" t="s">
        <v>151</v>
      </c>
      <c r="E60" s="201" t="s">
        <v>376</v>
      </c>
      <c r="F60" s="202">
        <v>1</v>
      </c>
      <c r="G60" s="201">
        <v>4</v>
      </c>
      <c r="H60" s="201">
        <f>$H$59</f>
        <v>60</v>
      </c>
      <c r="I60" s="203">
        <f t="shared" ref="I60:I71" si="93">SUM(AE60:AY60)</f>
        <v>1</v>
      </c>
      <c r="J60" s="256">
        <f>VLOOKUP(D60,DNIT_CONSUL!$A$4:$D$120,4,FALSE)</f>
        <v>3242.89</v>
      </c>
      <c r="K60" s="257">
        <f t="shared" si="87"/>
        <v>3242.89</v>
      </c>
      <c r="L60" s="257">
        <f t="shared" si="88"/>
        <v>2725.32</v>
      </c>
      <c r="M60" s="257">
        <f t="shared" si="89"/>
        <v>1193.6400000000001</v>
      </c>
      <c r="N60" s="257">
        <f t="shared" si="90"/>
        <v>859.42</v>
      </c>
      <c r="O60" s="202">
        <f t="shared" si="91"/>
        <v>1333.13</v>
      </c>
      <c r="P60" s="257">
        <f t="shared" si="92"/>
        <v>9354.4000000000015</v>
      </c>
      <c r="Q60" s="400"/>
      <c r="R60" s="259"/>
      <c r="S60" s="219"/>
      <c r="T60" s="217"/>
      <c r="U60" s="202"/>
      <c r="V60" s="217"/>
      <c r="W60" s="217"/>
      <c r="X60" s="218"/>
      <c r="Y60" s="202"/>
      <c r="Z60" s="202"/>
      <c r="AA60" s="202"/>
      <c r="AB60" s="202"/>
      <c r="AC60" s="202"/>
      <c r="AD60" s="202"/>
      <c r="AE60" s="176"/>
      <c r="AF60" s="177"/>
      <c r="AG60" s="204"/>
      <c r="AH60" s="204"/>
      <c r="AI60" s="204"/>
      <c r="AJ60" s="204"/>
      <c r="AK60" s="204">
        <f>ROUND(F60*(G60/8*H60/30),2)</f>
        <v>1</v>
      </c>
      <c r="AL60" s="204"/>
      <c r="AM60" s="204"/>
      <c r="AN60" s="177"/>
      <c r="AO60" s="177"/>
      <c r="AP60" s="177"/>
      <c r="AQ60" s="177"/>
      <c r="AR60" s="177"/>
      <c r="AS60" s="206"/>
      <c r="AT60" s="176"/>
      <c r="AU60" s="177"/>
      <c r="AV60" s="177"/>
      <c r="AW60" s="206"/>
      <c r="AX60" s="176"/>
      <c r="AY60" s="206"/>
    </row>
    <row r="61" spans="1:51" ht="19.5" customHeight="1">
      <c r="A61" s="402"/>
      <c r="B61" s="467"/>
      <c r="C61" s="200" t="s">
        <v>212</v>
      </c>
      <c r="D61" s="201" t="s">
        <v>155</v>
      </c>
      <c r="E61" s="201" t="s">
        <v>376</v>
      </c>
      <c r="F61" s="202">
        <f>F60*2</f>
        <v>2</v>
      </c>
      <c r="G61" s="201">
        <v>8</v>
      </c>
      <c r="H61" s="201">
        <f t="shared" ref="H61:H70" si="94">$H$59</f>
        <v>60</v>
      </c>
      <c r="I61" s="203">
        <f t="shared" si="93"/>
        <v>3</v>
      </c>
      <c r="J61" s="256">
        <f>VLOOKUP(D61,DNIT_CONSUL!$A$4:$D$120,4,FALSE)</f>
        <v>2516.19</v>
      </c>
      <c r="K61" s="257">
        <f t="shared" si="87"/>
        <v>7548.57</v>
      </c>
      <c r="L61" s="257">
        <f t="shared" si="88"/>
        <v>6343.81</v>
      </c>
      <c r="M61" s="257">
        <f t="shared" si="89"/>
        <v>2778.47</v>
      </c>
      <c r="N61" s="257">
        <f t="shared" si="90"/>
        <v>2000.5</v>
      </c>
      <c r="O61" s="202">
        <f t="shared" si="91"/>
        <v>3103.17</v>
      </c>
      <c r="P61" s="257">
        <f t="shared" si="92"/>
        <v>21774.520000000004</v>
      </c>
      <c r="Q61" s="400"/>
      <c r="R61" s="259"/>
      <c r="S61" s="219"/>
      <c r="T61" s="217"/>
      <c r="U61" s="217"/>
      <c r="V61" s="217"/>
      <c r="W61" s="217"/>
      <c r="X61" s="218"/>
      <c r="Y61" s="202"/>
      <c r="Z61" s="202"/>
      <c r="AA61" s="202"/>
      <c r="AB61" s="202"/>
      <c r="AC61" s="202"/>
      <c r="AD61" s="202"/>
      <c r="AE61" s="176"/>
      <c r="AF61" s="177"/>
      <c r="AG61" s="204"/>
      <c r="AH61" s="204"/>
      <c r="AI61" s="204"/>
      <c r="AJ61" s="204"/>
      <c r="AK61" s="204"/>
      <c r="AL61" s="204">
        <v>3</v>
      </c>
      <c r="AM61" s="204"/>
      <c r="AN61" s="177"/>
      <c r="AO61" s="177"/>
      <c r="AP61" s="177"/>
      <c r="AQ61" s="177"/>
      <c r="AR61" s="177"/>
      <c r="AS61" s="206"/>
      <c r="AT61" s="176"/>
      <c r="AU61" s="177"/>
      <c r="AV61" s="177"/>
      <c r="AW61" s="206"/>
      <c r="AX61" s="176"/>
      <c r="AY61" s="206"/>
    </row>
    <row r="62" spans="1:51" ht="20.100000000000001" customHeight="1">
      <c r="A62" s="402"/>
      <c r="B62" s="467"/>
      <c r="C62" s="200" t="s">
        <v>173</v>
      </c>
      <c r="D62" s="201" t="s">
        <v>100</v>
      </c>
      <c r="E62" s="201" t="s">
        <v>376</v>
      </c>
      <c r="F62" s="202">
        <f>F61*2</f>
        <v>4</v>
      </c>
      <c r="G62" s="201">
        <v>8</v>
      </c>
      <c r="H62" s="201">
        <f t="shared" si="94"/>
        <v>60</v>
      </c>
      <c r="I62" s="203">
        <f t="shared" si="93"/>
        <v>8</v>
      </c>
      <c r="J62" s="256">
        <f>VLOOKUP(D62,DNIT_CONSUL!$A$4:$D$120,4,FALSE)</f>
        <v>1639.47</v>
      </c>
      <c r="K62" s="257">
        <f t="shared" si="87"/>
        <v>13115.76</v>
      </c>
      <c r="L62" s="257">
        <f t="shared" si="88"/>
        <v>11022.48</v>
      </c>
      <c r="M62" s="257">
        <f t="shared" si="89"/>
        <v>4827.6400000000003</v>
      </c>
      <c r="N62" s="257">
        <f t="shared" si="90"/>
        <v>3475.9</v>
      </c>
      <c r="O62" s="202">
        <f t="shared" si="91"/>
        <v>5391.82</v>
      </c>
      <c r="P62" s="257">
        <f t="shared" si="92"/>
        <v>37833.599999999999</v>
      </c>
      <c r="Q62" s="400"/>
      <c r="R62" s="259"/>
      <c r="S62" s="216"/>
      <c r="T62" s="217"/>
      <c r="U62" s="217"/>
      <c r="V62" s="208"/>
      <c r="W62" s="208"/>
      <c r="X62" s="208"/>
      <c r="Y62" s="202"/>
      <c r="Z62" s="202"/>
      <c r="AA62" s="202"/>
      <c r="AB62" s="202"/>
      <c r="AC62" s="202"/>
      <c r="AD62" s="202"/>
      <c r="AE62" s="207"/>
      <c r="AF62" s="204"/>
      <c r="AG62" s="204"/>
      <c r="AH62" s="204"/>
      <c r="AI62" s="204"/>
      <c r="AJ62" s="204"/>
      <c r="AK62" s="204"/>
      <c r="AL62" s="204"/>
      <c r="AM62" s="204"/>
      <c r="AN62" s="204"/>
      <c r="AO62" s="204"/>
      <c r="AP62" s="204">
        <f>ROUND(F62*(G62/8*H62/30),2)</f>
        <v>8</v>
      </c>
      <c r="AQ62" s="204"/>
      <c r="AR62" s="204"/>
      <c r="AS62" s="203"/>
      <c r="AT62" s="207"/>
      <c r="AU62" s="204"/>
      <c r="AV62" s="204"/>
      <c r="AW62" s="203"/>
      <c r="AX62" s="207"/>
      <c r="AY62" s="203"/>
    </row>
    <row r="63" spans="1:51" ht="19.5" customHeight="1">
      <c r="A63" s="402"/>
      <c r="B63" s="467"/>
      <c r="C63" s="200" t="s">
        <v>391</v>
      </c>
      <c r="D63" s="201" t="s">
        <v>135</v>
      </c>
      <c r="E63" s="201" t="s">
        <v>376</v>
      </c>
      <c r="F63" s="202">
        <v>1</v>
      </c>
      <c r="G63" s="201">
        <v>8</v>
      </c>
      <c r="H63" s="201">
        <v>30</v>
      </c>
      <c r="I63" s="203">
        <f t="shared" si="93"/>
        <v>1</v>
      </c>
      <c r="J63" s="256">
        <f>VLOOKUP(D63,DNIT_CONSUL!$A$4:$D$120,4,FALSE)</f>
        <v>2413.91</v>
      </c>
      <c r="K63" s="257">
        <f t="shared" si="87"/>
        <v>2413.91</v>
      </c>
      <c r="L63" s="257">
        <f t="shared" si="88"/>
        <v>2028.64</v>
      </c>
      <c r="M63" s="257">
        <f t="shared" si="89"/>
        <v>888.51</v>
      </c>
      <c r="N63" s="257">
        <f t="shared" si="90"/>
        <v>639.72</v>
      </c>
      <c r="O63" s="202">
        <f t="shared" si="91"/>
        <v>992.34</v>
      </c>
      <c r="P63" s="257">
        <f t="shared" si="92"/>
        <v>6963.1200000000008</v>
      </c>
      <c r="Q63" s="400"/>
      <c r="R63" s="259"/>
      <c r="S63" s="219"/>
      <c r="T63" s="217"/>
      <c r="U63" s="217"/>
      <c r="V63" s="217"/>
      <c r="W63" s="217"/>
      <c r="X63" s="218"/>
      <c r="Y63" s="202"/>
      <c r="Z63" s="202"/>
      <c r="AA63" s="202"/>
      <c r="AB63" s="202"/>
      <c r="AC63" s="202"/>
      <c r="AD63" s="202"/>
      <c r="AE63" s="176"/>
      <c r="AF63" s="177"/>
      <c r="AG63" s="204"/>
      <c r="AH63" s="204"/>
      <c r="AI63" s="204"/>
      <c r="AJ63" s="204"/>
      <c r="AK63" s="204"/>
      <c r="AM63" s="204"/>
      <c r="AN63" s="204">
        <f>ROUND(F63*(G63/8*H63/30),2)</f>
        <v>1</v>
      </c>
      <c r="AO63" s="177"/>
      <c r="AP63" s="177"/>
      <c r="AQ63" s="177"/>
      <c r="AR63" s="177"/>
      <c r="AS63" s="206"/>
      <c r="AT63" s="176"/>
      <c r="AU63" s="177"/>
      <c r="AV63" s="177"/>
      <c r="AW63" s="206"/>
      <c r="AX63" s="176"/>
      <c r="AY63" s="206"/>
    </row>
    <row r="64" spans="1:51" ht="20.100000000000001" customHeight="1">
      <c r="A64" s="402"/>
      <c r="B64" s="467"/>
      <c r="C64" s="200" t="s">
        <v>392</v>
      </c>
      <c r="D64" s="201" t="s">
        <v>99</v>
      </c>
      <c r="E64" s="201" t="s">
        <v>376</v>
      </c>
      <c r="F64" s="202">
        <f>F63*3</f>
        <v>3</v>
      </c>
      <c r="G64" s="201">
        <v>8</v>
      </c>
      <c r="H64" s="201">
        <v>30</v>
      </c>
      <c r="I64" s="203">
        <f t="shared" si="93"/>
        <v>3</v>
      </c>
      <c r="J64" s="256">
        <f>VLOOKUP(D64,DNIT_CONSUL!$A$4:$D$120,4,FALSE)</f>
        <v>1810.44</v>
      </c>
      <c r="K64" s="257">
        <f t="shared" si="87"/>
        <v>5431.32</v>
      </c>
      <c r="L64" s="257">
        <f t="shared" si="88"/>
        <v>4564.4799999999996</v>
      </c>
      <c r="M64" s="257">
        <f t="shared" si="89"/>
        <v>1999.16</v>
      </c>
      <c r="N64" s="257">
        <f t="shared" si="90"/>
        <v>1439.39</v>
      </c>
      <c r="O64" s="202">
        <f t="shared" si="91"/>
        <v>2232.7800000000002</v>
      </c>
      <c r="P64" s="257">
        <f t="shared" si="92"/>
        <v>15667.13</v>
      </c>
      <c r="Q64" s="400"/>
      <c r="R64" s="259"/>
      <c r="S64" s="216"/>
      <c r="T64" s="217"/>
      <c r="U64" s="217"/>
      <c r="V64" s="208"/>
      <c r="W64" s="208"/>
      <c r="X64" s="208"/>
      <c r="Y64" s="202"/>
      <c r="Z64" s="202"/>
      <c r="AA64" s="202"/>
      <c r="AB64" s="202"/>
      <c r="AC64" s="202"/>
      <c r="AD64" s="202"/>
      <c r="AE64" s="207"/>
      <c r="AF64" s="204"/>
      <c r="AG64" s="204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3">
        <f>ROUND(F64*(G64/8*H64/30),2)</f>
        <v>3</v>
      </c>
      <c r="AT64" s="207"/>
      <c r="AU64" s="204"/>
      <c r="AV64" s="204"/>
      <c r="AW64" s="203"/>
      <c r="AX64" s="207"/>
      <c r="AY64" s="203"/>
    </row>
    <row r="65" spans="1:51" ht="19.5" customHeight="1">
      <c r="A65" s="402"/>
      <c r="B65" s="467"/>
      <c r="C65" s="200" t="s">
        <v>395</v>
      </c>
      <c r="D65" s="201" t="s">
        <v>135</v>
      </c>
      <c r="E65" s="201" t="s">
        <v>376</v>
      </c>
      <c r="F65" s="202">
        <v>1</v>
      </c>
      <c r="G65" s="201">
        <v>8</v>
      </c>
      <c r="H65" s="201">
        <v>30</v>
      </c>
      <c r="I65" s="203">
        <f t="shared" si="93"/>
        <v>1</v>
      </c>
      <c r="J65" s="256">
        <f>VLOOKUP(D65,DNIT_CONSUL!$A$4:$D$120,4,FALSE)</f>
        <v>2413.91</v>
      </c>
      <c r="K65" s="257">
        <f t="shared" si="87"/>
        <v>2413.91</v>
      </c>
      <c r="L65" s="257">
        <f t="shared" si="88"/>
        <v>2028.64</v>
      </c>
      <c r="M65" s="257">
        <f t="shared" si="89"/>
        <v>888.51</v>
      </c>
      <c r="N65" s="257">
        <f t="shared" si="90"/>
        <v>639.72</v>
      </c>
      <c r="O65" s="202">
        <f t="shared" si="91"/>
        <v>992.34</v>
      </c>
      <c r="P65" s="257">
        <f t="shared" si="92"/>
        <v>6963.1200000000008</v>
      </c>
      <c r="Q65" s="400"/>
      <c r="R65" s="259"/>
      <c r="S65" s="219"/>
      <c r="T65" s="217"/>
      <c r="U65" s="217"/>
      <c r="V65" s="217"/>
      <c r="W65" s="217"/>
      <c r="X65" s="218"/>
      <c r="Y65" s="202"/>
      <c r="Z65" s="202"/>
      <c r="AA65" s="202"/>
      <c r="AB65" s="202"/>
      <c r="AC65" s="202"/>
      <c r="AD65" s="202"/>
      <c r="AE65" s="176"/>
      <c r="AF65" s="177"/>
      <c r="AG65" s="204"/>
      <c r="AH65" s="204"/>
      <c r="AI65" s="204"/>
      <c r="AJ65" s="204"/>
      <c r="AK65" s="204"/>
      <c r="AM65" s="204"/>
      <c r="AN65" s="204">
        <f>ROUND(F65*(G65/8*H65/30),2)</f>
        <v>1</v>
      </c>
      <c r="AO65" s="177"/>
      <c r="AP65" s="177"/>
      <c r="AQ65" s="177"/>
      <c r="AR65" s="177"/>
      <c r="AS65" s="206"/>
      <c r="AT65" s="176"/>
      <c r="AU65" s="177"/>
      <c r="AV65" s="177"/>
      <c r="AW65" s="206"/>
      <c r="AX65" s="176"/>
      <c r="AY65" s="206"/>
    </row>
    <row r="66" spans="1:51" ht="20.100000000000001" customHeight="1">
      <c r="A66" s="402"/>
      <c r="B66" s="468"/>
      <c r="C66" s="200" t="s">
        <v>396</v>
      </c>
      <c r="D66" s="201" t="s">
        <v>99</v>
      </c>
      <c r="E66" s="201" t="s">
        <v>376</v>
      </c>
      <c r="F66" s="202">
        <f>F65*3</f>
        <v>3</v>
      </c>
      <c r="G66" s="201">
        <v>8</v>
      </c>
      <c r="H66" s="201">
        <v>30</v>
      </c>
      <c r="I66" s="203">
        <f t="shared" si="93"/>
        <v>3</v>
      </c>
      <c r="J66" s="256">
        <f>VLOOKUP(D66,DNIT_CONSUL!$A$4:$D$120,4,FALSE)</f>
        <v>1810.44</v>
      </c>
      <c r="K66" s="257">
        <f t="shared" si="87"/>
        <v>5431.32</v>
      </c>
      <c r="L66" s="257">
        <f t="shared" si="88"/>
        <v>4564.4799999999996</v>
      </c>
      <c r="M66" s="257">
        <f t="shared" si="89"/>
        <v>1999.16</v>
      </c>
      <c r="N66" s="257">
        <f t="shared" si="90"/>
        <v>1439.39</v>
      </c>
      <c r="O66" s="202">
        <f t="shared" si="91"/>
        <v>2232.7800000000002</v>
      </c>
      <c r="P66" s="257">
        <f t="shared" si="92"/>
        <v>15667.13</v>
      </c>
      <c r="Q66" s="400"/>
      <c r="R66" s="259"/>
      <c r="S66" s="216"/>
      <c r="T66" s="217"/>
      <c r="U66" s="217"/>
      <c r="V66" s="208"/>
      <c r="W66" s="208"/>
      <c r="X66" s="208"/>
      <c r="Y66" s="202"/>
      <c r="Z66" s="202"/>
      <c r="AA66" s="202"/>
      <c r="AB66" s="202"/>
      <c r="AC66" s="202"/>
      <c r="AD66" s="202"/>
      <c r="AE66" s="207"/>
      <c r="AF66" s="204"/>
      <c r="AG66" s="204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3">
        <f>ROUND(F66*(G66/8*H66/30),2)</f>
        <v>3</v>
      </c>
      <c r="AT66" s="207"/>
      <c r="AU66" s="204"/>
      <c r="AV66" s="204"/>
      <c r="AW66" s="203"/>
      <c r="AX66" s="207"/>
      <c r="AY66" s="203"/>
    </row>
    <row r="67" spans="1:51" ht="20.100000000000001" customHeight="1">
      <c r="A67" s="402"/>
      <c r="B67" s="199" t="s">
        <v>389</v>
      </c>
      <c r="C67" s="200" t="s">
        <v>363</v>
      </c>
      <c r="D67" s="201" t="s">
        <v>169</v>
      </c>
      <c r="E67" s="201" t="s">
        <v>377</v>
      </c>
      <c r="F67" s="202">
        <f>F61</f>
        <v>2</v>
      </c>
      <c r="G67" s="201"/>
      <c r="H67" s="201">
        <f t="shared" si="94"/>
        <v>60</v>
      </c>
      <c r="I67" s="203">
        <f t="shared" si="93"/>
        <v>4</v>
      </c>
      <c r="J67" s="256">
        <f>VLOOKUP(D67,DNIT_CONSUL!$A$4:$D$120,4,FALSE)</f>
        <v>4674.3999999999996</v>
      </c>
      <c r="K67" s="257">
        <f t="shared" si="87"/>
        <v>18697.599999999999</v>
      </c>
      <c r="L67" s="257"/>
      <c r="M67" s="257"/>
      <c r="N67" s="257">
        <f t="shared" si="90"/>
        <v>2243.71</v>
      </c>
      <c r="O67" s="202">
        <f t="shared" si="91"/>
        <v>3480.44</v>
      </c>
      <c r="P67" s="257">
        <f t="shared" si="92"/>
        <v>24421.749999999996</v>
      </c>
      <c r="Q67" s="400"/>
      <c r="R67" s="259"/>
      <c r="S67" s="216"/>
      <c r="T67" s="202"/>
      <c r="U67" s="202"/>
      <c r="V67" s="202"/>
      <c r="W67" s="202"/>
      <c r="X67" s="202"/>
      <c r="Y67" s="202"/>
      <c r="Z67" s="202"/>
      <c r="AA67" s="202"/>
      <c r="AB67" s="202"/>
      <c r="AC67" s="202"/>
      <c r="AD67" s="202"/>
      <c r="AE67" s="207"/>
      <c r="AF67" s="204"/>
      <c r="AG67" s="204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3"/>
      <c r="AT67" s="267"/>
      <c r="AU67" s="204"/>
      <c r="AV67" s="204"/>
      <c r="AW67" s="203">
        <f>ROUND(F67*H67/30,2)</f>
        <v>4</v>
      </c>
      <c r="AX67" s="207"/>
      <c r="AY67" s="203"/>
    </row>
    <row r="68" spans="1:51" ht="20.100000000000001" customHeight="1">
      <c r="A68" s="402"/>
      <c r="B68" s="199" t="s">
        <v>393</v>
      </c>
      <c r="C68" s="200" t="s">
        <v>364</v>
      </c>
      <c r="D68" s="201" t="s">
        <v>168</v>
      </c>
      <c r="E68" s="201" t="s">
        <v>377</v>
      </c>
      <c r="F68" s="202">
        <f>F63</f>
        <v>1</v>
      </c>
      <c r="G68" s="201"/>
      <c r="H68" s="201">
        <v>30</v>
      </c>
      <c r="I68" s="203">
        <f t="shared" si="93"/>
        <v>1</v>
      </c>
      <c r="J68" s="256">
        <f>VLOOKUP(D68,DNIT_CONSUL!$A$4:$D$120,4,FALSE)</f>
        <v>3458.86</v>
      </c>
      <c r="K68" s="257">
        <f t="shared" si="87"/>
        <v>3458.86</v>
      </c>
      <c r="L68" s="257"/>
      <c r="M68" s="257"/>
      <c r="N68" s="257">
        <f t="shared" si="90"/>
        <v>415.06</v>
      </c>
      <c r="O68" s="202">
        <f t="shared" si="91"/>
        <v>643.84</v>
      </c>
      <c r="P68" s="257">
        <f t="shared" si="92"/>
        <v>4517.76</v>
      </c>
      <c r="Q68" s="400"/>
      <c r="R68" s="259"/>
      <c r="S68" s="216"/>
      <c r="T68" s="202"/>
      <c r="U68" s="202"/>
      <c r="V68" s="202"/>
      <c r="W68" s="202"/>
      <c r="X68" s="202"/>
      <c r="Y68" s="202"/>
      <c r="Z68" s="202"/>
      <c r="AA68" s="202"/>
      <c r="AB68" s="202"/>
      <c r="AC68" s="202"/>
      <c r="AD68" s="202"/>
      <c r="AE68" s="207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3"/>
      <c r="AT68" s="267"/>
      <c r="AU68" s="204"/>
      <c r="AV68" s="204">
        <f>ROUND(F68*H68/30,2)</f>
        <v>1</v>
      </c>
      <c r="AW68" s="203"/>
      <c r="AX68" s="207"/>
      <c r="AY68" s="203"/>
    </row>
    <row r="69" spans="1:51" ht="20.100000000000001" customHeight="1">
      <c r="A69" s="402"/>
      <c r="B69" s="199" t="s">
        <v>390</v>
      </c>
      <c r="C69" s="200" t="s">
        <v>394</v>
      </c>
      <c r="D69" s="201" t="s">
        <v>168</v>
      </c>
      <c r="E69" s="201" t="s">
        <v>377</v>
      </c>
      <c r="F69" s="202">
        <f>F65</f>
        <v>1</v>
      </c>
      <c r="G69" s="201"/>
      <c r="H69" s="201">
        <v>30</v>
      </c>
      <c r="I69" s="203">
        <f t="shared" si="93"/>
        <v>1</v>
      </c>
      <c r="J69" s="256">
        <f>VLOOKUP(D69,DNIT_CONSUL!$A$4:$D$120,4,FALSE)</f>
        <v>3458.86</v>
      </c>
      <c r="K69" s="257">
        <f t="shared" si="87"/>
        <v>3458.86</v>
      </c>
      <c r="L69" s="257"/>
      <c r="M69" s="257"/>
      <c r="N69" s="257">
        <f t="shared" si="90"/>
        <v>415.06</v>
      </c>
      <c r="O69" s="202">
        <f t="shared" si="91"/>
        <v>643.84</v>
      </c>
      <c r="P69" s="257">
        <f t="shared" si="92"/>
        <v>4517.76</v>
      </c>
      <c r="Q69" s="400"/>
      <c r="R69" s="259"/>
      <c r="S69" s="216"/>
      <c r="T69" s="202"/>
      <c r="U69" s="202"/>
      <c r="V69" s="202"/>
      <c r="W69" s="202"/>
      <c r="X69" s="202"/>
      <c r="Y69" s="202"/>
      <c r="Z69" s="202"/>
      <c r="AA69" s="202"/>
      <c r="AB69" s="202"/>
      <c r="AC69" s="202"/>
      <c r="AD69" s="202"/>
      <c r="AE69" s="207"/>
      <c r="AF69" s="204"/>
      <c r="AG69" s="204"/>
      <c r="AH69" s="204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3"/>
      <c r="AT69" s="267"/>
      <c r="AU69" s="204"/>
      <c r="AV69" s="204">
        <f>ROUND(F69*H69/30,2)</f>
        <v>1</v>
      </c>
      <c r="AW69" s="203"/>
      <c r="AX69" s="207"/>
      <c r="AY69" s="203"/>
    </row>
    <row r="70" spans="1:51" ht="19.5" customHeight="1">
      <c r="A70" s="402"/>
      <c r="B70" s="199" t="s">
        <v>213</v>
      </c>
      <c r="C70" s="200" t="s">
        <v>374</v>
      </c>
      <c r="D70" s="201" t="s">
        <v>188</v>
      </c>
      <c r="E70" s="201" t="s">
        <v>377</v>
      </c>
      <c r="F70" s="202">
        <f>F67+F60</f>
        <v>3</v>
      </c>
      <c r="G70" s="201"/>
      <c r="H70" s="201">
        <f t="shared" si="94"/>
        <v>60</v>
      </c>
      <c r="I70" s="203">
        <f t="shared" si="93"/>
        <v>4</v>
      </c>
      <c r="J70" s="256">
        <f>VLOOKUP(D70,DNIT_CONSUL!$A$4:$D$120,4,FALSE)</f>
        <v>2926.2</v>
      </c>
      <c r="K70" s="257">
        <f t="shared" si="87"/>
        <v>11704.8</v>
      </c>
      <c r="L70" s="257"/>
      <c r="M70" s="257"/>
      <c r="N70" s="257">
        <f t="shared" si="90"/>
        <v>1404.57</v>
      </c>
      <c r="O70" s="202">
        <f t="shared" si="91"/>
        <v>2178.77</v>
      </c>
      <c r="P70" s="257">
        <f t="shared" si="92"/>
        <v>15288.14</v>
      </c>
      <c r="Q70" s="400"/>
      <c r="R70" s="259"/>
      <c r="S70" s="216"/>
      <c r="T70" s="202"/>
      <c r="U70" s="202"/>
      <c r="V70" s="202"/>
      <c r="W70" s="202"/>
      <c r="X70" s="202"/>
      <c r="Y70" s="202"/>
      <c r="Z70" s="202"/>
      <c r="AA70" s="202"/>
      <c r="AB70" s="202"/>
      <c r="AC70" s="202"/>
      <c r="AD70" s="202"/>
      <c r="AE70" s="207"/>
      <c r="AF70" s="204"/>
      <c r="AG70" s="204"/>
      <c r="AH70" s="204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03"/>
      <c r="AT70" s="207">
        <v>4</v>
      </c>
      <c r="AU70" s="204"/>
      <c r="AV70" s="204"/>
      <c r="AW70" s="203"/>
      <c r="AX70" s="207"/>
      <c r="AY70" s="203"/>
    </row>
    <row r="71" spans="1:51" ht="20.100000000000001" customHeight="1">
      <c r="A71" s="402"/>
      <c r="B71" s="199" t="s">
        <v>382</v>
      </c>
      <c r="C71" s="200" t="s">
        <v>381</v>
      </c>
      <c r="D71" s="201" t="s">
        <v>190</v>
      </c>
      <c r="E71" s="201" t="s">
        <v>377</v>
      </c>
      <c r="F71" s="202">
        <f>F69+F68</f>
        <v>2</v>
      </c>
      <c r="G71" s="201"/>
      <c r="H71" s="201">
        <v>30</v>
      </c>
      <c r="I71" s="203">
        <f t="shared" si="93"/>
        <v>2</v>
      </c>
      <c r="J71" s="256">
        <f>VLOOKUP(D71,DNIT_CONSUL!$A$4:$D$120,4,FALSE)</f>
        <v>7375.55</v>
      </c>
      <c r="K71" s="257">
        <f t="shared" si="87"/>
        <v>14751.1</v>
      </c>
      <c r="L71" s="257"/>
      <c r="M71" s="257"/>
      <c r="N71" s="257">
        <f t="shared" si="90"/>
        <v>1770.13</v>
      </c>
      <c r="O71" s="202">
        <f t="shared" si="91"/>
        <v>2745.82</v>
      </c>
      <c r="P71" s="257">
        <f t="shared" si="92"/>
        <v>19267.05</v>
      </c>
      <c r="Q71" s="400"/>
      <c r="R71" s="259"/>
      <c r="S71" s="216"/>
      <c r="T71" s="202"/>
      <c r="U71" s="202"/>
      <c r="V71" s="202"/>
      <c r="W71" s="202"/>
      <c r="X71" s="202"/>
      <c r="Y71" s="202"/>
      <c r="Z71" s="202"/>
      <c r="AA71" s="202"/>
      <c r="AB71" s="202"/>
      <c r="AC71" s="202"/>
      <c r="AD71" s="202"/>
      <c r="AE71" s="207"/>
      <c r="AF71" s="204"/>
      <c r="AG71" s="204"/>
      <c r="AH71" s="204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03"/>
      <c r="AT71" s="207"/>
      <c r="AU71" s="204">
        <f>ROUND(F71*H71/30,2)</f>
        <v>2</v>
      </c>
      <c r="AV71" s="204"/>
      <c r="AW71" s="203"/>
      <c r="AX71" s="207"/>
      <c r="AY71" s="203"/>
    </row>
    <row r="72" spans="1:51" ht="20.100000000000001" customHeight="1">
      <c r="A72" s="402"/>
      <c r="B72" s="199" t="s">
        <v>379</v>
      </c>
      <c r="C72" s="200" t="s">
        <v>370</v>
      </c>
      <c r="D72" s="201" t="s">
        <v>193</v>
      </c>
      <c r="E72" s="201" t="s">
        <v>377</v>
      </c>
      <c r="F72" s="202">
        <v>1</v>
      </c>
      <c r="G72" s="201"/>
      <c r="H72" s="201">
        <v>30</v>
      </c>
      <c r="I72" s="203">
        <f t="shared" ref="I72" si="95">SUM(AE72:AY72)</f>
        <v>1</v>
      </c>
      <c r="J72" s="256">
        <f>VLOOKUP(D72,DNIT_CONSUL!$A$4:$D$120,4,FALSE)</f>
        <v>1500</v>
      </c>
      <c r="K72" s="257">
        <f t="shared" si="87"/>
        <v>1500</v>
      </c>
      <c r="L72" s="257"/>
      <c r="M72" s="257"/>
      <c r="N72" s="257">
        <f t="shared" si="90"/>
        <v>180</v>
      </c>
      <c r="O72" s="202">
        <f t="shared" si="91"/>
        <v>279.20999999999998</v>
      </c>
      <c r="P72" s="257">
        <f t="shared" si="92"/>
        <v>1959.21</v>
      </c>
      <c r="Q72" s="401"/>
      <c r="R72" s="259"/>
      <c r="S72" s="216"/>
      <c r="T72" s="202"/>
      <c r="U72" s="202"/>
      <c r="V72" s="202"/>
      <c r="W72" s="202"/>
      <c r="X72" s="202"/>
      <c r="Y72" s="202"/>
      <c r="Z72" s="202"/>
      <c r="AA72" s="202"/>
      <c r="AB72" s="202"/>
      <c r="AC72" s="202"/>
      <c r="AD72" s="202"/>
      <c r="AE72" s="207"/>
      <c r="AF72" s="204"/>
      <c r="AG72" s="204"/>
      <c r="AH72" s="204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03"/>
      <c r="AT72" s="207"/>
      <c r="AU72" s="204"/>
      <c r="AV72" s="204"/>
      <c r="AW72" s="203"/>
      <c r="AX72" s="207">
        <f>ROUND(F72*H72/30,2)</f>
        <v>1</v>
      </c>
      <c r="AY72" s="203"/>
    </row>
    <row r="73" spans="1:51" ht="50.1" customHeight="1">
      <c r="A73" s="402" t="s">
        <v>224</v>
      </c>
      <c r="B73" s="274" t="s">
        <v>433</v>
      </c>
      <c r="C73" s="210"/>
      <c r="D73" s="210"/>
      <c r="E73" s="210"/>
      <c r="F73" s="211"/>
      <c r="G73" s="212"/>
      <c r="H73" s="212"/>
      <c r="I73" s="213"/>
      <c r="J73" s="193"/>
      <c r="K73" s="212"/>
      <c r="L73" s="212"/>
      <c r="M73" s="212"/>
      <c r="N73" s="212"/>
      <c r="O73" s="212"/>
      <c r="P73" s="212"/>
      <c r="Q73" s="212"/>
      <c r="R73" s="266"/>
      <c r="S73" s="263"/>
      <c r="T73" s="265"/>
      <c r="U73" s="265"/>
      <c r="V73" s="265"/>
      <c r="W73" s="265"/>
      <c r="X73" s="265"/>
      <c r="Y73" s="282" t="s">
        <v>425</v>
      </c>
      <c r="Z73" s="282" t="s">
        <v>426</v>
      </c>
      <c r="AA73" s="282" t="s">
        <v>427</v>
      </c>
      <c r="AB73" s="265"/>
      <c r="AC73" s="265"/>
      <c r="AD73" s="265"/>
      <c r="AE73" s="214"/>
      <c r="AF73" s="210"/>
      <c r="AG73" s="210"/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5"/>
      <c r="AT73" s="214"/>
      <c r="AU73" s="210"/>
      <c r="AV73" s="210"/>
      <c r="AW73" s="215"/>
      <c r="AX73" s="214"/>
      <c r="AY73" s="215"/>
    </row>
    <row r="74" spans="1:51" ht="20.100000000000001" customHeight="1">
      <c r="A74" s="402"/>
      <c r="B74" s="199" t="s">
        <v>187</v>
      </c>
      <c r="C74" s="200" t="s">
        <v>208</v>
      </c>
      <c r="D74" s="201" t="s">
        <v>119</v>
      </c>
      <c r="E74" s="201" t="s">
        <v>376</v>
      </c>
      <c r="F74" s="202">
        <v>1</v>
      </c>
      <c r="G74" s="201">
        <v>1</v>
      </c>
      <c r="H74" s="201">
        <v>30</v>
      </c>
      <c r="I74" s="203">
        <f>SUM(AE74:AY74)</f>
        <v>0.1</v>
      </c>
      <c r="J74" s="256">
        <f>VLOOKUP(D74,DNIT_CONSUL!$A$4:$D$120,4,FALSE)</f>
        <v>18662.990000000002</v>
      </c>
      <c r="K74" s="257">
        <f t="shared" ref="K74:K80" si="96">TRUNC(I74*J74,2)</f>
        <v>1866.29</v>
      </c>
      <c r="L74" s="257">
        <f t="shared" ref="L74" si="97">TRUNC(K74*$L$8,2)</f>
        <v>1568.43</v>
      </c>
      <c r="M74" s="257">
        <f t="shared" ref="M74" si="98">TRUNC((K74+L74)*$M$8,2)</f>
        <v>686.94</v>
      </c>
      <c r="N74" s="257">
        <f t="shared" ref="N74:N80" si="99">TRUNC((K74+L74+M74)*$N$8,2)</f>
        <v>494.59</v>
      </c>
      <c r="O74" s="202">
        <f t="shared" ref="O74:O79" si="100">TRUNC((K74+L74+M74+N74)*$O$8,2)</f>
        <v>767.22</v>
      </c>
      <c r="P74" s="257">
        <f t="shared" ref="P74:P76" si="101">SUM(K74:O74)</f>
        <v>5383.47</v>
      </c>
      <c r="Q74" s="412">
        <f>SUM(P74:P80)</f>
        <v>96954.839999999982</v>
      </c>
      <c r="R74" s="258">
        <f>ROUND(Q74/$Q$9,8)</f>
        <v>9.4840919999999995E-2</v>
      </c>
      <c r="S74" s="216"/>
      <c r="T74" s="202"/>
      <c r="U74" s="202"/>
      <c r="V74" s="202"/>
      <c r="W74" s="202"/>
      <c r="X74" s="202"/>
      <c r="Y74" s="202"/>
      <c r="Z74" s="202"/>
      <c r="AA74" s="202"/>
      <c r="AB74" s="202"/>
      <c r="AC74" s="202"/>
      <c r="AD74" s="202"/>
      <c r="AE74" s="176"/>
      <c r="AF74" s="204">
        <v>0.1</v>
      </c>
      <c r="AG74" s="205"/>
      <c r="AH74" s="204"/>
      <c r="AI74" s="204"/>
      <c r="AJ74" s="204"/>
      <c r="AK74" s="204"/>
      <c r="AL74" s="204"/>
      <c r="AM74" s="204"/>
      <c r="AN74" s="177"/>
      <c r="AO74" s="177"/>
      <c r="AP74" s="177"/>
      <c r="AQ74" s="177"/>
      <c r="AR74" s="177"/>
      <c r="AS74" s="206"/>
      <c r="AT74" s="176"/>
      <c r="AU74" s="177"/>
      <c r="AV74" s="177"/>
      <c r="AW74" s="206"/>
      <c r="AX74" s="176"/>
      <c r="AY74" s="206"/>
    </row>
    <row r="75" spans="1:51" ht="20.100000000000001" customHeight="1">
      <c r="A75" s="402"/>
      <c r="B75" s="403" t="s">
        <v>72</v>
      </c>
      <c r="C75" s="200" t="s">
        <v>380</v>
      </c>
      <c r="D75" s="201" t="s">
        <v>125</v>
      </c>
      <c r="E75" s="201" t="s">
        <v>376</v>
      </c>
      <c r="F75" s="202">
        <f>F74</f>
        <v>1</v>
      </c>
      <c r="G75" s="201">
        <v>2</v>
      </c>
      <c r="H75" s="201">
        <f>$H$31</f>
        <v>30</v>
      </c>
      <c r="I75" s="203">
        <f t="shared" ref="I75:I80" si="102">SUM(AE75:AY75)</f>
        <v>0.25</v>
      </c>
      <c r="J75" s="256">
        <f>VLOOKUP(D75,DNIT_CONSUL!$A$4:$D$120,4,FALSE)</f>
        <v>16396.560000000001</v>
      </c>
      <c r="K75" s="257">
        <f t="shared" si="96"/>
        <v>4099.1400000000003</v>
      </c>
      <c r="L75" s="257">
        <f t="shared" ref="L75:L78" si="103">TRUNC(K75*$L$8,2)</f>
        <v>3444.91</v>
      </c>
      <c r="M75" s="257">
        <f t="shared" ref="M75:M78" si="104">TRUNC((K75+L75)*$M$8,2)</f>
        <v>1508.81</v>
      </c>
      <c r="N75" s="257">
        <f t="shared" si="99"/>
        <v>1086.3399999999999</v>
      </c>
      <c r="O75" s="202">
        <f t="shared" si="100"/>
        <v>1685.13</v>
      </c>
      <c r="P75" s="257">
        <f t="shared" si="101"/>
        <v>11824.330000000002</v>
      </c>
      <c r="Q75" s="413"/>
      <c r="R75" s="259"/>
      <c r="S75" s="216"/>
      <c r="T75" s="202"/>
      <c r="U75" s="202"/>
      <c r="V75" s="202"/>
      <c r="W75" s="202"/>
      <c r="X75" s="209"/>
      <c r="Y75" s="202"/>
      <c r="Z75" s="202"/>
      <c r="AA75" s="202"/>
      <c r="AB75" s="202"/>
      <c r="AC75" s="202"/>
      <c r="AD75" s="202"/>
      <c r="AE75" s="207"/>
      <c r="AF75" s="177"/>
      <c r="AG75" s="204">
        <f>ROUND(F75*(G75/8*H75/30),2)</f>
        <v>0.25</v>
      </c>
      <c r="AH75" s="204"/>
      <c r="AI75" s="204"/>
      <c r="AJ75" s="204"/>
      <c r="AK75" s="204"/>
      <c r="AL75" s="204"/>
      <c r="AM75" s="204"/>
      <c r="AN75" s="177"/>
      <c r="AO75" s="177"/>
      <c r="AP75" s="177"/>
      <c r="AQ75" s="177"/>
      <c r="AR75" s="177"/>
      <c r="AS75" s="206"/>
      <c r="AT75" s="176"/>
      <c r="AU75" s="177"/>
      <c r="AV75" s="177"/>
      <c r="AW75" s="206"/>
      <c r="AX75" s="176"/>
      <c r="AY75" s="206"/>
    </row>
    <row r="76" spans="1:51" ht="20.100000000000001" customHeight="1">
      <c r="A76" s="402"/>
      <c r="B76" s="403"/>
      <c r="C76" s="200" t="s">
        <v>209</v>
      </c>
      <c r="D76" s="201" t="s">
        <v>124</v>
      </c>
      <c r="E76" s="201" t="s">
        <v>376</v>
      </c>
      <c r="F76" s="202">
        <f>F74</f>
        <v>1</v>
      </c>
      <c r="G76" s="201">
        <f>$G$13</f>
        <v>4</v>
      </c>
      <c r="H76" s="201">
        <f>$H$31</f>
        <v>30</v>
      </c>
      <c r="I76" s="203">
        <f t="shared" si="102"/>
        <v>0.45</v>
      </c>
      <c r="J76" s="256">
        <f>VLOOKUP(D76,DNIT_CONSUL!$A$4:$D$120,4,FALSE)</f>
        <v>13163.74</v>
      </c>
      <c r="K76" s="257">
        <f t="shared" si="96"/>
        <v>5923.68</v>
      </c>
      <c r="L76" s="257">
        <f t="shared" si="103"/>
        <v>4978.26</v>
      </c>
      <c r="M76" s="257">
        <f t="shared" si="104"/>
        <v>2180.38</v>
      </c>
      <c r="N76" s="257">
        <f t="shared" si="99"/>
        <v>1569.87</v>
      </c>
      <c r="O76" s="202">
        <f t="shared" si="100"/>
        <v>2435.19</v>
      </c>
      <c r="P76" s="257">
        <f t="shared" si="101"/>
        <v>17087.379999999997</v>
      </c>
      <c r="Q76" s="413"/>
      <c r="R76" s="259"/>
      <c r="S76" s="216"/>
      <c r="T76" s="202"/>
      <c r="U76" s="202"/>
      <c r="V76" s="202"/>
      <c r="W76" s="202"/>
      <c r="X76" s="209"/>
      <c r="Y76" s="202"/>
      <c r="Z76" s="202"/>
      <c r="AA76" s="202"/>
      <c r="AB76" s="202"/>
      <c r="AC76" s="202"/>
      <c r="AD76" s="202"/>
      <c r="AE76" s="207"/>
      <c r="AF76" s="204"/>
      <c r="AG76" s="204"/>
      <c r="AH76" s="204">
        <v>0.45</v>
      </c>
      <c r="AI76" s="204"/>
      <c r="AJ76" s="204"/>
      <c r="AK76" s="204"/>
      <c r="AL76" s="204"/>
      <c r="AM76" s="204"/>
      <c r="AN76" s="204"/>
      <c r="AO76" s="204"/>
      <c r="AP76" s="204"/>
      <c r="AQ76" s="204"/>
      <c r="AR76" s="204"/>
      <c r="AS76" s="203"/>
      <c r="AT76" s="207"/>
      <c r="AU76" s="204"/>
      <c r="AV76" s="204"/>
      <c r="AW76" s="203"/>
      <c r="AX76" s="207"/>
      <c r="AY76" s="203"/>
    </row>
    <row r="77" spans="1:51" ht="20.100000000000001" customHeight="1">
      <c r="A77" s="402"/>
      <c r="B77" s="403" t="s">
        <v>215</v>
      </c>
      <c r="C77" s="200" t="s">
        <v>209</v>
      </c>
      <c r="D77" s="201" t="s">
        <v>124</v>
      </c>
      <c r="E77" s="201" t="s">
        <v>376</v>
      </c>
      <c r="F77" s="202">
        <v>1</v>
      </c>
      <c r="G77" s="201">
        <v>8</v>
      </c>
      <c r="H77" s="201">
        <f>$H$31</f>
        <v>30</v>
      </c>
      <c r="I77" s="203">
        <f t="shared" si="102"/>
        <v>1</v>
      </c>
      <c r="J77" s="256">
        <f>VLOOKUP(D77,DNIT_CONSUL!$A$4:$D$120,4,FALSE)</f>
        <v>13163.74</v>
      </c>
      <c r="K77" s="257">
        <f t="shared" si="96"/>
        <v>13163.74</v>
      </c>
      <c r="L77" s="257">
        <f t="shared" si="103"/>
        <v>11062.8</v>
      </c>
      <c r="M77" s="257">
        <f t="shared" si="104"/>
        <v>4845.3</v>
      </c>
      <c r="N77" s="257">
        <f t="shared" si="99"/>
        <v>3488.62</v>
      </c>
      <c r="O77" s="202">
        <f t="shared" si="100"/>
        <v>5411.54</v>
      </c>
      <c r="P77" s="257">
        <f>SUM(K77:O77)</f>
        <v>37972</v>
      </c>
      <c r="Q77" s="413"/>
      <c r="R77" s="259"/>
      <c r="S77" s="216"/>
      <c r="T77" s="202"/>
      <c r="U77" s="202"/>
      <c r="V77" s="208"/>
      <c r="W77" s="208"/>
      <c r="X77" s="208"/>
      <c r="Y77" s="202"/>
      <c r="Z77" s="202"/>
      <c r="AA77" s="202"/>
      <c r="AB77" s="202"/>
      <c r="AC77" s="202"/>
      <c r="AD77" s="202"/>
      <c r="AE77" s="207"/>
      <c r="AF77" s="204"/>
      <c r="AG77" s="204"/>
      <c r="AH77" s="204">
        <f>ROUND(F77*(G77/8*H77/30),2)</f>
        <v>1</v>
      </c>
      <c r="AI77" s="204"/>
      <c r="AJ77" s="204"/>
      <c r="AK77" s="204"/>
      <c r="AL77" s="204"/>
      <c r="AM77" s="204"/>
      <c r="AN77" s="204"/>
      <c r="AO77" s="204"/>
      <c r="AP77" s="204"/>
      <c r="AQ77" s="204"/>
      <c r="AR77" s="204"/>
      <c r="AS77" s="203"/>
      <c r="AT77" s="207"/>
      <c r="AU77" s="204"/>
      <c r="AV77" s="204"/>
      <c r="AW77" s="203"/>
      <c r="AX77" s="207"/>
      <c r="AY77" s="203"/>
    </row>
    <row r="78" spans="1:51" ht="20.100000000000001" customHeight="1">
      <c r="A78" s="402"/>
      <c r="B78" s="403"/>
      <c r="C78" s="200" t="s">
        <v>210</v>
      </c>
      <c r="D78" s="201" t="s">
        <v>153</v>
      </c>
      <c r="E78" s="201" t="s">
        <v>376</v>
      </c>
      <c r="F78" s="202">
        <f>F77*2</f>
        <v>2</v>
      </c>
      <c r="G78" s="201">
        <v>8</v>
      </c>
      <c r="H78" s="201">
        <f>$H$31</f>
        <v>30</v>
      </c>
      <c r="I78" s="203">
        <f t="shared" si="102"/>
        <v>2</v>
      </c>
      <c r="J78" s="256">
        <f>VLOOKUP(D78,DNIT_CONSUL!$A$4:$D$120,4,FALSE)</f>
        <v>2920.29</v>
      </c>
      <c r="K78" s="257">
        <f t="shared" si="96"/>
        <v>5840.58</v>
      </c>
      <c r="L78" s="257">
        <f t="shared" si="103"/>
        <v>4908.42</v>
      </c>
      <c r="M78" s="257">
        <f t="shared" si="104"/>
        <v>2149.8000000000002</v>
      </c>
      <c r="N78" s="257">
        <f t="shared" si="99"/>
        <v>1547.85</v>
      </c>
      <c r="O78" s="202">
        <f t="shared" si="100"/>
        <v>2401.0300000000002</v>
      </c>
      <c r="P78" s="257">
        <f>SUM(K78:O78)</f>
        <v>16847.68</v>
      </c>
      <c r="Q78" s="413"/>
      <c r="R78" s="259"/>
      <c r="S78" s="216"/>
      <c r="T78" s="202"/>
      <c r="U78" s="202"/>
      <c r="V78" s="217"/>
      <c r="W78" s="217"/>
      <c r="X78" s="218"/>
      <c r="Y78" s="202"/>
      <c r="Z78" s="202"/>
      <c r="AA78" s="202"/>
      <c r="AB78" s="202"/>
      <c r="AC78" s="202"/>
      <c r="AD78" s="202"/>
      <c r="AE78" s="207"/>
      <c r="AF78" s="204"/>
      <c r="AG78" s="204"/>
      <c r="AH78" s="204"/>
      <c r="AI78" s="204"/>
      <c r="AJ78" s="204"/>
      <c r="AK78" s="204"/>
      <c r="AL78" s="204"/>
      <c r="AM78" s="204">
        <f>ROUND(F78*(G78/8*H78/30),2)</f>
        <v>2</v>
      </c>
      <c r="AN78" s="204"/>
      <c r="AO78" s="204"/>
      <c r="AP78" s="204"/>
      <c r="AQ78" s="204"/>
      <c r="AR78" s="204"/>
      <c r="AS78" s="203"/>
      <c r="AT78" s="207"/>
      <c r="AU78" s="204"/>
      <c r="AV78" s="204"/>
      <c r="AW78" s="203"/>
      <c r="AX78" s="207"/>
      <c r="AY78" s="203"/>
    </row>
    <row r="79" spans="1:51" ht="20.100000000000001" customHeight="1">
      <c r="A79" s="402"/>
      <c r="B79" s="199" t="s">
        <v>213</v>
      </c>
      <c r="C79" s="200" t="s">
        <v>374</v>
      </c>
      <c r="D79" s="201" t="s">
        <v>188</v>
      </c>
      <c r="E79" s="201" t="s">
        <v>377</v>
      </c>
      <c r="F79" s="202">
        <f>(F77+F75)</f>
        <v>2</v>
      </c>
      <c r="G79" s="201"/>
      <c r="H79" s="201">
        <f>$H$31</f>
        <v>30</v>
      </c>
      <c r="I79" s="203">
        <f t="shared" si="102"/>
        <v>2</v>
      </c>
      <c r="J79" s="256">
        <f>VLOOKUP(D79,DNIT_CONSUL!$A$4:$D$120,4,FALSE)</f>
        <v>2926.2</v>
      </c>
      <c r="K79" s="257">
        <f t="shared" si="96"/>
        <v>5852.4</v>
      </c>
      <c r="L79" s="257"/>
      <c r="M79" s="257"/>
      <c r="N79" s="257">
        <f t="shared" si="99"/>
        <v>702.28</v>
      </c>
      <c r="O79" s="202">
        <f t="shared" si="100"/>
        <v>1089.3800000000001</v>
      </c>
      <c r="P79" s="257">
        <f t="shared" ref="P79:P80" si="105">SUM(K79:O79)</f>
        <v>7644.0599999999995</v>
      </c>
      <c r="Q79" s="413"/>
      <c r="R79" s="259"/>
      <c r="S79" s="216"/>
      <c r="T79" s="202"/>
      <c r="U79" s="202"/>
      <c r="V79" s="202"/>
      <c r="W79" s="202"/>
      <c r="X79" s="202"/>
      <c r="Y79" s="202"/>
      <c r="Z79" s="202"/>
      <c r="AA79" s="202"/>
      <c r="AB79" s="202"/>
      <c r="AC79" s="202"/>
      <c r="AD79" s="202"/>
      <c r="AE79" s="207"/>
      <c r="AF79" s="204"/>
      <c r="AG79" s="204"/>
      <c r="AH79" s="204"/>
      <c r="AI79" s="204"/>
      <c r="AJ79" s="204"/>
      <c r="AK79" s="204"/>
      <c r="AL79" s="204"/>
      <c r="AM79" s="204"/>
      <c r="AN79" s="204"/>
      <c r="AO79" s="204"/>
      <c r="AP79" s="204"/>
      <c r="AQ79" s="204"/>
      <c r="AR79" s="204"/>
      <c r="AS79" s="203"/>
      <c r="AT79" s="207">
        <f>ROUND(F79*H79/30,2)</f>
        <v>2</v>
      </c>
      <c r="AU79" s="204"/>
      <c r="AV79" s="204"/>
      <c r="AW79" s="203"/>
      <c r="AX79" s="207"/>
      <c r="AY79" s="203"/>
    </row>
    <row r="80" spans="1:51" ht="20.100000000000001" customHeight="1">
      <c r="A80" s="402"/>
      <c r="B80" s="199" t="s">
        <v>379</v>
      </c>
      <c r="C80" s="200" t="s">
        <v>370</v>
      </c>
      <c r="D80" s="201" t="s">
        <v>193</v>
      </c>
      <c r="E80" s="201" t="s">
        <v>377</v>
      </c>
      <c r="F80" s="202">
        <v>0.1</v>
      </c>
      <c r="G80" s="201"/>
      <c r="H80" s="201">
        <v>30</v>
      </c>
      <c r="I80" s="203">
        <f t="shared" si="102"/>
        <v>0.1</v>
      </c>
      <c r="J80" s="256">
        <f>VLOOKUP(D80,DNIT_CONSUL!$A$4:$D$120,4,FALSE)</f>
        <v>1500</v>
      </c>
      <c r="K80" s="257">
        <f t="shared" si="96"/>
        <v>150</v>
      </c>
      <c r="L80" s="257"/>
      <c r="M80" s="257"/>
      <c r="N80" s="257">
        <f t="shared" si="99"/>
        <v>18</v>
      </c>
      <c r="O80" s="202">
        <f>TRUNC((K80+L80+M80+N80)*$O$8,2)</f>
        <v>27.92</v>
      </c>
      <c r="P80" s="257">
        <f t="shared" si="105"/>
        <v>195.92000000000002</v>
      </c>
      <c r="Q80" s="414"/>
      <c r="R80" s="259"/>
      <c r="S80" s="216"/>
      <c r="T80" s="202"/>
      <c r="U80" s="202"/>
      <c r="V80" s="202"/>
      <c r="W80" s="202"/>
      <c r="X80" s="202"/>
      <c r="Y80" s="202"/>
      <c r="Z80" s="202"/>
      <c r="AA80" s="202"/>
      <c r="AB80" s="202"/>
      <c r="AC80" s="202"/>
      <c r="AD80" s="202"/>
      <c r="AE80" s="207"/>
      <c r="AF80" s="204"/>
      <c r="AG80" s="204"/>
      <c r="AH80" s="204"/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3"/>
      <c r="AT80" s="207"/>
      <c r="AU80" s="204"/>
      <c r="AV80" s="204"/>
      <c r="AW80" s="203"/>
      <c r="AX80" s="207">
        <f>ROUND(F80*H80/30,2)</f>
        <v>0.1</v>
      </c>
      <c r="AY80" s="203"/>
    </row>
    <row r="81" spans="1:51" ht="50.1" customHeight="1">
      <c r="A81" s="402" t="s">
        <v>225</v>
      </c>
      <c r="B81" s="275" t="s">
        <v>434</v>
      </c>
      <c r="C81" s="210"/>
      <c r="D81" s="210"/>
      <c r="E81" s="210"/>
      <c r="F81" s="211"/>
      <c r="G81" s="212"/>
      <c r="H81" s="212"/>
      <c r="I81" s="213"/>
      <c r="J81" s="193"/>
      <c r="K81" s="212"/>
      <c r="L81" s="212"/>
      <c r="M81" s="212"/>
      <c r="N81" s="212"/>
      <c r="O81" s="212"/>
      <c r="P81" s="212"/>
      <c r="Q81" s="212"/>
      <c r="R81" s="213"/>
      <c r="S81" s="264"/>
      <c r="T81" s="265"/>
      <c r="U81" s="265"/>
      <c r="V81" s="263"/>
      <c r="W81" s="263"/>
      <c r="X81" s="265"/>
      <c r="Y81" s="265"/>
      <c r="Z81" s="282" t="s">
        <v>425</v>
      </c>
      <c r="AA81" s="282" t="s">
        <v>426</v>
      </c>
      <c r="AB81" s="282" t="s">
        <v>427</v>
      </c>
      <c r="AC81" s="263"/>
      <c r="AD81" s="263"/>
      <c r="AE81" s="214"/>
      <c r="AF81" s="210"/>
      <c r="AG81" s="210"/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5"/>
      <c r="AT81" s="214"/>
      <c r="AU81" s="210"/>
      <c r="AV81" s="210"/>
      <c r="AW81" s="215"/>
      <c r="AX81" s="214"/>
      <c r="AY81" s="215"/>
    </row>
    <row r="82" spans="1:51" ht="20.100000000000001" customHeight="1">
      <c r="A82" s="402"/>
      <c r="B82" s="403" t="s">
        <v>215</v>
      </c>
      <c r="C82" s="200" t="s">
        <v>209</v>
      </c>
      <c r="D82" s="201" t="s">
        <v>124</v>
      </c>
      <c r="E82" s="201" t="s">
        <v>376</v>
      </c>
      <c r="F82" s="202">
        <v>1</v>
      </c>
      <c r="G82" s="201">
        <v>4</v>
      </c>
      <c r="H82" s="201">
        <v>30</v>
      </c>
      <c r="I82" s="203">
        <f t="shared" ref="I82:I84" si="106">SUM(AE82:AY82)</f>
        <v>0.45</v>
      </c>
      <c r="J82" s="256">
        <f>VLOOKUP(D82,DNIT_CONSUL!$A$4:$D$120,4,FALSE)</f>
        <v>13163.74</v>
      </c>
      <c r="K82" s="257">
        <f t="shared" ref="K82:K84" si="107">TRUNC(I82*J82,2)</f>
        <v>5923.68</v>
      </c>
      <c r="L82" s="257">
        <f t="shared" ref="L82:L83" si="108">TRUNC(K82*$L$8,2)</f>
        <v>4978.26</v>
      </c>
      <c r="M82" s="257">
        <f t="shared" ref="M82:M83" si="109">TRUNC((K82+L82)*$M$8,2)</f>
        <v>2180.38</v>
      </c>
      <c r="N82" s="257">
        <f t="shared" ref="N82:N84" si="110">TRUNC((K82+L82+M82)*$N$8,2)</f>
        <v>1569.87</v>
      </c>
      <c r="O82" s="202">
        <f t="shared" ref="O82:O84" si="111">TRUNC((K82+L82+M82+N82)*$O$8,2)</f>
        <v>2435.19</v>
      </c>
      <c r="P82" s="257">
        <f t="shared" ref="P82:P84" si="112">SUM(K82:O82)</f>
        <v>17087.379999999997</v>
      </c>
      <c r="Q82" s="399">
        <f>SUM(P82:P84)</f>
        <v>25707.129999999997</v>
      </c>
      <c r="R82" s="258">
        <f>ROUND(Q82/$Q$9,8)</f>
        <v>2.514663E-2</v>
      </c>
      <c r="S82" s="219"/>
      <c r="T82" s="217"/>
      <c r="U82" s="217"/>
      <c r="V82" s="202"/>
      <c r="W82" s="217"/>
      <c r="X82" s="202"/>
      <c r="Y82" s="218"/>
      <c r="Z82" s="202"/>
      <c r="AA82" s="202"/>
      <c r="AB82" s="202"/>
      <c r="AC82" s="202"/>
      <c r="AD82" s="202"/>
      <c r="AE82" s="176"/>
      <c r="AF82" s="177"/>
      <c r="AG82" s="204"/>
      <c r="AH82" s="204">
        <v>0.45</v>
      </c>
      <c r="AI82" s="204"/>
      <c r="AJ82" s="204"/>
      <c r="AK82" s="204"/>
      <c r="AL82" s="204"/>
      <c r="AM82" s="204"/>
      <c r="AN82" s="177"/>
      <c r="AO82" s="177"/>
      <c r="AP82" s="177"/>
      <c r="AQ82" s="177"/>
      <c r="AR82" s="177"/>
      <c r="AS82" s="206"/>
      <c r="AT82" s="176"/>
      <c r="AU82" s="177"/>
      <c r="AV82" s="177"/>
      <c r="AW82" s="206"/>
      <c r="AX82" s="176"/>
      <c r="AY82" s="206"/>
    </row>
    <row r="83" spans="1:51" ht="20.100000000000001" customHeight="1">
      <c r="A83" s="402"/>
      <c r="B83" s="403"/>
      <c r="C83" s="200" t="s">
        <v>210</v>
      </c>
      <c r="D83" s="201" t="s">
        <v>153</v>
      </c>
      <c r="E83" s="201" t="s">
        <v>376</v>
      </c>
      <c r="F83" s="202">
        <v>1</v>
      </c>
      <c r="G83" s="201">
        <v>8</v>
      </c>
      <c r="H83" s="201">
        <v>30</v>
      </c>
      <c r="I83" s="203">
        <f t="shared" si="106"/>
        <v>1</v>
      </c>
      <c r="J83" s="256">
        <f>VLOOKUP(D83,DNIT_CONSUL!$A$4:$D$120,4,FALSE)</f>
        <v>2920.29</v>
      </c>
      <c r="K83" s="257">
        <f t="shared" si="107"/>
        <v>2920.29</v>
      </c>
      <c r="L83" s="257">
        <f t="shared" si="108"/>
        <v>2454.21</v>
      </c>
      <c r="M83" s="257">
        <f t="shared" si="109"/>
        <v>1074.9000000000001</v>
      </c>
      <c r="N83" s="257">
        <f t="shared" si="110"/>
        <v>773.92</v>
      </c>
      <c r="O83" s="202">
        <f t="shared" si="111"/>
        <v>1200.51</v>
      </c>
      <c r="P83" s="257">
        <f t="shared" si="112"/>
        <v>8423.83</v>
      </c>
      <c r="Q83" s="400"/>
      <c r="R83" s="259"/>
      <c r="S83" s="216"/>
      <c r="T83" s="208"/>
      <c r="U83" s="208"/>
      <c r="V83" s="202"/>
      <c r="W83" s="208"/>
      <c r="X83" s="202"/>
      <c r="Y83" s="208"/>
      <c r="Z83" s="202"/>
      <c r="AA83" s="202"/>
      <c r="AB83" s="202"/>
      <c r="AC83" s="202"/>
      <c r="AD83" s="202"/>
      <c r="AE83" s="207"/>
      <c r="AF83" s="204"/>
      <c r="AG83" s="204"/>
      <c r="AH83" s="204"/>
      <c r="AI83" s="204"/>
      <c r="AJ83" s="204"/>
      <c r="AK83" s="204"/>
      <c r="AL83" s="204"/>
      <c r="AM83" s="204">
        <f>ROUND(F83*(G83/8*H83/30),2)</f>
        <v>1</v>
      </c>
      <c r="AN83" s="204"/>
      <c r="AO83" s="204"/>
      <c r="AP83" s="204"/>
      <c r="AQ83" s="204"/>
      <c r="AR83" s="204"/>
      <c r="AS83" s="203"/>
      <c r="AT83" s="207"/>
      <c r="AU83" s="204"/>
      <c r="AV83" s="204"/>
      <c r="AW83" s="203"/>
      <c r="AX83" s="207"/>
      <c r="AY83" s="203"/>
    </row>
    <row r="84" spans="1:51" ht="20.100000000000001" customHeight="1">
      <c r="A84" s="402"/>
      <c r="B84" s="199" t="s">
        <v>379</v>
      </c>
      <c r="C84" s="200" t="s">
        <v>370</v>
      </c>
      <c r="D84" s="201" t="s">
        <v>193</v>
      </c>
      <c r="E84" s="201" t="s">
        <v>377</v>
      </c>
      <c r="F84" s="202">
        <v>0.1</v>
      </c>
      <c r="G84" s="201"/>
      <c r="H84" s="201">
        <v>30</v>
      </c>
      <c r="I84" s="203">
        <f t="shared" si="106"/>
        <v>0.1</v>
      </c>
      <c r="J84" s="256">
        <f>VLOOKUP(D84,DNIT_CONSUL!$A$4:$D$120,4,FALSE)</f>
        <v>1500</v>
      </c>
      <c r="K84" s="257">
        <f t="shared" si="107"/>
        <v>150</v>
      </c>
      <c r="L84" s="257"/>
      <c r="M84" s="257"/>
      <c r="N84" s="257">
        <f t="shared" si="110"/>
        <v>18</v>
      </c>
      <c r="O84" s="202">
        <f t="shared" si="111"/>
        <v>27.92</v>
      </c>
      <c r="P84" s="257">
        <f t="shared" si="112"/>
        <v>195.92000000000002</v>
      </c>
      <c r="Q84" s="401"/>
      <c r="R84" s="259"/>
      <c r="S84" s="216"/>
      <c r="T84" s="202"/>
      <c r="U84" s="202"/>
      <c r="V84" s="202"/>
      <c r="W84" s="202"/>
      <c r="X84" s="202"/>
      <c r="Y84" s="202"/>
      <c r="Z84" s="202"/>
      <c r="AA84" s="202"/>
      <c r="AB84" s="202"/>
      <c r="AC84" s="202"/>
      <c r="AD84" s="202"/>
      <c r="AE84" s="207"/>
      <c r="AF84" s="204"/>
      <c r="AG84" s="204"/>
      <c r="AH84" s="204"/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3"/>
      <c r="AT84" s="207"/>
      <c r="AU84" s="204"/>
      <c r="AV84" s="204"/>
      <c r="AW84" s="203"/>
      <c r="AX84" s="207">
        <f>ROUND(F84*H84/30,2)</f>
        <v>0.1</v>
      </c>
      <c r="AY84" s="203"/>
    </row>
    <row r="85" spans="1:51" ht="50.1" customHeight="1">
      <c r="A85" s="402" t="s">
        <v>226</v>
      </c>
      <c r="B85" s="275" t="s">
        <v>435</v>
      </c>
      <c r="C85" s="210"/>
      <c r="D85" s="210"/>
      <c r="E85" s="210"/>
      <c r="F85" s="211"/>
      <c r="G85" s="212"/>
      <c r="H85" s="212"/>
      <c r="I85" s="213"/>
      <c r="J85" s="193"/>
      <c r="K85" s="212"/>
      <c r="L85" s="212"/>
      <c r="M85" s="212"/>
      <c r="N85" s="212"/>
      <c r="O85" s="212"/>
      <c r="P85" s="212"/>
      <c r="Q85" s="212"/>
      <c r="R85" s="213"/>
      <c r="S85" s="264"/>
      <c r="T85" s="265"/>
      <c r="U85" s="265"/>
      <c r="V85" s="263"/>
      <c r="W85" s="263"/>
      <c r="X85" s="263"/>
      <c r="Y85" s="263"/>
      <c r="Z85" s="263"/>
      <c r="AA85" s="282" t="s">
        <v>425</v>
      </c>
      <c r="AB85" s="282" t="s">
        <v>426</v>
      </c>
      <c r="AC85" s="282" t="s">
        <v>427</v>
      </c>
      <c r="AD85" s="263"/>
      <c r="AE85" s="214"/>
      <c r="AF85" s="210"/>
      <c r="AG85" s="210"/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5"/>
      <c r="AT85" s="214"/>
      <c r="AU85" s="210"/>
      <c r="AV85" s="210"/>
      <c r="AW85" s="215"/>
      <c r="AX85" s="214"/>
      <c r="AY85" s="215"/>
    </row>
    <row r="86" spans="1:51" ht="20.100000000000001" customHeight="1">
      <c r="A86" s="402"/>
      <c r="B86" s="403" t="s">
        <v>215</v>
      </c>
      <c r="C86" s="200" t="s">
        <v>209</v>
      </c>
      <c r="D86" s="201" t="s">
        <v>124</v>
      </c>
      <c r="E86" s="201" t="s">
        <v>376</v>
      </c>
      <c r="F86" s="202">
        <v>1</v>
      </c>
      <c r="G86" s="201">
        <v>4</v>
      </c>
      <c r="H86" s="201">
        <v>30</v>
      </c>
      <c r="I86" s="203">
        <f t="shared" ref="I86:I88" si="113">SUM(AE86:AY86)</f>
        <v>0.45</v>
      </c>
      <c r="J86" s="256">
        <f>VLOOKUP(D86,DNIT_CONSUL!$A$4:$D$120,4,FALSE)</f>
        <v>13163.74</v>
      </c>
      <c r="K86" s="257">
        <f t="shared" ref="K86:K88" si="114">TRUNC(I86*J86,2)</f>
        <v>5923.68</v>
      </c>
      <c r="L86" s="257">
        <f t="shared" ref="L86:L87" si="115">TRUNC(K86*$L$8,2)</f>
        <v>4978.26</v>
      </c>
      <c r="M86" s="257">
        <f t="shared" ref="M86:M87" si="116">TRUNC((K86+L86)*$M$8,2)</f>
        <v>2180.38</v>
      </c>
      <c r="N86" s="257">
        <f t="shared" ref="N86:N88" si="117">TRUNC((K86+L86+M86)*$N$8,2)</f>
        <v>1569.87</v>
      </c>
      <c r="O86" s="202">
        <f t="shared" ref="O86:O88" si="118">TRUNC((K86+L86+M86+N86)*$O$8,2)</f>
        <v>2435.19</v>
      </c>
      <c r="P86" s="257">
        <f t="shared" ref="P86:P88" si="119">SUM(K86:O86)</f>
        <v>17087.379999999997</v>
      </c>
      <c r="Q86" s="399">
        <f>SUM(P86:P88)</f>
        <v>25707.129999999997</v>
      </c>
      <c r="R86" s="258">
        <f>ROUND(Q86/$Q$9,8)</f>
        <v>2.514663E-2</v>
      </c>
      <c r="S86" s="219"/>
      <c r="T86" s="217"/>
      <c r="U86" s="217"/>
      <c r="V86" s="202"/>
      <c r="W86" s="217"/>
      <c r="X86" s="202"/>
      <c r="Y86" s="218"/>
      <c r="Z86" s="202"/>
      <c r="AA86" s="202"/>
      <c r="AB86" s="202"/>
      <c r="AC86" s="202"/>
      <c r="AD86" s="202"/>
      <c r="AE86" s="176"/>
      <c r="AF86" s="177"/>
      <c r="AG86" s="204"/>
      <c r="AH86" s="204">
        <v>0.45</v>
      </c>
      <c r="AI86" s="204"/>
      <c r="AJ86" s="204"/>
      <c r="AK86" s="204"/>
      <c r="AL86" s="204"/>
      <c r="AM86" s="204"/>
      <c r="AN86" s="177"/>
      <c r="AO86" s="177"/>
      <c r="AP86" s="177"/>
      <c r="AQ86" s="177"/>
      <c r="AR86" s="177"/>
      <c r="AS86" s="206"/>
      <c r="AT86" s="176"/>
      <c r="AU86" s="177"/>
      <c r="AV86" s="177"/>
      <c r="AW86" s="206"/>
      <c r="AX86" s="176"/>
      <c r="AY86" s="206"/>
    </row>
    <row r="87" spans="1:51" ht="20.100000000000001" customHeight="1">
      <c r="A87" s="402"/>
      <c r="B87" s="403"/>
      <c r="C87" s="200" t="s">
        <v>210</v>
      </c>
      <c r="D87" s="201" t="s">
        <v>153</v>
      </c>
      <c r="E87" s="201" t="s">
        <v>376</v>
      </c>
      <c r="F87" s="202">
        <v>1</v>
      </c>
      <c r="G87" s="201">
        <v>8</v>
      </c>
      <c r="H87" s="201">
        <v>30</v>
      </c>
      <c r="I87" s="203">
        <f t="shared" si="113"/>
        <v>1</v>
      </c>
      <c r="J87" s="256">
        <f>VLOOKUP(D87,DNIT_CONSUL!$A$4:$D$120,4,FALSE)</f>
        <v>2920.29</v>
      </c>
      <c r="K87" s="257">
        <f t="shared" si="114"/>
        <v>2920.29</v>
      </c>
      <c r="L87" s="257">
        <f t="shared" si="115"/>
        <v>2454.21</v>
      </c>
      <c r="M87" s="257">
        <f t="shared" si="116"/>
        <v>1074.9000000000001</v>
      </c>
      <c r="N87" s="257">
        <f t="shared" si="117"/>
        <v>773.92</v>
      </c>
      <c r="O87" s="202">
        <f t="shared" si="118"/>
        <v>1200.51</v>
      </c>
      <c r="P87" s="257">
        <f t="shared" si="119"/>
        <v>8423.83</v>
      </c>
      <c r="Q87" s="400"/>
      <c r="R87" s="259"/>
      <c r="S87" s="216"/>
      <c r="T87" s="208"/>
      <c r="U87" s="208"/>
      <c r="V87" s="202"/>
      <c r="W87" s="208"/>
      <c r="X87" s="202"/>
      <c r="Y87" s="208"/>
      <c r="Z87" s="202"/>
      <c r="AA87" s="202"/>
      <c r="AB87" s="202"/>
      <c r="AC87" s="202"/>
      <c r="AD87" s="202"/>
      <c r="AE87" s="207"/>
      <c r="AF87" s="204"/>
      <c r="AG87" s="204"/>
      <c r="AH87" s="204"/>
      <c r="AI87" s="204"/>
      <c r="AJ87" s="204"/>
      <c r="AK87" s="204"/>
      <c r="AL87" s="204"/>
      <c r="AM87" s="204">
        <f>ROUND(F87*(G87/8*H87/30),2)</f>
        <v>1</v>
      </c>
      <c r="AN87" s="204"/>
      <c r="AO87" s="204"/>
      <c r="AP87" s="204"/>
      <c r="AQ87" s="204"/>
      <c r="AR87" s="204"/>
      <c r="AS87" s="203"/>
      <c r="AT87" s="207"/>
      <c r="AU87" s="204"/>
      <c r="AV87" s="204"/>
      <c r="AW87" s="203"/>
      <c r="AX87" s="207"/>
      <c r="AY87" s="203"/>
    </row>
    <row r="88" spans="1:51" ht="20.100000000000001" customHeight="1">
      <c r="A88" s="402"/>
      <c r="B88" s="199" t="s">
        <v>379</v>
      </c>
      <c r="C88" s="200" t="s">
        <v>370</v>
      </c>
      <c r="D88" s="201" t="s">
        <v>193</v>
      </c>
      <c r="E88" s="201" t="s">
        <v>377</v>
      </c>
      <c r="F88" s="202">
        <v>0.1</v>
      </c>
      <c r="G88" s="201"/>
      <c r="H88" s="201">
        <v>30</v>
      </c>
      <c r="I88" s="203">
        <f t="shared" si="113"/>
        <v>0.1</v>
      </c>
      <c r="J88" s="256">
        <f>VLOOKUP(D88,DNIT_CONSUL!$A$4:$D$120,4,FALSE)</f>
        <v>1500</v>
      </c>
      <c r="K88" s="257">
        <f t="shared" si="114"/>
        <v>150</v>
      </c>
      <c r="L88" s="257"/>
      <c r="M88" s="257"/>
      <c r="N88" s="257">
        <f t="shared" si="117"/>
        <v>18</v>
      </c>
      <c r="O88" s="202">
        <f t="shared" si="118"/>
        <v>27.92</v>
      </c>
      <c r="P88" s="257">
        <f t="shared" si="119"/>
        <v>195.92000000000002</v>
      </c>
      <c r="Q88" s="401"/>
      <c r="R88" s="259"/>
      <c r="S88" s="216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7"/>
      <c r="AF88" s="204"/>
      <c r="AG88" s="204"/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204"/>
      <c r="AS88" s="203"/>
      <c r="AT88" s="207"/>
      <c r="AU88" s="204"/>
      <c r="AV88" s="204"/>
      <c r="AW88" s="203"/>
      <c r="AX88" s="207">
        <f>ROUND(F88*H88/30,2)</f>
        <v>0.1</v>
      </c>
      <c r="AY88" s="203"/>
    </row>
    <row r="89" spans="1:51" ht="50.1" customHeight="1">
      <c r="A89" s="402" t="s">
        <v>227</v>
      </c>
      <c r="B89" s="275" t="s">
        <v>436</v>
      </c>
      <c r="C89" s="210"/>
      <c r="D89" s="210"/>
      <c r="E89" s="210"/>
      <c r="F89" s="211"/>
      <c r="G89" s="212"/>
      <c r="H89" s="212"/>
      <c r="I89" s="213"/>
      <c r="J89" s="193"/>
      <c r="K89" s="212"/>
      <c r="L89" s="212"/>
      <c r="M89" s="212"/>
      <c r="N89" s="212"/>
      <c r="O89" s="212"/>
      <c r="P89" s="212"/>
      <c r="Q89" s="212"/>
      <c r="R89" s="213"/>
      <c r="S89" s="262"/>
      <c r="T89" s="263"/>
      <c r="U89" s="263"/>
      <c r="V89" s="263"/>
      <c r="W89" s="263"/>
      <c r="X89" s="263"/>
      <c r="Y89" s="263"/>
      <c r="Z89" s="263"/>
      <c r="AA89" s="282" t="s">
        <v>425</v>
      </c>
      <c r="AB89" s="282" t="s">
        <v>426</v>
      </c>
      <c r="AC89" s="282" t="s">
        <v>427</v>
      </c>
      <c r="AD89" s="263"/>
      <c r="AE89" s="214"/>
      <c r="AF89" s="210"/>
      <c r="AG89" s="210"/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5"/>
      <c r="AT89" s="214"/>
      <c r="AU89" s="210"/>
      <c r="AV89" s="210"/>
      <c r="AW89" s="215"/>
      <c r="AX89" s="214"/>
      <c r="AY89" s="215"/>
    </row>
    <row r="90" spans="1:51" ht="20.100000000000001" customHeight="1">
      <c r="A90" s="402"/>
      <c r="B90" s="403" t="s">
        <v>215</v>
      </c>
      <c r="C90" s="200" t="s">
        <v>209</v>
      </c>
      <c r="D90" s="201" t="s">
        <v>124</v>
      </c>
      <c r="E90" s="201" t="s">
        <v>376</v>
      </c>
      <c r="F90" s="202">
        <v>1</v>
      </c>
      <c r="G90" s="201">
        <v>4</v>
      </c>
      <c r="H90" s="201">
        <v>30</v>
      </c>
      <c r="I90" s="203">
        <f t="shared" ref="I90:I92" si="120">SUM(AE90:AY90)</f>
        <v>0.45</v>
      </c>
      <c r="J90" s="256">
        <f>VLOOKUP(D90,DNIT_CONSUL!$A$4:$D$120,4,FALSE)</f>
        <v>13163.74</v>
      </c>
      <c r="K90" s="257">
        <f t="shared" ref="K90:K92" si="121">TRUNC(I90*J90,2)</f>
        <v>5923.68</v>
      </c>
      <c r="L90" s="257">
        <f t="shared" ref="L90:L91" si="122">TRUNC(K90*$L$8,2)</f>
        <v>4978.26</v>
      </c>
      <c r="M90" s="257">
        <f t="shared" ref="M90:M91" si="123">TRUNC((K90+L90)*$M$8,2)</f>
        <v>2180.38</v>
      </c>
      <c r="N90" s="257">
        <f t="shared" ref="N90:N92" si="124">TRUNC((K90+L90+M90)*$N$8,2)</f>
        <v>1569.87</v>
      </c>
      <c r="O90" s="202">
        <f t="shared" ref="O90:O92" si="125">TRUNC((K90+L90+M90+N90)*$O$8,2)</f>
        <v>2435.19</v>
      </c>
      <c r="P90" s="257">
        <f t="shared" ref="P90:P92" si="126">SUM(K90:O90)</f>
        <v>17087.379999999997</v>
      </c>
      <c r="Q90" s="399">
        <f>SUM(P90:P92)</f>
        <v>25707.129999999997</v>
      </c>
      <c r="R90" s="258">
        <f>ROUND(Q90/$Q$9,8)</f>
        <v>2.514663E-2</v>
      </c>
      <c r="S90" s="219"/>
      <c r="T90" s="217"/>
      <c r="U90" s="217"/>
      <c r="V90" s="202"/>
      <c r="W90" s="217"/>
      <c r="X90" s="202"/>
      <c r="Y90" s="218"/>
      <c r="Z90" s="202"/>
      <c r="AA90" s="202"/>
      <c r="AB90" s="202"/>
      <c r="AC90" s="202"/>
      <c r="AD90" s="202"/>
      <c r="AE90" s="176"/>
      <c r="AF90" s="177"/>
      <c r="AG90" s="204"/>
      <c r="AH90" s="204">
        <v>0.45</v>
      </c>
      <c r="AI90" s="204"/>
      <c r="AJ90" s="204"/>
      <c r="AK90" s="204"/>
      <c r="AL90" s="204"/>
      <c r="AM90" s="204"/>
      <c r="AN90" s="177"/>
      <c r="AO90" s="177"/>
      <c r="AP90" s="177"/>
      <c r="AQ90" s="177"/>
      <c r="AR90" s="177"/>
      <c r="AS90" s="206"/>
      <c r="AT90" s="176"/>
      <c r="AU90" s="177"/>
      <c r="AV90" s="177"/>
      <c r="AW90" s="206"/>
      <c r="AX90" s="176"/>
      <c r="AY90" s="206"/>
    </row>
    <row r="91" spans="1:51" ht="20.100000000000001" customHeight="1">
      <c r="A91" s="402"/>
      <c r="B91" s="403"/>
      <c r="C91" s="200" t="s">
        <v>210</v>
      </c>
      <c r="D91" s="201" t="s">
        <v>153</v>
      </c>
      <c r="E91" s="201" t="s">
        <v>376</v>
      </c>
      <c r="F91" s="202">
        <v>1</v>
      </c>
      <c r="G91" s="201">
        <v>8</v>
      </c>
      <c r="H91" s="201">
        <v>30</v>
      </c>
      <c r="I91" s="203">
        <f t="shared" si="120"/>
        <v>1</v>
      </c>
      <c r="J91" s="256">
        <f>VLOOKUP(D91,DNIT_CONSUL!$A$4:$D$120,4,FALSE)</f>
        <v>2920.29</v>
      </c>
      <c r="K91" s="257">
        <f t="shared" si="121"/>
        <v>2920.29</v>
      </c>
      <c r="L91" s="257">
        <f t="shared" si="122"/>
        <v>2454.21</v>
      </c>
      <c r="M91" s="257">
        <f t="shared" si="123"/>
        <v>1074.9000000000001</v>
      </c>
      <c r="N91" s="257">
        <f t="shared" si="124"/>
        <v>773.92</v>
      </c>
      <c r="O91" s="202">
        <f t="shared" si="125"/>
        <v>1200.51</v>
      </c>
      <c r="P91" s="257">
        <f t="shared" si="126"/>
        <v>8423.83</v>
      </c>
      <c r="Q91" s="400"/>
      <c r="R91" s="259"/>
      <c r="S91" s="216"/>
      <c r="T91" s="208"/>
      <c r="U91" s="208"/>
      <c r="V91" s="202"/>
      <c r="W91" s="208"/>
      <c r="X91" s="202"/>
      <c r="Y91" s="208"/>
      <c r="Z91" s="202"/>
      <c r="AA91" s="202"/>
      <c r="AB91" s="202"/>
      <c r="AC91" s="202"/>
      <c r="AD91" s="202"/>
      <c r="AE91" s="207"/>
      <c r="AF91" s="204"/>
      <c r="AG91" s="204"/>
      <c r="AH91" s="204"/>
      <c r="AI91" s="204"/>
      <c r="AJ91" s="204"/>
      <c r="AK91" s="204"/>
      <c r="AL91" s="204"/>
      <c r="AM91" s="204">
        <f>ROUND(F91*(G91/8*H91/30),2)</f>
        <v>1</v>
      </c>
      <c r="AN91" s="204"/>
      <c r="AO91" s="204"/>
      <c r="AP91" s="204"/>
      <c r="AQ91" s="204"/>
      <c r="AR91" s="204"/>
      <c r="AS91" s="203"/>
      <c r="AT91" s="207"/>
      <c r="AU91" s="204"/>
      <c r="AV91" s="204"/>
      <c r="AW91" s="203"/>
      <c r="AX91" s="207"/>
      <c r="AY91" s="203"/>
    </row>
    <row r="92" spans="1:51" ht="20.100000000000001" customHeight="1">
      <c r="A92" s="402"/>
      <c r="B92" s="199" t="s">
        <v>379</v>
      </c>
      <c r="C92" s="200" t="s">
        <v>370</v>
      </c>
      <c r="D92" s="201" t="s">
        <v>193</v>
      </c>
      <c r="E92" s="201" t="s">
        <v>377</v>
      </c>
      <c r="F92" s="202">
        <v>0.1</v>
      </c>
      <c r="G92" s="201"/>
      <c r="H92" s="201">
        <v>30</v>
      </c>
      <c r="I92" s="203">
        <f t="shared" si="120"/>
        <v>0.1</v>
      </c>
      <c r="J92" s="256">
        <f>VLOOKUP(D92,DNIT_CONSUL!$A$4:$D$120,4,FALSE)</f>
        <v>1500</v>
      </c>
      <c r="K92" s="257">
        <f t="shared" si="121"/>
        <v>150</v>
      </c>
      <c r="L92" s="257"/>
      <c r="M92" s="257"/>
      <c r="N92" s="257">
        <f t="shared" si="124"/>
        <v>18</v>
      </c>
      <c r="O92" s="202">
        <f t="shared" si="125"/>
        <v>27.92</v>
      </c>
      <c r="P92" s="257">
        <f t="shared" si="126"/>
        <v>195.92000000000002</v>
      </c>
      <c r="Q92" s="401"/>
      <c r="R92" s="259"/>
      <c r="S92" s="216"/>
      <c r="T92" s="202"/>
      <c r="U92" s="202"/>
      <c r="V92" s="202"/>
      <c r="W92" s="202"/>
      <c r="X92" s="202"/>
      <c r="Y92" s="202"/>
      <c r="Z92" s="202"/>
      <c r="AA92" s="202"/>
      <c r="AB92" s="202"/>
      <c r="AC92" s="202"/>
      <c r="AD92" s="202"/>
      <c r="AE92" s="207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3"/>
      <c r="AT92" s="207"/>
      <c r="AU92" s="204"/>
      <c r="AV92" s="204"/>
      <c r="AW92" s="203"/>
      <c r="AX92" s="207">
        <f>ROUND(F92*H92/30,2)</f>
        <v>0.1</v>
      </c>
      <c r="AY92" s="203"/>
    </row>
    <row r="93" spans="1:51" ht="50.1" customHeight="1">
      <c r="A93" s="408" t="s">
        <v>228</v>
      </c>
      <c r="B93" s="275" t="s">
        <v>437</v>
      </c>
      <c r="C93" s="210"/>
      <c r="D93" s="210"/>
      <c r="E93" s="210"/>
      <c r="F93" s="211"/>
      <c r="G93" s="212"/>
      <c r="H93" s="212"/>
      <c r="I93" s="213"/>
      <c r="J93" s="193"/>
      <c r="K93" s="212"/>
      <c r="L93" s="212"/>
      <c r="M93" s="212"/>
      <c r="N93" s="212"/>
      <c r="O93" s="212"/>
      <c r="P93" s="212"/>
      <c r="Q93" s="212"/>
      <c r="R93" s="213"/>
      <c r="S93" s="262"/>
      <c r="T93" s="263"/>
      <c r="U93" s="263"/>
      <c r="V93" s="263"/>
      <c r="W93" s="263"/>
      <c r="X93" s="263"/>
      <c r="Y93" s="263"/>
      <c r="Z93" s="263"/>
      <c r="AA93" s="282" t="s">
        <v>425</v>
      </c>
      <c r="AB93" s="282" t="s">
        <v>426</v>
      </c>
      <c r="AC93" s="282" t="s">
        <v>427</v>
      </c>
      <c r="AD93" s="263"/>
      <c r="AE93" s="214"/>
      <c r="AF93" s="210"/>
      <c r="AG93" s="210"/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5"/>
      <c r="AT93" s="214"/>
      <c r="AU93" s="210"/>
      <c r="AV93" s="210"/>
      <c r="AW93" s="215"/>
      <c r="AX93" s="214"/>
      <c r="AY93" s="215"/>
    </row>
    <row r="94" spans="1:51" ht="20.100000000000001" customHeight="1">
      <c r="A94" s="409"/>
      <c r="B94" s="403" t="s">
        <v>215</v>
      </c>
      <c r="C94" s="200" t="s">
        <v>209</v>
      </c>
      <c r="D94" s="201" t="s">
        <v>124</v>
      </c>
      <c r="E94" s="201" t="s">
        <v>376</v>
      </c>
      <c r="F94" s="202">
        <v>1</v>
      </c>
      <c r="G94" s="201">
        <v>2</v>
      </c>
      <c r="H94" s="201">
        <v>30</v>
      </c>
      <c r="I94" s="203">
        <f t="shared" ref="I94:I96" si="127">SUM(AE94:AY94)</f>
        <v>0.25</v>
      </c>
      <c r="J94" s="256">
        <f>VLOOKUP(D94,DNIT_CONSUL!$A$4:$D$120,4,FALSE)</f>
        <v>13163.74</v>
      </c>
      <c r="K94" s="257">
        <f t="shared" ref="K94:K96" si="128">TRUNC(I94*J94,2)</f>
        <v>3290.93</v>
      </c>
      <c r="L94" s="257">
        <f t="shared" ref="L94:L95" si="129">TRUNC(K94*$L$8,2)</f>
        <v>2765.69</v>
      </c>
      <c r="M94" s="257">
        <f t="shared" ref="M94:M95" si="130">TRUNC((K94+L94)*$M$8,2)</f>
        <v>1211.32</v>
      </c>
      <c r="N94" s="257">
        <f t="shared" ref="N94:N96" si="131">TRUNC((K94+L94+M94)*$N$8,2)</f>
        <v>872.15</v>
      </c>
      <c r="O94" s="202">
        <f t="shared" ref="O94:O96" si="132">TRUNC((K94+L94+M94+N94)*$O$8,2)</f>
        <v>1352.88</v>
      </c>
      <c r="P94" s="257">
        <f t="shared" ref="P94:P96" si="133">SUM(K94:O94)</f>
        <v>9492.9699999999993</v>
      </c>
      <c r="Q94" s="399">
        <f>SUM(P94:P96)</f>
        <v>18112.719999999998</v>
      </c>
      <c r="R94" s="258">
        <f>ROUND(Q94/$Q$9,8)</f>
        <v>1.7717810000000001E-2</v>
      </c>
      <c r="S94" s="219"/>
      <c r="T94" s="217"/>
      <c r="U94" s="217"/>
      <c r="V94" s="202"/>
      <c r="W94" s="217"/>
      <c r="X94" s="202"/>
      <c r="Y94" s="218"/>
      <c r="Z94" s="202"/>
      <c r="AA94" s="202"/>
      <c r="AB94" s="202"/>
      <c r="AC94" s="202"/>
      <c r="AD94" s="202"/>
      <c r="AE94" s="176"/>
      <c r="AF94" s="177"/>
      <c r="AG94" s="204"/>
      <c r="AH94" s="204">
        <f>ROUND(F94*(G94/8*H94/30),2)</f>
        <v>0.25</v>
      </c>
      <c r="AI94" s="204"/>
      <c r="AJ94" s="204"/>
      <c r="AK94" s="204"/>
      <c r="AL94" s="204"/>
      <c r="AM94" s="204"/>
      <c r="AN94" s="177"/>
      <c r="AO94" s="177"/>
      <c r="AP94" s="177"/>
      <c r="AQ94" s="177"/>
      <c r="AR94" s="177"/>
      <c r="AS94" s="206"/>
      <c r="AT94" s="176"/>
      <c r="AU94" s="177"/>
      <c r="AV94" s="177"/>
      <c r="AW94" s="206"/>
      <c r="AX94" s="176"/>
      <c r="AY94" s="206"/>
    </row>
    <row r="95" spans="1:51" ht="20.100000000000001" customHeight="1">
      <c r="A95" s="409"/>
      <c r="B95" s="403"/>
      <c r="C95" s="200" t="s">
        <v>210</v>
      </c>
      <c r="D95" s="201" t="s">
        <v>153</v>
      </c>
      <c r="E95" s="201" t="s">
        <v>376</v>
      </c>
      <c r="F95" s="202">
        <v>1</v>
      </c>
      <c r="G95" s="201">
        <v>8</v>
      </c>
      <c r="H95" s="201">
        <v>30</v>
      </c>
      <c r="I95" s="203">
        <f t="shared" si="127"/>
        <v>1</v>
      </c>
      <c r="J95" s="256">
        <f>VLOOKUP(D95,DNIT_CONSUL!$A$4:$D$120,4,FALSE)</f>
        <v>2920.29</v>
      </c>
      <c r="K95" s="257">
        <f t="shared" si="128"/>
        <v>2920.29</v>
      </c>
      <c r="L95" s="257">
        <f t="shared" si="129"/>
        <v>2454.21</v>
      </c>
      <c r="M95" s="257">
        <f t="shared" si="130"/>
        <v>1074.9000000000001</v>
      </c>
      <c r="N95" s="257">
        <f t="shared" si="131"/>
        <v>773.92</v>
      </c>
      <c r="O95" s="202">
        <f t="shared" si="132"/>
        <v>1200.51</v>
      </c>
      <c r="P95" s="257">
        <f t="shared" si="133"/>
        <v>8423.83</v>
      </c>
      <c r="Q95" s="400"/>
      <c r="R95" s="259"/>
      <c r="S95" s="216"/>
      <c r="T95" s="208"/>
      <c r="U95" s="208"/>
      <c r="V95" s="202"/>
      <c r="W95" s="208"/>
      <c r="X95" s="202"/>
      <c r="Y95" s="208"/>
      <c r="Z95" s="202"/>
      <c r="AA95" s="202"/>
      <c r="AB95" s="202"/>
      <c r="AC95" s="202"/>
      <c r="AD95" s="202"/>
      <c r="AE95" s="207"/>
      <c r="AF95" s="204"/>
      <c r="AG95" s="204"/>
      <c r="AH95" s="204"/>
      <c r="AI95" s="204"/>
      <c r="AJ95" s="204"/>
      <c r="AK95" s="204"/>
      <c r="AL95" s="204"/>
      <c r="AM95" s="204">
        <f>ROUND(F95*(G95/8*H95/30),2)</f>
        <v>1</v>
      </c>
      <c r="AN95" s="204"/>
      <c r="AO95" s="204"/>
      <c r="AP95" s="204"/>
      <c r="AQ95" s="204"/>
      <c r="AR95" s="204"/>
      <c r="AS95" s="203"/>
      <c r="AT95" s="207"/>
      <c r="AU95" s="204"/>
      <c r="AV95" s="204"/>
      <c r="AW95" s="203"/>
      <c r="AX95" s="207"/>
      <c r="AY95" s="203"/>
    </row>
    <row r="96" spans="1:51" ht="20.100000000000001" customHeight="1">
      <c r="A96" s="411"/>
      <c r="B96" s="199" t="s">
        <v>379</v>
      </c>
      <c r="C96" s="200" t="s">
        <v>370</v>
      </c>
      <c r="D96" s="201" t="s">
        <v>193</v>
      </c>
      <c r="E96" s="201" t="s">
        <v>377</v>
      </c>
      <c r="F96" s="202">
        <v>0.1</v>
      </c>
      <c r="G96" s="201"/>
      <c r="H96" s="201">
        <v>30</v>
      </c>
      <c r="I96" s="203">
        <f t="shared" si="127"/>
        <v>0.1</v>
      </c>
      <c r="J96" s="256">
        <f>VLOOKUP(D96,DNIT_CONSUL!$A$4:$D$120,4,FALSE)</f>
        <v>1500</v>
      </c>
      <c r="K96" s="257">
        <f t="shared" si="128"/>
        <v>150</v>
      </c>
      <c r="L96" s="257"/>
      <c r="M96" s="257"/>
      <c r="N96" s="257">
        <f t="shared" si="131"/>
        <v>18</v>
      </c>
      <c r="O96" s="202">
        <f t="shared" si="132"/>
        <v>27.92</v>
      </c>
      <c r="P96" s="257">
        <f t="shared" si="133"/>
        <v>195.92000000000002</v>
      </c>
      <c r="Q96" s="401"/>
      <c r="R96" s="259"/>
      <c r="S96" s="216"/>
      <c r="T96" s="202"/>
      <c r="U96" s="202"/>
      <c r="V96" s="202"/>
      <c r="W96" s="202"/>
      <c r="X96" s="202"/>
      <c r="Y96" s="202"/>
      <c r="Z96" s="202"/>
      <c r="AA96" s="202"/>
      <c r="AB96" s="202"/>
      <c r="AC96" s="202"/>
      <c r="AD96" s="202"/>
      <c r="AE96" s="207"/>
      <c r="AF96" s="204"/>
      <c r="AG96" s="204"/>
      <c r="AH96" s="204"/>
      <c r="AI96" s="204"/>
      <c r="AJ96" s="204"/>
      <c r="AK96" s="204"/>
      <c r="AL96" s="204"/>
      <c r="AM96" s="204"/>
      <c r="AN96" s="204"/>
      <c r="AO96" s="204"/>
      <c r="AP96" s="204"/>
      <c r="AQ96" s="204"/>
      <c r="AR96" s="204"/>
      <c r="AS96" s="203"/>
      <c r="AT96" s="207"/>
      <c r="AU96" s="204"/>
      <c r="AV96" s="204"/>
      <c r="AW96" s="203"/>
      <c r="AX96" s="207">
        <f>ROUND(F96*H96/30,2)</f>
        <v>0.1</v>
      </c>
      <c r="AY96" s="203"/>
    </row>
    <row r="97" spans="1:51" ht="50.1" customHeight="1">
      <c r="A97" s="402" t="s">
        <v>229</v>
      </c>
      <c r="B97" s="275" t="s">
        <v>438</v>
      </c>
      <c r="C97" s="210"/>
      <c r="D97" s="210"/>
      <c r="E97" s="210"/>
      <c r="F97" s="211"/>
      <c r="G97" s="212"/>
      <c r="H97" s="212"/>
      <c r="I97" s="213"/>
      <c r="J97" s="193"/>
      <c r="K97" s="212"/>
      <c r="L97" s="212"/>
      <c r="M97" s="212"/>
      <c r="N97" s="212"/>
      <c r="O97" s="212"/>
      <c r="P97" s="212"/>
      <c r="Q97" s="212"/>
      <c r="R97" s="213"/>
      <c r="S97" s="262"/>
      <c r="T97" s="263"/>
      <c r="U97" s="263"/>
      <c r="V97" s="263"/>
      <c r="W97" s="263"/>
      <c r="X97" s="263"/>
      <c r="Y97" s="263"/>
      <c r="Z97" s="263"/>
      <c r="AA97" s="282" t="s">
        <v>425</v>
      </c>
      <c r="AB97" s="282" t="s">
        <v>426</v>
      </c>
      <c r="AC97" s="282" t="s">
        <v>427</v>
      </c>
      <c r="AD97" s="263"/>
      <c r="AE97" s="214"/>
      <c r="AF97" s="210"/>
      <c r="AG97" s="210"/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5"/>
      <c r="AT97" s="214"/>
      <c r="AU97" s="210"/>
      <c r="AV97" s="210"/>
      <c r="AW97" s="215"/>
      <c r="AX97" s="214"/>
      <c r="AY97" s="215"/>
    </row>
    <row r="98" spans="1:51" ht="20.100000000000001" customHeight="1">
      <c r="A98" s="402"/>
      <c r="B98" s="403" t="s">
        <v>215</v>
      </c>
      <c r="C98" s="200" t="s">
        <v>209</v>
      </c>
      <c r="D98" s="201" t="s">
        <v>124</v>
      </c>
      <c r="E98" s="201" t="s">
        <v>376</v>
      </c>
      <c r="F98" s="202">
        <v>3</v>
      </c>
      <c r="G98" s="201">
        <v>2</v>
      </c>
      <c r="H98" s="201">
        <v>30</v>
      </c>
      <c r="I98" s="203">
        <f t="shared" ref="I98:I100" si="134">SUM(AE98:AY98)</f>
        <v>0.65</v>
      </c>
      <c r="J98" s="256">
        <f>VLOOKUP(D98,DNIT_CONSUL!$A$4:$D$120,4,FALSE)</f>
        <v>13163.74</v>
      </c>
      <c r="K98" s="257">
        <f t="shared" ref="K98:K100" si="135">TRUNC(I98*J98,2)</f>
        <v>8556.43</v>
      </c>
      <c r="L98" s="257">
        <f t="shared" ref="L98:L99" si="136">TRUNC(K98*$L$8,2)</f>
        <v>7190.82</v>
      </c>
      <c r="M98" s="257">
        <f t="shared" ref="M98:M99" si="137">TRUNC((K98+L98)*$M$8,2)</f>
        <v>3149.45</v>
      </c>
      <c r="N98" s="257">
        <f t="shared" ref="N98:N100" si="138">TRUNC((K98+L98+M98)*$N$8,2)</f>
        <v>2267.6</v>
      </c>
      <c r="O98" s="202">
        <f t="shared" ref="O98:O100" si="139">TRUNC((K98+L98+M98+N98)*$O$8,2)</f>
        <v>3517.5</v>
      </c>
      <c r="P98" s="257">
        <f t="shared" ref="P98:P100" si="140">SUM(K98:O98)</f>
        <v>24681.8</v>
      </c>
      <c r="Q98" s="399">
        <f>SUM(P98:P100)</f>
        <v>43488.689999999995</v>
      </c>
      <c r="R98" s="258">
        <f>ROUND(Q98/$Q$9,8)</f>
        <v>4.2540500000000002E-2</v>
      </c>
      <c r="S98" s="219"/>
      <c r="T98" s="217"/>
      <c r="U98" s="217"/>
      <c r="V98" s="202"/>
      <c r="W98" s="217"/>
      <c r="X98" s="202"/>
      <c r="Y98" s="218"/>
      <c r="Z98" s="202"/>
      <c r="AA98" s="202"/>
      <c r="AB98" s="202"/>
      <c r="AC98" s="202"/>
      <c r="AD98" s="202"/>
      <c r="AE98" s="176"/>
      <c r="AF98" s="177"/>
      <c r="AG98" s="204"/>
      <c r="AH98" s="204">
        <v>0.65</v>
      </c>
      <c r="AI98" s="204"/>
      <c r="AJ98" s="204"/>
      <c r="AK98" s="204"/>
      <c r="AL98" s="204"/>
      <c r="AM98" s="204"/>
      <c r="AN98" s="177"/>
      <c r="AO98" s="177"/>
      <c r="AP98" s="177"/>
      <c r="AQ98" s="177"/>
      <c r="AR98" s="177"/>
      <c r="AS98" s="206"/>
      <c r="AT98" s="176"/>
      <c r="AU98" s="177"/>
      <c r="AV98" s="177"/>
      <c r="AW98" s="206"/>
      <c r="AX98" s="176"/>
      <c r="AY98" s="206"/>
    </row>
    <row r="99" spans="1:51" ht="20.100000000000001" customHeight="1">
      <c r="A99" s="402"/>
      <c r="B99" s="403"/>
      <c r="C99" s="200" t="s">
        <v>210</v>
      </c>
      <c r="D99" s="201" t="s">
        <v>153</v>
      </c>
      <c r="E99" s="201" t="s">
        <v>376</v>
      </c>
      <c r="F99" s="202">
        <v>3</v>
      </c>
      <c r="G99" s="201">
        <v>8</v>
      </c>
      <c r="H99" s="201">
        <v>30</v>
      </c>
      <c r="I99" s="203">
        <f t="shared" si="134"/>
        <v>2</v>
      </c>
      <c r="J99" s="256">
        <f>VLOOKUP(D99,DNIT_CONSUL!$A$4:$D$120,4,FALSE)</f>
        <v>2920.29</v>
      </c>
      <c r="K99" s="257">
        <f t="shared" si="135"/>
        <v>5840.58</v>
      </c>
      <c r="L99" s="257">
        <f t="shared" si="136"/>
        <v>4908.42</v>
      </c>
      <c r="M99" s="257">
        <f t="shared" si="137"/>
        <v>2149.8000000000002</v>
      </c>
      <c r="N99" s="257">
        <f t="shared" si="138"/>
        <v>1547.85</v>
      </c>
      <c r="O99" s="202">
        <f t="shared" si="139"/>
        <v>2401.0300000000002</v>
      </c>
      <c r="P99" s="257">
        <f t="shared" si="140"/>
        <v>16847.68</v>
      </c>
      <c r="Q99" s="400"/>
      <c r="R99" s="259"/>
      <c r="S99" s="216"/>
      <c r="T99" s="208"/>
      <c r="U99" s="208"/>
      <c r="V99" s="202"/>
      <c r="W99" s="208"/>
      <c r="X99" s="202"/>
      <c r="Y99" s="208"/>
      <c r="Z99" s="202"/>
      <c r="AA99" s="202"/>
      <c r="AB99" s="202"/>
      <c r="AC99" s="202"/>
      <c r="AD99" s="202"/>
      <c r="AE99" s="207"/>
      <c r="AF99" s="204"/>
      <c r="AG99" s="204"/>
      <c r="AH99" s="204"/>
      <c r="AI99" s="204"/>
      <c r="AJ99" s="204"/>
      <c r="AK99" s="204"/>
      <c r="AL99" s="204"/>
      <c r="AM99" s="204">
        <v>2</v>
      </c>
      <c r="AN99" s="204"/>
      <c r="AO99" s="204"/>
      <c r="AP99" s="204"/>
      <c r="AQ99" s="204"/>
      <c r="AR99" s="204"/>
      <c r="AS99" s="203"/>
      <c r="AT99" s="207"/>
      <c r="AU99" s="204"/>
      <c r="AV99" s="204"/>
      <c r="AW99" s="203"/>
      <c r="AX99" s="207"/>
      <c r="AY99" s="203"/>
    </row>
    <row r="100" spans="1:51" ht="20.100000000000001" customHeight="1">
      <c r="A100" s="402"/>
      <c r="B100" s="199" t="s">
        <v>379</v>
      </c>
      <c r="C100" s="200" t="s">
        <v>370</v>
      </c>
      <c r="D100" s="201" t="s">
        <v>193</v>
      </c>
      <c r="E100" s="201" t="s">
        <v>377</v>
      </c>
      <c r="F100" s="202">
        <v>1</v>
      </c>
      <c r="G100" s="201"/>
      <c r="H100" s="201">
        <v>30</v>
      </c>
      <c r="I100" s="203">
        <f t="shared" si="134"/>
        <v>1</v>
      </c>
      <c r="J100" s="256">
        <f>VLOOKUP(D100,DNIT_CONSUL!$A$4:$D$120,4,FALSE)</f>
        <v>1500</v>
      </c>
      <c r="K100" s="257">
        <f t="shared" si="135"/>
        <v>1500</v>
      </c>
      <c r="L100" s="257"/>
      <c r="M100" s="257"/>
      <c r="N100" s="257">
        <f t="shared" si="138"/>
        <v>180</v>
      </c>
      <c r="O100" s="202">
        <f t="shared" si="139"/>
        <v>279.20999999999998</v>
      </c>
      <c r="P100" s="257">
        <f t="shared" si="140"/>
        <v>1959.21</v>
      </c>
      <c r="Q100" s="401"/>
      <c r="R100" s="259"/>
      <c r="S100" s="216"/>
      <c r="T100" s="202"/>
      <c r="U100" s="202"/>
      <c r="V100" s="202"/>
      <c r="W100" s="202"/>
      <c r="X100" s="202"/>
      <c r="Y100" s="202"/>
      <c r="Z100" s="202"/>
      <c r="AA100" s="202"/>
      <c r="AB100" s="202"/>
      <c r="AC100" s="202"/>
      <c r="AD100" s="202"/>
      <c r="AE100" s="207"/>
      <c r="AF100" s="204"/>
      <c r="AG100" s="204"/>
      <c r="AH100" s="204"/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204"/>
      <c r="AS100" s="203"/>
      <c r="AT100" s="207"/>
      <c r="AU100" s="204"/>
      <c r="AV100" s="204"/>
      <c r="AW100" s="203"/>
      <c r="AX100" s="207">
        <f>ROUND(F100*H100/30,2)</f>
        <v>1</v>
      </c>
      <c r="AY100" s="203"/>
    </row>
    <row r="101" spans="1:51" ht="50.1" customHeight="1">
      <c r="A101" s="402" t="s">
        <v>230</v>
      </c>
      <c r="B101" s="275" t="s">
        <v>439</v>
      </c>
      <c r="C101" s="210"/>
      <c r="D101" s="210"/>
      <c r="E101" s="210"/>
      <c r="F101" s="211"/>
      <c r="G101" s="212"/>
      <c r="H101" s="212"/>
      <c r="I101" s="213"/>
      <c r="J101" s="193"/>
      <c r="K101" s="212"/>
      <c r="L101" s="212"/>
      <c r="M101" s="212"/>
      <c r="N101" s="212"/>
      <c r="O101" s="212"/>
      <c r="P101" s="212"/>
      <c r="Q101" s="212"/>
      <c r="R101" s="213"/>
      <c r="S101" s="262"/>
      <c r="T101" s="263"/>
      <c r="U101" s="263"/>
      <c r="V101" s="263"/>
      <c r="W101" s="263"/>
      <c r="X101" s="263"/>
      <c r="Y101" s="263"/>
      <c r="Z101" s="263"/>
      <c r="AA101" s="282" t="s">
        <v>425</v>
      </c>
      <c r="AB101" s="282" t="s">
        <v>426</v>
      </c>
      <c r="AC101" s="282" t="s">
        <v>427</v>
      </c>
      <c r="AD101" s="263"/>
      <c r="AE101" s="214"/>
      <c r="AF101" s="210"/>
      <c r="AG101" s="210"/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5"/>
      <c r="AT101" s="214"/>
      <c r="AU101" s="210"/>
      <c r="AV101" s="210"/>
      <c r="AW101" s="215"/>
      <c r="AX101" s="214"/>
      <c r="AY101" s="215"/>
    </row>
    <row r="102" spans="1:51" ht="20.100000000000001" customHeight="1">
      <c r="A102" s="402"/>
      <c r="B102" s="403" t="s">
        <v>215</v>
      </c>
      <c r="C102" s="200" t="s">
        <v>209</v>
      </c>
      <c r="D102" s="201" t="s">
        <v>124</v>
      </c>
      <c r="E102" s="201" t="s">
        <v>376</v>
      </c>
      <c r="F102" s="202">
        <v>2</v>
      </c>
      <c r="G102" s="201">
        <v>2</v>
      </c>
      <c r="H102" s="201">
        <v>30</v>
      </c>
      <c r="I102" s="203">
        <f t="shared" ref="I102:I104" si="141">SUM(AE102:AY102)</f>
        <v>0.45</v>
      </c>
      <c r="J102" s="256">
        <f>VLOOKUP(D102,DNIT_CONSUL!$A$4:$D$120,4,FALSE)</f>
        <v>13163.74</v>
      </c>
      <c r="K102" s="257">
        <f t="shared" ref="K102:K104" si="142">TRUNC(I102*J102,2)</f>
        <v>5923.68</v>
      </c>
      <c r="L102" s="257">
        <f t="shared" ref="L102:L103" si="143">TRUNC(K102*$L$8,2)</f>
        <v>4978.26</v>
      </c>
      <c r="M102" s="257">
        <f t="shared" ref="M102:M103" si="144">TRUNC((K102+L102)*$M$8,2)</f>
        <v>2180.38</v>
      </c>
      <c r="N102" s="257">
        <f t="shared" ref="N102:N104" si="145">TRUNC((K102+L102+M102)*$N$8,2)</f>
        <v>1569.87</v>
      </c>
      <c r="O102" s="202">
        <f t="shared" ref="O102:O104" si="146">TRUNC((K102+L102+M102+N102)*$O$8,2)</f>
        <v>2435.19</v>
      </c>
      <c r="P102" s="257">
        <f t="shared" ref="P102:P104" si="147">SUM(K102:O102)</f>
        <v>17087.379999999997</v>
      </c>
      <c r="Q102" s="399">
        <f>SUM(P102:P104)</f>
        <v>34979.97</v>
      </c>
      <c r="R102" s="258">
        <f>ROUND(Q102/$Q$9,8)</f>
        <v>3.4217299999999999E-2</v>
      </c>
      <c r="S102" s="219"/>
      <c r="T102" s="217"/>
      <c r="U102" s="217"/>
      <c r="V102" s="202"/>
      <c r="W102" s="217"/>
      <c r="X102" s="202"/>
      <c r="Y102" s="218"/>
      <c r="Z102" s="202"/>
      <c r="AA102" s="202"/>
      <c r="AB102" s="202"/>
      <c r="AC102" s="202"/>
      <c r="AD102" s="202"/>
      <c r="AE102" s="176"/>
      <c r="AF102" s="177"/>
      <c r="AG102" s="204"/>
      <c r="AH102" s="204">
        <v>0.45</v>
      </c>
      <c r="AI102" s="204"/>
      <c r="AJ102" s="204"/>
      <c r="AK102" s="204"/>
      <c r="AL102" s="204"/>
      <c r="AM102" s="204"/>
      <c r="AN102" s="177"/>
      <c r="AO102" s="177"/>
      <c r="AP102" s="177"/>
      <c r="AQ102" s="177"/>
      <c r="AR102" s="177"/>
      <c r="AS102" s="206"/>
      <c r="AT102" s="176"/>
      <c r="AU102" s="177"/>
      <c r="AV102" s="177"/>
      <c r="AW102" s="206"/>
      <c r="AX102" s="176"/>
      <c r="AY102" s="206"/>
    </row>
    <row r="103" spans="1:51" ht="20.100000000000001" customHeight="1">
      <c r="A103" s="402"/>
      <c r="B103" s="403"/>
      <c r="C103" s="200" t="s">
        <v>210</v>
      </c>
      <c r="D103" s="201" t="s">
        <v>153</v>
      </c>
      <c r="E103" s="201" t="s">
        <v>376</v>
      </c>
      <c r="F103" s="202">
        <v>2</v>
      </c>
      <c r="G103" s="201">
        <v>8</v>
      </c>
      <c r="H103" s="201">
        <v>30</v>
      </c>
      <c r="I103" s="203">
        <f t="shared" si="141"/>
        <v>2</v>
      </c>
      <c r="J103" s="256">
        <f>VLOOKUP(D103,DNIT_CONSUL!$A$4:$D$120,4,FALSE)</f>
        <v>2920.29</v>
      </c>
      <c r="K103" s="257">
        <f t="shared" si="142"/>
        <v>5840.58</v>
      </c>
      <c r="L103" s="257">
        <f t="shared" si="143"/>
        <v>4908.42</v>
      </c>
      <c r="M103" s="257">
        <f t="shared" si="144"/>
        <v>2149.8000000000002</v>
      </c>
      <c r="N103" s="257">
        <f t="shared" si="145"/>
        <v>1547.85</v>
      </c>
      <c r="O103" s="202">
        <f t="shared" si="146"/>
        <v>2401.0300000000002</v>
      </c>
      <c r="P103" s="257">
        <f t="shared" si="147"/>
        <v>16847.68</v>
      </c>
      <c r="Q103" s="400"/>
      <c r="R103" s="259"/>
      <c r="S103" s="216"/>
      <c r="T103" s="208"/>
      <c r="U103" s="208"/>
      <c r="V103" s="202"/>
      <c r="W103" s="208"/>
      <c r="X103" s="202"/>
      <c r="Y103" s="208"/>
      <c r="Z103" s="202"/>
      <c r="AA103" s="202"/>
      <c r="AB103" s="202"/>
      <c r="AC103" s="202"/>
      <c r="AD103" s="202"/>
      <c r="AE103" s="207"/>
      <c r="AF103" s="204"/>
      <c r="AG103" s="204"/>
      <c r="AH103" s="204"/>
      <c r="AI103" s="204"/>
      <c r="AJ103" s="204"/>
      <c r="AK103" s="204"/>
      <c r="AL103" s="204"/>
      <c r="AM103" s="204">
        <f>ROUND(F103*(G103/8*H103/30),2)</f>
        <v>2</v>
      </c>
      <c r="AN103" s="204"/>
      <c r="AO103" s="204"/>
      <c r="AP103" s="204"/>
      <c r="AQ103" s="204"/>
      <c r="AR103" s="204"/>
      <c r="AS103" s="203"/>
      <c r="AT103" s="207"/>
      <c r="AU103" s="204"/>
      <c r="AV103" s="204"/>
      <c r="AW103" s="203"/>
      <c r="AX103" s="207"/>
      <c r="AY103" s="203"/>
    </row>
    <row r="104" spans="1:51" ht="20.100000000000001" customHeight="1">
      <c r="A104" s="402"/>
      <c r="B104" s="199" t="s">
        <v>379</v>
      </c>
      <c r="C104" s="200" t="s">
        <v>370</v>
      </c>
      <c r="D104" s="201" t="s">
        <v>192</v>
      </c>
      <c r="E104" s="201" t="s">
        <v>377</v>
      </c>
      <c r="F104" s="202">
        <v>1</v>
      </c>
      <c r="G104" s="201"/>
      <c r="H104" s="201">
        <v>30</v>
      </c>
      <c r="I104" s="203">
        <f t="shared" si="141"/>
        <v>1</v>
      </c>
      <c r="J104" s="256">
        <f>VLOOKUP(D104,DNIT_CONSUL!$A$4:$D$120,4,FALSE)</f>
        <v>800</v>
      </c>
      <c r="K104" s="257">
        <f t="shared" si="142"/>
        <v>800</v>
      </c>
      <c r="L104" s="257"/>
      <c r="M104" s="257"/>
      <c r="N104" s="257">
        <f t="shared" si="145"/>
        <v>96</v>
      </c>
      <c r="O104" s="202">
        <f t="shared" si="146"/>
        <v>148.91</v>
      </c>
      <c r="P104" s="257">
        <f t="shared" si="147"/>
        <v>1044.9100000000001</v>
      </c>
      <c r="Q104" s="401"/>
      <c r="R104" s="259"/>
      <c r="S104" s="216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7"/>
      <c r="AF104" s="204"/>
      <c r="AG104" s="204"/>
      <c r="AH104" s="204"/>
      <c r="AI104" s="204"/>
      <c r="AJ104" s="204"/>
      <c r="AK104" s="204"/>
      <c r="AL104" s="204"/>
      <c r="AM104" s="204"/>
      <c r="AN104" s="204"/>
      <c r="AO104" s="204"/>
      <c r="AP104" s="204"/>
      <c r="AQ104" s="204"/>
      <c r="AR104" s="204"/>
      <c r="AS104" s="203"/>
      <c r="AT104" s="207"/>
      <c r="AU104" s="204"/>
      <c r="AV104" s="204"/>
      <c r="AW104" s="203"/>
      <c r="AX104" s="207">
        <f>ROUND(F104*H104/30,2)</f>
        <v>1</v>
      </c>
      <c r="AY104" s="203"/>
    </row>
    <row r="105" spans="1:51" ht="50.1" customHeight="1">
      <c r="A105" s="402" t="s">
        <v>231</v>
      </c>
      <c r="B105" s="275" t="s">
        <v>440</v>
      </c>
      <c r="C105" s="210"/>
      <c r="D105" s="210"/>
      <c r="E105" s="210"/>
      <c r="F105" s="211"/>
      <c r="G105" s="212"/>
      <c r="H105" s="212"/>
      <c r="I105" s="213"/>
      <c r="J105" s="193"/>
      <c r="K105" s="212"/>
      <c r="L105" s="212"/>
      <c r="M105" s="212"/>
      <c r="N105" s="212"/>
      <c r="O105" s="212"/>
      <c r="P105" s="212"/>
      <c r="Q105" s="212"/>
      <c r="R105" s="213"/>
      <c r="S105" s="262"/>
      <c r="T105" s="263"/>
      <c r="U105" s="263"/>
      <c r="V105" s="263"/>
      <c r="W105" s="263"/>
      <c r="X105" s="263"/>
      <c r="Y105" s="263"/>
      <c r="Z105" s="263"/>
      <c r="AA105" s="263"/>
      <c r="AB105" s="282" t="s">
        <v>425</v>
      </c>
      <c r="AC105" s="282" t="s">
        <v>426</v>
      </c>
      <c r="AD105" s="282" t="s">
        <v>427</v>
      </c>
      <c r="AE105" s="214"/>
      <c r="AF105" s="210"/>
      <c r="AG105" s="210"/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5"/>
      <c r="AT105" s="214"/>
      <c r="AU105" s="210"/>
      <c r="AV105" s="210"/>
      <c r="AW105" s="215"/>
      <c r="AX105" s="214"/>
      <c r="AY105" s="215"/>
    </row>
    <row r="106" spans="1:51" ht="20.100000000000001" customHeight="1">
      <c r="A106" s="402"/>
      <c r="B106" s="403" t="s">
        <v>215</v>
      </c>
      <c r="C106" s="200" t="s">
        <v>209</v>
      </c>
      <c r="D106" s="201" t="s">
        <v>124</v>
      </c>
      <c r="E106" s="201" t="s">
        <v>376</v>
      </c>
      <c r="F106" s="202">
        <v>2</v>
      </c>
      <c r="G106" s="201">
        <v>2</v>
      </c>
      <c r="H106" s="201">
        <v>30</v>
      </c>
      <c r="I106" s="203">
        <f t="shared" ref="I106:I108" si="148">SUM(AE106:AY106)</f>
        <v>0.45</v>
      </c>
      <c r="J106" s="256">
        <f>VLOOKUP(D106,DNIT_CONSUL!$A$4:$D$120,4,FALSE)</f>
        <v>13163.74</v>
      </c>
      <c r="K106" s="257">
        <f t="shared" ref="K106:K108" si="149">TRUNC(I106*J106,2)</f>
        <v>5923.68</v>
      </c>
      <c r="L106" s="257">
        <f t="shared" ref="L106:L107" si="150">TRUNC(K106*$L$8,2)</f>
        <v>4978.26</v>
      </c>
      <c r="M106" s="257">
        <f t="shared" ref="M106:M107" si="151">TRUNC((K106+L106)*$M$8,2)</f>
        <v>2180.38</v>
      </c>
      <c r="N106" s="257">
        <f t="shared" ref="N106:N108" si="152">TRUNC((K106+L106+M106)*$N$8,2)</f>
        <v>1569.87</v>
      </c>
      <c r="O106" s="202">
        <f t="shared" ref="O106:O108" si="153">TRUNC((K106+L106+M106+N106)*$O$8,2)</f>
        <v>2435.19</v>
      </c>
      <c r="P106" s="257">
        <f t="shared" ref="P106:P108" si="154">SUM(K106:O106)</f>
        <v>17087.379999999997</v>
      </c>
      <c r="Q106" s="399">
        <f>SUM(P106:P108)</f>
        <v>34039.549999999996</v>
      </c>
      <c r="R106" s="258">
        <f>ROUND(Q106/$Q$9,8)</f>
        <v>3.3297380000000001E-2</v>
      </c>
      <c r="S106" s="219"/>
      <c r="T106" s="217"/>
      <c r="U106" s="217"/>
      <c r="V106" s="202"/>
      <c r="W106" s="217"/>
      <c r="X106" s="202"/>
      <c r="Y106" s="218"/>
      <c r="Z106" s="202"/>
      <c r="AA106" s="202"/>
      <c r="AB106" s="202"/>
      <c r="AC106" s="202"/>
      <c r="AD106" s="202"/>
      <c r="AE106" s="176"/>
      <c r="AF106" s="177"/>
      <c r="AG106" s="204"/>
      <c r="AH106" s="204">
        <v>0.45</v>
      </c>
      <c r="AI106" s="204"/>
      <c r="AJ106" s="204"/>
      <c r="AK106" s="204"/>
      <c r="AL106" s="204"/>
      <c r="AM106" s="204"/>
      <c r="AN106" s="177"/>
      <c r="AO106" s="177"/>
      <c r="AP106" s="177"/>
      <c r="AQ106" s="177"/>
      <c r="AR106" s="177"/>
      <c r="AS106" s="206"/>
      <c r="AT106" s="176"/>
      <c r="AU106" s="177"/>
      <c r="AV106" s="177"/>
      <c r="AW106" s="206"/>
      <c r="AX106" s="176"/>
      <c r="AY106" s="206"/>
    </row>
    <row r="107" spans="1:51" ht="20.100000000000001" customHeight="1">
      <c r="A107" s="402"/>
      <c r="B107" s="403"/>
      <c r="C107" s="200" t="s">
        <v>210</v>
      </c>
      <c r="D107" s="201" t="s">
        <v>153</v>
      </c>
      <c r="E107" s="201" t="s">
        <v>376</v>
      </c>
      <c r="F107" s="202">
        <v>2</v>
      </c>
      <c r="G107" s="201">
        <v>8</v>
      </c>
      <c r="H107" s="201">
        <v>30</v>
      </c>
      <c r="I107" s="203">
        <f t="shared" si="148"/>
        <v>2</v>
      </c>
      <c r="J107" s="256">
        <f>VLOOKUP(D107,DNIT_CONSUL!$A$4:$D$120,4,FALSE)</f>
        <v>2920.29</v>
      </c>
      <c r="K107" s="257">
        <f t="shared" si="149"/>
        <v>5840.58</v>
      </c>
      <c r="L107" s="257">
        <f t="shared" si="150"/>
        <v>4908.42</v>
      </c>
      <c r="M107" s="257">
        <f t="shared" si="151"/>
        <v>2149.8000000000002</v>
      </c>
      <c r="N107" s="257">
        <f t="shared" si="152"/>
        <v>1547.85</v>
      </c>
      <c r="O107" s="202">
        <f t="shared" si="153"/>
        <v>2401.0300000000002</v>
      </c>
      <c r="P107" s="257">
        <f t="shared" si="154"/>
        <v>16847.68</v>
      </c>
      <c r="Q107" s="400"/>
      <c r="R107" s="259"/>
      <c r="S107" s="216"/>
      <c r="T107" s="208"/>
      <c r="U107" s="208"/>
      <c r="V107" s="202"/>
      <c r="W107" s="208"/>
      <c r="X107" s="202"/>
      <c r="Y107" s="208"/>
      <c r="Z107" s="202"/>
      <c r="AA107" s="202"/>
      <c r="AB107" s="202"/>
      <c r="AC107" s="202"/>
      <c r="AD107" s="202"/>
      <c r="AE107" s="207"/>
      <c r="AF107" s="204"/>
      <c r="AG107" s="204"/>
      <c r="AH107" s="204"/>
      <c r="AI107" s="204"/>
      <c r="AJ107" s="204"/>
      <c r="AK107" s="204"/>
      <c r="AL107" s="204"/>
      <c r="AM107" s="204">
        <f>ROUND(F107*(G107/8*H107/30),2)</f>
        <v>2</v>
      </c>
      <c r="AN107" s="204"/>
      <c r="AO107" s="204"/>
      <c r="AP107" s="204"/>
      <c r="AQ107" s="204"/>
      <c r="AR107" s="204"/>
      <c r="AS107" s="203"/>
      <c r="AT107" s="207"/>
      <c r="AU107" s="204"/>
      <c r="AV107" s="204"/>
      <c r="AW107" s="203"/>
      <c r="AX107" s="207"/>
      <c r="AY107" s="203"/>
    </row>
    <row r="108" spans="1:51" ht="20.100000000000001" customHeight="1">
      <c r="A108" s="402"/>
      <c r="B108" s="199" t="s">
        <v>379</v>
      </c>
      <c r="C108" s="200" t="s">
        <v>370</v>
      </c>
      <c r="D108" s="201" t="s">
        <v>192</v>
      </c>
      <c r="E108" s="201" t="s">
        <v>377</v>
      </c>
      <c r="F108" s="202">
        <v>0.1</v>
      </c>
      <c r="G108" s="201"/>
      <c r="H108" s="201">
        <v>30</v>
      </c>
      <c r="I108" s="203">
        <f t="shared" si="148"/>
        <v>0.1</v>
      </c>
      <c r="J108" s="256">
        <f>VLOOKUP(D108,DNIT_CONSUL!$A$4:$D$120,4,FALSE)</f>
        <v>800</v>
      </c>
      <c r="K108" s="257">
        <f t="shared" si="149"/>
        <v>80</v>
      </c>
      <c r="L108" s="257"/>
      <c r="M108" s="257"/>
      <c r="N108" s="257">
        <f t="shared" si="152"/>
        <v>9.6</v>
      </c>
      <c r="O108" s="202">
        <f t="shared" si="153"/>
        <v>14.89</v>
      </c>
      <c r="P108" s="257">
        <f t="shared" si="154"/>
        <v>104.49</v>
      </c>
      <c r="Q108" s="401"/>
      <c r="R108" s="259"/>
      <c r="S108" s="216"/>
      <c r="T108" s="202"/>
      <c r="U108" s="202"/>
      <c r="V108" s="202"/>
      <c r="W108" s="202"/>
      <c r="X108" s="202"/>
      <c r="Y108" s="202"/>
      <c r="Z108" s="202"/>
      <c r="AA108" s="202"/>
      <c r="AB108" s="202"/>
      <c r="AC108" s="202"/>
      <c r="AD108" s="202"/>
      <c r="AE108" s="207"/>
      <c r="AF108" s="204"/>
      <c r="AG108" s="204"/>
      <c r="AH108" s="204"/>
      <c r="AI108" s="204"/>
      <c r="AJ108" s="204"/>
      <c r="AK108" s="204"/>
      <c r="AL108" s="204"/>
      <c r="AM108" s="204"/>
      <c r="AN108" s="204"/>
      <c r="AO108" s="204"/>
      <c r="AP108" s="204"/>
      <c r="AQ108" s="204"/>
      <c r="AR108" s="204"/>
      <c r="AS108" s="203"/>
      <c r="AT108" s="207"/>
      <c r="AU108" s="204"/>
      <c r="AV108" s="204"/>
      <c r="AW108" s="203"/>
      <c r="AX108" s="207">
        <f>ROUND(F108*H108/30,2)</f>
        <v>0.1</v>
      </c>
      <c r="AY108" s="203"/>
    </row>
    <row r="109" spans="1:51" ht="50.1" customHeight="1">
      <c r="A109" s="402" t="s">
        <v>232</v>
      </c>
      <c r="B109" s="275" t="s">
        <v>441</v>
      </c>
      <c r="C109" s="210"/>
      <c r="D109" s="210"/>
      <c r="E109" s="210"/>
      <c r="F109" s="211"/>
      <c r="G109" s="212"/>
      <c r="H109" s="212"/>
      <c r="I109" s="213"/>
      <c r="J109" s="193"/>
      <c r="K109" s="212"/>
      <c r="L109" s="212"/>
      <c r="M109" s="212"/>
      <c r="N109" s="212"/>
      <c r="O109" s="212"/>
      <c r="P109" s="212"/>
      <c r="Q109" s="212"/>
      <c r="R109" s="213"/>
      <c r="S109" s="262"/>
      <c r="T109" s="263"/>
      <c r="U109" s="263"/>
      <c r="V109" s="263"/>
      <c r="W109" s="263"/>
      <c r="X109" s="263"/>
      <c r="Y109" s="263"/>
      <c r="Z109" s="263"/>
      <c r="AA109" s="263"/>
      <c r="AB109" s="282" t="s">
        <v>425</v>
      </c>
      <c r="AC109" s="282" t="s">
        <v>426</v>
      </c>
      <c r="AD109" s="282" t="s">
        <v>427</v>
      </c>
      <c r="AE109" s="214"/>
      <c r="AF109" s="210"/>
      <c r="AG109" s="210"/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5"/>
      <c r="AT109" s="214"/>
      <c r="AU109" s="210"/>
      <c r="AV109" s="210"/>
      <c r="AW109" s="215"/>
      <c r="AX109" s="214"/>
      <c r="AY109" s="215"/>
    </row>
    <row r="110" spans="1:51" ht="20.100000000000001" customHeight="1">
      <c r="A110" s="402"/>
      <c r="B110" s="403" t="s">
        <v>215</v>
      </c>
      <c r="C110" s="200" t="s">
        <v>209</v>
      </c>
      <c r="D110" s="201" t="s">
        <v>124</v>
      </c>
      <c r="E110" s="201" t="s">
        <v>376</v>
      </c>
      <c r="F110" s="202">
        <v>1</v>
      </c>
      <c r="G110" s="201">
        <v>2</v>
      </c>
      <c r="H110" s="201">
        <v>30</v>
      </c>
      <c r="I110" s="203">
        <f t="shared" ref="I110:I112" si="155">SUM(AE110:AY110)</f>
        <v>0.25</v>
      </c>
      <c r="J110" s="256">
        <f>VLOOKUP(D110,DNIT_CONSUL!$A$4:$D$120,4,FALSE)</f>
        <v>13163.74</v>
      </c>
      <c r="K110" s="257">
        <f t="shared" ref="K110:K112" si="156">TRUNC(I110*J110,2)</f>
        <v>3290.93</v>
      </c>
      <c r="L110" s="257">
        <f t="shared" ref="L110:L111" si="157">TRUNC(K110*$L$8,2)</f>
        <v>2765.69</v>
      </c>
      <c r="M110" s="257">
        <f t="shared" ref="M110:M111" si="158">TRUNC((K110+L110)*$M$8,2)</f>
        <v>1211.32</v>
      </c>
      <c r="N110" s="257">
        <f t="shared" ref="N110:N112" si="159">TRUNC((K110+L110+M110)*$N$8,2)</f>
        <v>872.15</v>
      </c>
      <c r="O110" s="202">
        <f t="shared" ref="O110:O112" si="160">TRUNC((K110+L110+M110+N110)*$O$8,2)</f>
        <v>1352.88</v>
      </c>
      <c r="P110" s="257">
        <f t="shared" ref="P110:P112" si="161">SUM(K110:O110)</f>
        <v>9492.9699999999993</v>
      </c>
      <c r="Q110" s="399">
        <f>SUM(P110:P112)</f>
        <v>18021.29</v>
      </c>
      <c r="R110" s="258">
        <f>ROUND(Q110/$Q$9,8)</f>
        <v>1.7628370000000001E-2</v>
      </c>
      <c r="S110" s="219"/>
      <c r="T110" s="217"/>
      <c r="U110" s="217"/>
      <c r="V110" s="202"/>
      <c r="W110" s="217"/>
      <c r="X110" s="202"/>
      <c r="Y110" s="218"/>
      <c r="Z110" s="202"/>
      <c r="AA110" s="202"/>
      <c r="AB110" s="202"/>
      <c r="AC110" s="202"/>
      <c r="AD110" s="202"/>
      <c r="AE110" s="176"/>
      <c r="AF110" s="177"/>
      <c r="AG110" s="204"/>
      <c r="AH110" s="204">
        <f>ROUND(F110*(G110/8*H110/30),2)</f>
        <v>0.25</v>
      </c>
      <c r="AI110" s="204"/>
      <c r="AJ110" s="204"/>
      <c r="AK110" s="204"/>
      <c r="AL110" s="204"/>
      <c r="AM110" s="204"/>
      <c r="AN110" s="177"/>
      <c r="AO110" s="177"/>
      <c r="AP110" s="177"/>
      <c r="AQ110" s="177"/>
      <c r="AR110" s="177"/>
      <c r="AS110" s="206"/>
      <c r="AT110" s="176"/>
      <c r="AU110" s="177"/>
      <c r="AV110" s="177"/>
      <c r="AW110" s="206"/>
      <c r="AX110" s="176"/>
      <c r="AY110" s="206"/>
    </row>
    <row r="111" spans="1:51" ht="20.100000000000001" customHeight="1">
      <c r="A111" s="402"/>
      <c r="B111" s="403"/>
      <c r="C111" s="200" t="s">
        <v>210</v>
      </c>
      <c r="D111" s="201" t="s">
        <v>153</v>
      </c>
      <c r="E111" s="201" t="s">
        <v>376</v>
      </c>
      <c r="F111" s="202">
        <v>1</v>
      </c>
      <c r="G111" s="201">
        <v>8</v>
      </c>
      <c r="H111" s="201">
        <v>30</v>
      </c>
      <c r="I111" s="203">
        <f t="shared" si="155"/>
        <v>1</v>
      </c>
      <c r="J111" s="256">
        <f>VLOOKUP(D111,DNIT_CONSUL!$A$4:$D$120,4,FALSE)</f>
        <v>2920.29</v>
      </c>
      <c r="K111" s="257">
        <f t="shared" si="156"/>
        <v>2920.29</v>
      </c>
      <c r="L111" s="257">
        <f t="shared" si="157"/>
        <v>2454.21</v>
      </c>
      <c r="M111" s="257">
        <f t="shared" si="158"/>
        <v>1074.9000000000001</v>
      </c>
      <c r="N111" s="257">
        <f t="shared" si="159"/>
        <v>773.92</v>
      </c>
      <c r="O111" s="202">
        <f t="shared" si="160"/>
        <v>1200.51</v>
      </c>
      <c r="P111" s="257">
        <f t="shared" si="161"/>
        <v>8423.83</v>
      </c>
      <c r="Q111" s="400"/>
      <c r="R111" s="259"/>
      <c r="S111" s="216"/>
      <c r="T111" s="208"/>
      <c r="U111" s="208"/>
      <c r="V111" s="202"/>
      <c r="W111" s="208"/>
      <c r="X111" s="202"/>
      <c r="Y111" s="208"/>
      <c r="Z111" s="202"/>
      <c r="AA111" s="202"/>
      <c r="AB111" s="202"/>
      <c r="AC111" s="202"/>
      <c r="AD111" s="202"/>
      <c r="AE111" s="207"/>
      <c r="AF111" s="204"/>
      <c r="AG111" s="204"/>
      <c r="AH111" s="204"/>
      <c r="AI111" s="204"/>
      <c r="AJ111" s="204"/>
      <c r="AK111" s="204"/>
      <c r="AL111" s="204"/>
      <c r="AM111" s="204">
        <f>ROUND(F111*(G111/8*H111/30),2)</f>
        <v>1</v>
      </c>
      <c r="AN111" s="204"/>
      <c r="AO111" s="204"/>
      <c r="AP111" s="204"/>
      <c r="AQ111" s="204"/>
      <c r="AR111" s="204"/>
      <c r="AS111" s="203"/>
      <c r="AT111" s="207"/>
      <c r="AU111" s="204"/>
      <c r="AV111" s="204"/>
      <c r="AW111" s="203"/>
      <c r="AX111" s="207"/>
      <c r="AY111" s="203"/>
    </row>
    <row r="112" spans="1:51" ht="20.100000000000001" customHeight="1">
      <c r="A112" s="402"/>
      <c r="B112" s="199" t="s">
        <v>379</v>
      </c>
      <c r="C112" s="200" t="s">
        <v>370</v>
      </c>
      <c r="D112" s="201" t="s">
        <v>192</v>
      </c>
      <c r="E112" s="201" t="s">
        <v>377</v>
      </c>
      <c r="F112" s="202">
        <v>0.1</v>
      </c>
      <c r="G112" s="201"/>
      <c r="H112" s="201">
        <v>30</v>
      </c>
      <c r="I112" s="203">
        <f t="shared" si="155"/>
        <v>0.1</v>
      </c>
      <c r="J112" s="256">
        <f>VLOOKUP(D112,DNIT_CONSUL!$A$4:$D$120,4,FALSE)</f>
        <v>800</v>
      </c>
      <c r="K112" s="257">
        <f t="shared" si="156"/>
        <v>80</v>
      </c>
      <c r="L112" s="257"/>
      <c r="M112" s="257"/>
      <c r="N112" s="257">
        <f t="shared" si="159"/>
        <v>9.6</v>
      </c>
      <c r="O112" s="202">
        <f t="shared" si="160"/>
        <v>14.89</v>
      </c>
      <c r="P112" s="257">
        <f t="shared" si="161"/>
        <v>104.49</v>
      </c>
      <c r="Q112" s="401"/>
      <c r="R112" s="259"/>
      <c r="S112" s="216"/>
      <c r="T112" s="202"/>
      <c r="U112" s="202"/>
      <c r="V112" s="202"/>
      <c r="W112" s="202"/>
      <c r="X112" s="202"/>
      <c r="Y112" s="202"/>
      <c r="Z112" s="202"/>
      <c r="AA112" s="202"/>
      <c r="AB112" s="202"/>
      <c r="AC112" s="202"/>
      <c r="AD112" s="202"/>
      <c r="AE112" s="207"/>
      <c r="AF112" s="204"/>
      <c r="AG112" s="204"/>
      <c r="AH112" s="204"/>
      <c r="AI112" s="204"/>
      <c r="AJ112" s="204"/>
      <c r="AK112" s="204"/>
      <c r="AL112" s="204"/>
      <c r="AM112" s="204"/>
      <c r="AN112" s="204"/>
      <c r="AO112" s="204"/>
      <c r="AP112" s="204"/>
      <c r="AQ112" s="204"/>
      <c r="AR112" s="204"/>
      <c r="AS112" s="203"/>
      <c r="AT112" s="207"/>
      <c r="AU112" s="204"/>
      <c r="AV112" s="204"/>
      <c r="AW112" s="203"/>
      <c r="AX112" s="207">
        <f>ROUND(F112*H112/30,2)</f>
        <v>0.1</v>
      </c>
      <c r="AY112" s="203"/>
    </row>
    <row r="113" spans="1:51" ht="50.1" customHeight="1">
      <c r="A113" s="402" t="s">
        <v>233</v>
      </c>
      <c r="B113" s="275" t="s">
        <v>442</v>
      </c>
      <c r="C113" s="210"/>
      <c r="D113" s="210"/>
      <c r="E113" s="210"/>
      <c r="F113" s="211"/>
      <c r="G113" s="212"/>
      <c r="H113" s="212"/>
      <c r="I113" s="213"/>
      <c r="J113" s="193"/>
      <c r="K113" s="212"/>
      <c r="L113" s="212"/>
      <c r="M113" s="212"/>
      <c r="N113" s="212"/>
      <c r="O113" s="212"/>
      <c r="P113" s="212"/>
      <c r="Q113" s="212"/>
      <c r="R113" s="213"/>
      <c r="S113" s="262"/>
      <c r="T113" s="263"/>
      <c r="U113" s="263"/>
      <c r="V113" s="263"/>
      <c r="W113" s="263"/>
      <c r="X113" s="263"/>
      <c r="Y113" s="263"/>
      <c r="Z113" s="263"/>
      <c r="AA113" s="263"/>
      <c r="AB113" s="282" t="s">
        <v>425</v>
      </c>
      <c r="AC113" s="282" t="s">
        <v>426</v>
      </c>
      <c r="AD113" s="282" t="s">
        <v>427</v>
      </c>
      <c r="AE113" s="214"/>
      <c r="AF113" s="210"/>
      <c r="AG113" s="210"/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5"/>
      <c r="AT113" s="214"/>
      <c r="AU113" s="210"/>
      <c r="AV113" s="210"/>
      <c r="AW113" s="215"/>
      <c r="AX113" s="214"/>
      <c r="AY113" s="215"/>
    </row>
    <row r="114" spans="1:51" ht="20.100000000000001" customHeight="1">
      <c r="A114" s="402"/>
      <c r="B114" s="403" t="s">
        <v>215</v>
      </c>
      <c r="C114" s="200" t="s">
        <v>209</v>
      </c>
      <c r="D114" s="201" t="s">
        <v>124</v>
      </c>
      <c r="E114" s="201" t="s">
        <v>376</v>
      </c>
      <c r="F114" s="202">
        <v>1</v>
      </c>
      <c r="G114" s="201">
        <v>2</v>
      </c>
      <c r="H114" s="201">
        <v>30</v>
      </c>
      <c r="I114" s="203">
        <f t="shared" ref="I114:I116" si="162">SUM(AE114:AY114)</f>
        <v>0.25</v>
      </c>
      <c r="J114" s="256">
        <f>VLOOKUP(D114,DNIT_CONSUL!$A$4:$D$120,4,FALSE)</f>
        <v>13163.74</v>
      </c>
      <c r="K114" s="257">
        <f t="shared" ref="K114:K116" si="163">TRUNC(I114*J114,2)</f>
        <v>3290.93</v>
      </c>
      <c r="L114" s="257">
        <f t="shared" ref="L114:L115" si="164">TRUNC(K114*$L$8,2)</f>
        <v>2765.69</v>
      </c>
      <c r="M114" s="257">
        <f t="shared" ref="M114:M115" si="165">TRUNC((K114+L114)*$M$8,2)</f>
        <v>1211.32</v>
      </c>
      <c r="N114" s="257">
        <f t="shared" ref="N114:N116" si="166">TRUNC((K114+L114+M114)*$N$8,2)</f>
        <v>872.15</v>
      </c>
      <c r="O114" s="202">
        <f t="shared" ref="O114:O116" si="167">TRUNC((K114+L114+M114+N114)*$O$8,2)</f>
        <v>1352.88</v>
      </c>
      <c r="P114" s="257">
        <f t="shared" ref="P114:P116" si="168">SUM(K114:O114)</f>
        <v>9492.9699999999993</v>
      </c>
      <c r="Q114" s="399">
        <f>SUM(P114:P116)</f>
        <v>18021.29</v>
      </c>
      <c r="R114" s="258">
        <f>ROUND(Q114/$Q$9,8)</f>
        <v>1.7628370000000001E-2</v>
      </c>
      <c r="S114" s="219"/>
      <c r="T114" s="217"/>
      <c r="U114" s="217"/>
      <c r="V114" s="202"/>
      <c r="W114" s="217"/>
      <c r="X114" s="202"/>
      <c r="Y114" s="218"/>
      <c r="Z114" s="202"/>
      <c r="AA114" s="202"/>
      <c r="AB114" s="202"/>
      <c r="AC114" s="202"/>
      <c r="AD114" s="202"/>
      <c r="AE114" s="176"/>
      <c r="AF114" s="177"/>
      <c r="AG114" s="204"/>
      <c r="AH114" s="204">
        <f>ROUND(F114*(G114/8*H114/30),2)</f>
        <v>0.25</v>
      </c>
      <c r="AI114" s="204"/>
      <c r="AJ114" s="204"/>
      <c r="AK114" s="204"/>
      <c r="AL114" s="204"/>
      <c r="AM114" s="204"/>
      <c r="AN114" s="177"/>
      <c r="AO114" s="177"/>
      <c r="AP114" s="177"/>
      <c r="AQ114" s="177"/>
      <c r="AR114" s="177"/>
      <c r="AS114" s="206"/>
      <c r="AT114" s="176"/>
      <c r="AU114" s="177"/>
      <c r="AV114" s="177"/>
      <c r="AW114" s="206"/>
      <c r="AX114" s="176"/>
      <c r="AY114" s="206"/>
    </row>
    <row r="115" spans="1:51" ht="20.100000000000001" customHeight="1">
      <c r="A115" s="402"/>
      <c r="B115" s="403"/>
      <c r="C115" s="200" t="s">
        <v>210</v>
      </c>
      <c r="D115" s="201" t="s">
        <v>153</v>
      </c>
      <c r="E115" s="201" t="s">
        <v>376</v>
      </c>
      <c r="F115" s="202">
        <v>1</v>
      </c>
      <c r="G115" s="201">
        <v>8</v>
      </c>
      <c r="H115" s="201">
        <v>30</v>
      </c>
      <c r="I115" s="203">
        <f t="shared" si="162"/>
        <v>1</v>
      </c>
      <c r="J115" s="256">
        <f>VLOOKUP(D115,DNIT_CONSUL!$A$4:$D$120,4,FALSE)</f>
        <v>2920.29</v>
      </c>
      <c r="K115" s="257">
        <f t="shared" si="163"/>
        <v>2920.29</v>
      </c>
      <c r="L115" s="257">
        <f t="shared" si="164"/>
        <v>2454.21</v>
      </c>
      <c r="M115" s="257">
        <f t="shared" si="165"/>
        <v>1074.9000000000001</v>
      </c>
      <c r="N115" s="257">
        <f t="shared" si="166"/>
        <v>773.92</v>
      </c>
      <c r="O115" s="202">
        <f t="shared" si="167"/>
        <v>1200.51</v>
      </c>
      <c r="P115" s="257">
        <f t="shared" si="168"/>
        <v>8423.83</v>
      </c>
      <c r="Q115" s="400"/>
      <c r="R115" s="259"/>
      <c r="S115" s="216"/>
      <c r="T115" s="208"/>
      <c r="U115" s="208"/>
      <c r="V115" s="202"/>
      <c r="W115" s="208"/>
      <c r="X115" s="202"/>
      <c r="Y115" s="208"/>
      <c r="Z115" s="202"/>
      <c r="AA115" s="202"/>
      <c r="AB115" s="202"/>
      <c r="AC115" s="202"/>
      <c r="AD115" s="202"/>
      <c r="AE115" s="207"/>
      <c r="AF115" s="204"/>
      <c r="AG115" s="204"/>
      <c r="AH115" s="204"/>
      <c r="AI115" s="204"/>
      <c r="AJ115" s="204"/>
      <c r="AK115" s="204"/>
      <c r="AL115" s="204"/>
      <c r="AM115" s="204">
        <f>ROUND(F115*(G115/8*H115/30),2)</f>
        <v>1</v>
      </c>
      <c r="AN115" s="204"/>
      <c r="AO115" s="204"/>
      <c r="AP115" s="204"/>
      <c r="AQ115" s="204"/>
      <c r="AR115" s="204"/>
      <c r="AS115" s="203"/>
      <c r="AT115" s="207"/>
      <c r="AU115" s="204"/>
      <c r="AV115" s="204"/>
      <c r="AW115" s="203"/>
      <c r="AX115" s="207"/>
      <c r="AY115" s="203"/>
    </row>
    <row r="116" spans="1:51" ht="20.100000000000001" customHeight="1">
      <c r="A116" s="402"/>
      <c r="B116" s="199" t="s">
        <v>379</v>
      </c>
      <c r="C116" s="200" t="s">
        <v>370</v>
      </c>
      <c r="D116" s="201" t="s">
        <v>192</v>
      </c>
      <c r="E116" s="201" t="s">
        <v>377</v>
      </c>
      <c r="F116" s="202">
        <v>0.1</v>
      </c>
      <c r="G116" s="201"/>
      <c r="H116" s="201">
        <v>30</v>
      </c>
      <c r="I116" s="203">
        <f t="shared" si="162"/>
        <v>0.1</v>
      </c>
      <c r="J116" s="256">
        <f>VLOOKUP(D116,DNIT_CONSUL!$A$4:$D$120,4,FALSE)</f>
        <v>800</v>
      </c>
      <c r="K116" s="257">
        <f t="shared" si="163"/>
        <v>80</v>
      </c>
      <c r="L116" s="257"/>
      <c r="M116" s="257"/>
      <c r="N116" s="257">
        <f t="shared" si="166"/>
        <v>9.6</v>
      </c>
      <c r="O116" s="202">
        <f t="shared" si="167"/>
        <v>14.89</v>
      </c>
      <c r="P116" s="257">
        <f t="shared" si="168"/>
        <v>104.49</v>
      </c>
      <c r="Q116" s="401"/>
      <c r="R116" s="259"/>
      <c r="S116" s="216"/>
      <c r="T116" s="202"/>
      <c r="U116" s="202"/>
      <c r="V116" s="202"/>
      <c r="W116" s="202"/>
      <c r="X116" s="202"/>
      <c r="Y116" s="202"/>
      <c r="Z116" s="202"/>
      <c r="AA116" s="202"/>
      <c r="AB116" s="202"/>
      <c r="AC116" s="202"/>
      <c r="AD116" s="202"/>
      <c r="AE116" s="207"/>
      <c r="AF116" s="204"/>
      <c r="AG116" s="204"/>
      <c r="AH116" s="204"/>
      <c r="AI116" s="204"/>
      <c r="AJ116" s="204"/>
      <c r="AK116" s="204"/>
      <c r="AL116" s="204"/>
      <c r="AM116" s="204"/>
      <c r="AN116" s="204"/>
      <c r="AO116" s="204"/>
      <c r="AP116" s="204"/>
      <c r="AQ116" s="204"/>
      <c r="AR116" s="204"/>
      <c r="AS116" s="203"/>
      <c r="AT116" s="207"/>
      <c r="AU116" s="204"/>
      <c r="AV116" s="204"/>
      <c r="AW116" s="203"/>
      <c r="AX116" s="207">
        <f>ROUND(F116*H116/30,2)</f>
        <v>0.1</v>
      </c>
      <c r="AY116" s="203"/>
    </row>
    <row r="117" spans="1:51" ht="50.1" customHeight="1">
      <c r="A117" s="402" t="s">
        <v>234</v>
      </c>
      <c r="B117" s="275" t="s">
        <v>447</v>
      </c>
      <c r="C117" s="210"/>
      <c r="D117" s="210"/>
      <c r="E117" s="210"/>
      <c r="F117" s="211"/>
      <c r="G117" s="212"/>
      <c r="H117" s="212"/>
      <c r="I117" s="213"/>
      <c r="J117" s="193"/>
      <c r="K117" s="212"/>
      <c r="L117" s="212"/>
      <c r="M117" s="212"/>
      <c r="N117" s="212"/>
      <c r="O117" s="212"/>
      <c r="P117" s="212"/>
      <c r="Q117" s="212"/>
      <c r="R117" s="213"/>
      <c r="S117" s="262"/>
      <c r="T117" s="263"/>
      <c r="U117" s="263"/>
      <c r="V117" s="263"/>
      <c r="W117" s="263"/>
      <c r="X117" s="263"/>
      <c r="Y117" s="263"/>
      <c r="Z117" s="263"/>
      <c r="AA117" s="263"/>
      <c r="AB117" s="282" t="s">
        <v>425</v>
      </c>
      <c r="AC117" s="282" t="s">
        <v>426</v>
      </c>
      <c r="AD117" s="282" t="s">
        <v>427</v>
      </c>
      <c r="AE117" s="214"/>
      <c r="AF117" s="210"/>
      <c r="AG117" s="210"/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5"/>
      <c r="AT117" s="214"/>
      <c r="AU117" s="210"/>
      <c r="AV117" s="210"/>
      <c r="AW117" s="215"/>
      <c r="AX117" s="214"/>
      <c r="AY117" s="215"/>
    </row>
    <row r="118" spans="1:51" ht="20.100000000000001" customHeight="1">
      <c r="A118" s="402"/>
      <c r="B118" s="403" t="s">
        <v>215</v>
      </c>
      <c r="C118" s="200" t="s">
        <v>209</v>
      </c>
      <c r="D118" s="201" t="s">
        <v>124</v>
      </c>
      <c r="E118" s="201" t="s">
        <v>376</v>
      </c>
      <c r="F118" s="202">
        <v>1</v>
      </c>
      <c r="G118" s="201">
        <v>2</v>
      </c>
      <c r="H118" s="201">
        <v>30</v>
      </c>
      <c r="I118" s="203">
        <f t="shared" ref="I118:I120" si="169">SUM(AE118:AY118)</f>
        <v>0.26</v>
      </c>
      <c r="J118" s="256">
        <f>VLOOKUP(D118,DNIT_CONSUL!$A$4:$D$120,4,FALSE)</f>
        <v>13163.74</v>
      </c>
      <c r="K118" s="257">
        <f t="shared" ref="K118:K120" si="170">TRUNC(I118*J118,2)</f>
        <v>3422.57</v>
      </c>
      <c r="L118" s="257">
        <f t="shared" ref="L118:L119" si="171">TRUNC(K118*$L$8,2)</f>
        <v>2876.32</v>
      </c>
      <c r="M118" s="257">
        <f t="shared" ref="M118:M119" si="172">TRUNC((K118+L118)*$M$8,2)</f>
        <v>1259.77</v>
      </c>
      <c r="N118" s="257">
        <f t="shared" ref="N118:N120" si="173">TRUNC((K118+L118+M118)*$N$8,2)</f>
        <v>907.03</v>
      </c>
      <c r="O118" s="202">
        <f t="shared" ref="O118:O120" si="174">TRUNC((K118+L118+M118+N118)*$O$8,2)</f>
        <v>1406.99</v>
      </c>
      <c r="P118" s="257">
        <f t="shared" ref="P118:P120" si="175">SUM(K118:O118)</f>
        <v>9872.68</v>
      </c>
      <c r="Q118" s="399">
        <f>SUM(P118:P120)</f>
        <v>18401.000000000004</v>
      </c>
      <c r="R118" s="258">
        <f>ROUND(Q118/$Q$9,8)</f>
        <v>1.79998E-2</v>
      </c>
      <c r="S118" s="219"/>
      <c r="T118" s="217"/>
      <c r="U118" s="217"/>
      <c r="V118" s="202"/>
      <c r="W118" s="217"/>
      <c r="X118" s="202"/>
      <c r="Y118" s="218"/>
      <c r="Z118" s="202"/>
      <c r="AA118" s="202"/>
      <c r="AB118" s="202"/>
      <c r="AC118" s="202"/>
      <c r="AD118" s="202"/>
      <c r="AE118" s="176"/>
      <c r="AF118" s="177"/>
      <c r="AG118" s="204"/>
      <c r="AH118" s="204">
        <v>0.26</v>
      </c>
      <c r="AI118" s="204"/>
      <c r="AJ118" s="204"/>
      <c r="AK118" s="204"/>
      <c r="AL118" s="204"/>
      <c r="AM118" s="204"/>
      <c r="AN118" s="177"/>
      <c r="AO118" s="177"/>
      <c r="AP118" s="177"/>
      <c r="AQ118" s="177"/>
      <c r="AR118" s="177"/>
      <c r="AS118" s="206"/>
      <c r="AT118" s="176"/>
      <c r="AU118" s="177"/>
      <c r="AV118" s="177"/>
      <c r="AW118" s="206"/>
      <c r="AX118" s="176"/>
      <c r="AY118" s="206"/>
    </row>
    <row r="119" spans="1:51" ht="20.100000000000001" customHeight="1">
      <c r="A119" s="402"/>
      <c r="B119" s="403"/>
      <c r="C119" s="200" t="s">
        <v>210</v>
      </c>
      <c r="D119" s="201" t="s">
        <v>153</v>
      </c>
      <c r="E119" s="201" t="s">
        <v>376</v>
      </c>
      <c r="F119" s="202">
        <v>1</v>
      </c>
      <c r="G119" s="201">
        <v>8</v>
      </c>
      <c r="H119" s="201">
        <v>30</v>
      </c>
      <c r="I119" s="203">
        <f t="shared" si="169"/>
        <v>1</v>
      </c>
      <c r="J119" s="256">
        <f>VLOOKUP(D119,DNIT_CONSUL!$A$4:$D$120,4,FALSE)</f>
        <v>2920.29</v>
      </c>
      <c r="K119" s="257">
        <f t="shared" si="170"/>
        <v>2920.29</v>
      </c>
      <c r="L119" s="257">
        <f t="shared" si="171"/>
        <v>2454.21</v>
      </c>
      <c r="M119" s="257">
        <f t="shared" si="172"/>
        <v>1074.9000000000001</v>
      </c>
      <c r="N119" s="257">
        <f t="shared" si="173"/>
        <v>773.92</v>
      </c>
      <c r="O119" s="202">
        <f t="shared" si="174"/>
        <v>1200.51</v>
      </c>
      <c r="P119" s="257">
        <f t="shared" si="175"/>
        <v>8423.83</v>
      </c>
      <c r="Q119" s="400"/>
      <c r="R119" s="259"/>
      <c r="S119" s="216"/>
      <c r="T119" s="208"/>
      <c r="U119" s="208"/>
      <c r="V119" s="202"/>
      <c r="W119" s="208"/>
      <c r="X119" s="202"/>
      <c r="Y119" s="208"/>
      <c r="Z119" s="202"/>
      <c r="AA119" s="202"/>
      <c r="AB119" s="202"/>
      <c r="AC119" s="202"/>
      <c r="AD119" s="202"/>
      <c r="AE119" s="207"/>
      <c r="AF119" s="204"/>
      <c r="AG119" s="204"/>
      <c r="AH119" s="204"/>
      <c r="AI119" s="204"/>
      <c r="AJ119" s="204"/>
      <c r="AK119" s="204"/>
      <c r="AL119" s="204"/>
      <c r="AM119" s="204">
        <f>ROUND(F119*(G119/8*H119/30),2)</f>
        <v>1</v>
      </c>
      <c r="AN119" s="204"/>
      <c r="AO119" s="204"/>
      <c r="AP119" s="204"/>
      <c r="AQ119" s="204"/>
      <c r="AR119" s="204"/>
      <c r="AS119" s="203"/>
      <c r="AT119" s="207"/>
      <c r="AU119" s="204"/>
      <c r="AV119" s="204"/>
      <c r="AW119" s="203"/>
      <c r="AX119" s="207"/>
      <c r="AY119" s="203"/>
    </row>
    <row r="120" spans="1:51" ht="20.100000000000001" customHeight="1">
      <c r="A120" s="402"/>
      <c r="B120" s="199" t="s">
        <v>379</v>
      </c>
      <c r="C120" s="200" t="s">
        <v>370</v>
      </c>
      <c r="D120" s="201" t="s">
        <v>192</v>
      </c>
      <c r="E120" s="201" t="s">
        <v>377</v>
      </c>
      <c r="F120" s="202">
        <v>0.1</v>
      </c>
      <c r="G120" s="201"/>
      <c r="H120" s="201">
        <v>30</v>
      </c>
      <c r="I120" s="203">
        <f t="shared" si="169"/>
        <v>0.1</v>
      </c>
      <c r="J120" s="256">
        <f>VLOOKUP(D120,DNIT_CONSUL!$A$4:$D$120,4,FALSE)</f>
        <v>800</v>
      </c>
      <c r="K120" s="257">
        <f t="shared" si="170"/>
        <v>80</v>
      </c>
      <c r="L120" s="257"/>
      <c r="M120" s="257"/>
      <c r="N120" s="257">
        <f t="shared" si="173"/>
        <v>9.6</v>
      </c>
      <c r="O120" s="202">
        <f t="shared" si="174"/>
        <v>14.89</v>
      </c>
      <c r="P120" s="257">
        <f t="shared" si="175"/>
        <v>104.49</v>
      </c>
      <c r="Q120" s="401"/>
      <c r="R120" s="259"/>
      <c r="S120" s="216"/>
      <c r="T120" s="202"/>
      <c r="U120" s="202"/>
      <c r="V120" s="202"/>
      <c r="W120" s="202"/>
      <c r="X120" s="202"/>
      <c r="Y120" s="202"/>
      <c r="Z120" s="202"/>
      <c r="AA120" s="202"/>
      <c r="AB120" s="202"/>
      <c r="AC120" s="202"/>
      <c r="AD120" s="202"/>
      <c r="AE120" s="207"/>
      <c r="AF120" s="204"/>
      <c r="AG120" s="204"/>
      <c r="AH120" s="204"/>
      <c r="AI120" s="204"/>
      <c r="AJ120" s="204"/>
      <c r="AK120" s="204"/>
      <c r="AL120" s="204"/>
      <c r="AM120" s="204"/>
      <c r="AN120" s="204"/>
      <c r="AO120" s="204"/>
      <c r="AP120" s="204"/>
      <c r="AQ120" s="204"/>
      <c r="AR120" s="204"/>
      <c r="AS120" s="203"/>
      <c r="AT120" s="207"/>
      <c r="AU120" s="204"/>
      <c r="AV120" s="204"/>
      <c r="AW120" s="203"/>
      <c r="AX120" s="207">
        <f>ROUND(F120*H120/30,2)</f>
        <v>0.1</v>
      </c>
      <c r="AY120" s="203"/>
    </row>
    <row r="121" spans="1:51" ht="50.1" customHeight="1">
      <c r="A121" s="402" t="s">
        <v>373</v>
      </c>
      <c r="B121" s="275" t="s">
        <v>448</v>
      </c>
      <c r="C121" s="210"/>
      <c r="D121" s="210"/>
      <c r="E121" s="210"/>
      <c r="F121" s="211"/>
      <c r="G121" s="212"/>
      <c r="H121" s="212"/>
      <c r="I121" s="213"/>
      <c r="J121" s="193"/>
      <c r="K121" s="212"/>
      <c r="L121" s="212"/>
      <c r="M121" s="212"/>
      <c r="N121" s="212"/>
      <c r="O121" s="212"/>
      <c r="P121" s="212"/>
      <c r="Q121" s="212"/>
      <c r="R121" s="213"/>
      <c r="S121" s="262"/>
      <c r="T121" s="263"/>
      <c r="U121" s="263"/>
      <c r="V121" s="263"/>
      <c r="W121" s="263"/>
      <c r="X121" s="282" t="s">
        <v>425</v>
      </c>
      <c r="Y121" s="282" t="s">
        <v>426</v>
      </c>
      <c r="Z121" s="282" t="s">
        <v>427</v>
      </c>
      <c r="AA121" s="202"/>
      <c r="AB121" s="263"/>
      <c r="AC121" s="263"/>
      <c r="AD121" s="263"/>
      <c r="AE121" s="207"/>
      <c r="AF121" s="204"/>
      <c r="AG121" s="204"/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3"/>
      <c r="AT121" s="207"/>
      <c r="AU121" s="204"/>
      <c r="AV121" s="204"/>
      <c r="AW121" s="203"/>
      <c r="AX121" s="207"/>
      <c r="AY121" s="203"/>
    </row>
    <row r="122" spans="1:51" ht="20.100000000000001" customHeight="1">
      <c r="A122" s="402"/>
      <c r="B122" s="403" t="s">
        <v>215</v>
      </c>
      <c r="C122" s="200" t="s">
        <v>209</v>
      </c>
      <c r="D122" s="201" t="s">
        <v>124</v>
      </c>
      <c r="E122" s="201" t="s">
        <v>376</v>
      </c>
      <c r="F122" s="202">
        <v>1</v>
      </c>
      <c r="G122" s="201">
        <v>1</v>
      </c>
      <c r="H122" s="201">
        <v>30</v>
      </c>
      <c r="I122" s="203">
        <f t="shared" ref="I122:I124" si="176">SUM(AE122:AY122)</f>
        <v>0.1</v>
      </c>
      <c r="J122" s="256">
        <f>VLOOKUP(D122,DNIT_CONSUL!$A$4:$D$120,4,FALSE)</f>
        <v>13163.74</v>
      </c>
      <c r="K122" s="257">
        <f t="shared" ref="K122:K124" si="177">TRUNC(I122*J122,2)</f>
        <v>1316.37</v>
      </c>
      <c r="L122" s="257">
        <f t="shared" ref="L122:L123" si="178">TRUNC(K122*$L$8,2)</f>
        <v>1106.27</v>
      </c>
      <c r="M122" s="257">
        <f t="shared" ref="M122:M123" si="179">TRUNC((K122+L122)*$M$8,2)</f>
        <v>484.52</v>
      </c>
      <c r="N122" s="257">
        <f t="shared" ref="N122:N124" si="180">TRUNC((K122+L122+M122)*$N$8,2)</f>
        <v>348.85</v>
      </c>
      <c r="O122" s="202">
        <f t="shared" ref="O122:O124" si="181">TRUNC((K122+L122+M122+N122)*$O$8,2)</f>
        <v>541.14</v>
      </c>
      <c r="P122" s="257">
        <f t="shared" ref="P122:P124" si="182">SUM(K122:O122)</f>
        <v>3797.1499999999996</v>
      </c>
      <c r="Q122" s="399">
        <f>SUM(P122:P124)</f>
        <v>13265.89</v>
      </c>
      <c r="R122" s="258">
        <f>ROUND(Q122/$Q$9,8)</f>
        <v>1.2976649999999999E-2</v>
      </c>
      <c r="S122" s="219"/>
      <c r="T122" s="217"/>
      <c r="U122" s="217"/>
      <c r="V122" s="202"/>
      <c r="W122" s="217"/>
      <c r="X122" s="202"/>
      <c r="Y122" s="218"/>
      <c r="Z122" s="202"/>
      <c r="AA122" s="202"/>
      <c r="AB122" s="202"/>
      <c r="AC122" s="202"/>
      <c r="AD122" s="202"/>
      <c r="AE122" s="176"/>
      <c r="AF122" s="177"/>
      <c r="AG122" s="204"/>
      <c r="AH122" s="204">
        <v>0.1</v>
      </c>
      <c r="AI122" s="204"/>
      <c r="AJ122" s="204"/>
      <c r="AK122" s="204"/>
      <c r="AL122" s="204"/>
      <c r="AM122" s="204"/>
      <c r="AN122" s="177"/>
      <c r="AO122" s="177"/>
      <c r="AP122" s="177"/>
      <c r="AQ122" s="177"/>
      <c r="AR122" s="177"/>
      <c r="AS122" s="206"/>
      <c r="AT122" s="176"/>
      <c r="AU122" s="177"/>
      <c r="AV122" s="177"/>
      <c r="AW122" s="206"/>
      <c r="AX122" s="176"/>
      <c r="AY122" s="206"/>
    </row>
    <row r="123" spans="1:51" ht="20.100000000000001" customHeight="1">
      <c r="A123" s="402"/>
      <c r="B123" s="403"/>
      <c r="C123" s="200" t="s">
        <v>210</v>
      </c>
      <c r="D123" s="201" t="s">
        <v>153</v>
      </c>
      <c r="E123" s="201" t="s">
        <v>376</v>
      </c>
      <c r="F123" s="202">
        <v>1</v>
      </c>
      <c r="G123" s="201">
        <v>8</v>
      </c>
      <c r="H123" s="201">
        <v>30</v>
      </c>
      <c r="I123" s="203">
        <f t="shared" si="176"/>
        <v>1</v>
      </c>
      <c r="J123" s="256">
        <f>VLOOKUP(D123,DNIT_CONSUL!$A$4:$D$120,4,FALSE)</f>
        <v>2920.29</v>
      </c>
      <c r="K123" s="257">
        <f t="shared" si="177"/>
        <v>2920.29</v>
      </c>
      <c r="L123" s="257">
        <f t="shared" si="178"/>
        <v>2454.21</v>
      </c>
      <c r="M123" s="257">
        <f t="shared" si="179"/>
        <v>1074.9000000000001</v>
      </c>
      <c r="N123" s="257">
        <f t="shared" si="180"/>
        <v>773.92</v>
      </c>
      <c r="O123" s="202">
        <f t="shared" si="181"/>
        <v>1200.51</v>
      </c>
      <c r="P123" s="257">
        <f t="shared" si="182"/>
        <v>8423.83</v>
      </c>
      <c r="Q123" s="400"/>
      <c r="R123" s="259"/>
      <c r="S123" s="216"/>
      <c r="T123" s="208"/>
      <c r="U123" s="208"/>
      <c r="V123" s="202"/>
      <c r="W123" s="208"/>
      <c r="X123" s="202"/>
      <c r="Y123" s="208"/>
      <c r="Z123" s="202"/>
      <c r="AA123" s="202"/>
      <c r="AB123" s="202"/>
      <c r="AC123" s="202"/>
      <c r="AD123" s="202"/>
      <c r="AE123" s="207"/>
      <c r="AF123" s="204"/>
      <c r="AG123" s="204"/>
      <c r="AH123" s="204"/>
      <c r="AI123" s="204"/>
      <c r="AJ123" s="204"/>
      <c r="AK123" s="204"/>
      <c r="AL123" s="204"/>
      <c r="AM123" s="204">
        <f>ROUND(F123*(G123/8*H123/30),2)</f>
        <v>1</v>
      </c>
      <c r="AN123" s="204"/>
      <c r="AO123" s="204"/>
      <c r="AP123" s="204"/>
      <c r="AQ123" s="204"/>
      <c r="AR123" s="204"/>
      <c r="AS123" s="203"/>
      <c r="AT123" s="207"/>
      <c r="AU123" s="204"/>
      <c r="AV123" s="204"/>
      <c r="AW123" s="203"/>
      <c r="AX123" s="207"/>
      <c r="AY123" s="203"/>
    </row>
    <row r="124" spans="1:51" ht="20.100000000000001" customHeight="1" thickBot="1">
      <c r="A124" s="402"/>
      <c r="B124" s="199" t="s">
        <v>379</v>
      </c>
      <c r="C124" s="200" t="s">
        <v>370</v>
      </c>
      <c r="D124" s="201" t="s">
        <v>192</v>
      </c>
      <c r="E124" s="201" t="s">
        <v>377</v>
      </c>
      <c r="F124" s="202">
        <v>1</v>
      </c>
      <c r="G124" s="201"/>
      <c r="H124" s="201">
        <v>30</v>
      </c>
      <c r="I124" s="203">
        <f t="shared" si="176"/>
        <v>1</v>
      </c>
      <c r="J124" s="256">
        <f>VLOOKUP(D124,DNIT_CONSUL!$A$4:$D$120,4,FALSE)</f>
        <v>800</v>
      </c>
      <c r="K124" s="257">
        <f t="shared" si="177"/>
        <v>800</v>
      </c>
      <c r="L124" s="257"/>
      <c r="M124" s="257"/>
      <c r="N124" s="257">
        <f t="shared" si="180"/>
        <v>96</v>
      </c>
      <c r="O124" s="202">
        <f t="shared" si="181"/>
        <v>148.91</v>
      </c>
      <c r="P124" s="257">
        <f t="shared" si="182"/>
        <v>1044.9100000000001</v>
      </c>
      <c r="Q124" s="401"/>
      <c r="R124" s="259"/>
      <c r="S124" s="216"/>
      <c r="T124" s="202"/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7"/>
      <c r="AF124" s="204"/>
      <c r="AG124" s="204"/>
      <c r="AH124" s="204"/>
      <c r="AI124" s="204"/>
      <c r="AJ124" s="204"/>
      <c r="AK124" s="204"/>
      <c r="AL124" s="204"/>
      <c r="AM124" s="204"/>
      <c r="AN124" s="204"/>
      <c r="AO124" s="204"/>
      <c r="AP124" s="204"/>
      <c r="AQ124" s="204"/>
      <c r="AR124" s="204"/>
      <c r="AS124" s="203"/>
      <c r="AT124" s="207"/>
      <c r="AU124" s="204"/>
      <c r="AV124" s="204"/>
      <c r="AW124" s="203"/>
      <c r="AX124" s="207">
        <f>ROUND(F124*H124/30,2)</f>
        <v>1</v>
      </c>
      <c r="AY124" s="203"/>
    </row>
    <row r="125" spans="1:51">
      <c r="A125" s="221"/>
      <c r="B125" s="222"/>
      <c r="C125" s="223"/>
      <c r="D125" s="222"/>
      <c r="E125" s="222"/>
      <c r="F125" s="222"/>
      <c r="G125" s="222"/>
      <c r="H125" s="222"/>
      <c r="I125" s="224"/>
      <c r="J125" s="225"/>
      <c r="K125" s="226"/>
      <c r="L125" s="226"/>
      <c r="M125" s="226"/>
      <c r="N125" s="226"/>
      <c r="O125" s="226"/>
      <c r="P125" s="226"/>
      <c r="Q125" s="226"/>
      <c r="R125" s="227"/>
      <c r="S125" s="222"/>
      <c r="T125" s="222"/>
      <c r="U125" s="222"/>
      <c r="V125" s="222"/>
      <c r="W125" s="222"/>
      <c r="X125" s="222"/>
      <c r="Y125" s="222"/>
      <c r="Z125" s="222"/>
      <c r="AA125" s="222"/>
      <c r="AB125" s="222"/>
      <c r="AC125" s="222"/>
      <c r="AD125" s="222"/>
      <c r="AE125" s="228">
        <f t="shared" ref="AE125:AY125" si="183">SUM(AE10:AE124)</f>
        <v>0</v>
      </c>
      <c r="AF125" s="229">
        <f>SUM(AF10:AF124)</f>
        <v>0.5</v>
      </c>
      <c r="AG125" s="229">
        <f t="shared" si="183"/>
        <v>2.0499999999999998</v>
      </c>
      <c r="AH125" s="229">
        <f t="shared" si="183"/>
        <v>11.359999999999998</v>
      </c>
      <c r="AI125" s="229">
        <f>SUM(AI10:AI124)</f>
        <v>0</v>
      </c>
      <c r="AJ125" s="229">
        <f t="shared" si="183"/>
        <v>0</v>
      </c>
      <c r="AK125" s="229">
        <f t="shared" si="183"/>
        <v>1</v>
      </c>
      <c r="AL125" s="229">
        <f t="shared" si="183"/>
        <v>3</v>
      </c>
      <c r="AM125" s="229">
        <f t="shared" si="183"/>
        <v>25.35</v>
      </c>
      <c r="AN125" s="229">
        <f t="shared" si="183"/>
        <v>2</v>
      </c>
      <c r="AO125" s="229">
        <f t="shared" si="183"/>
        <v>0</v>
      </c>
      <c r="AP125" s="229">
        <f t="shared" si="183"/>
        <v>8</v>
      </c>
      <c r="AQ125" s="229">
        <f t="shared" si="183"/>
        <v>0</v>
      </c>
      <c r="AR125" s="229">
        <f t="shared" si="183"/>
        <v>0</v>
      </c>
      <c r="AS125" s="229">
        <f t="shared" si="183"/>
        <v>6</v>
      </c>
      <c r="AT125" s="229">
        <f t="shared" si="183"/>
        <v>12</v>
      </c>
      <c r="AU125" s="229">
        <f t="shared" si="183"/>
        <v>2</v>
      </c>
      <c r="AV125" s="229">
        <f t="shared" si="183"/>
        <v>2</v>
      </c>
      <c r="AW125" s="229">
        <f t="shared" si="183"/>
        <v>4</v>
      </c>
      <c r="AX125" s="229">
        <f t="shared" si="183"/>
        <v>9.1999999999999957</v>
      </c>
      <c r="AY125" s="229">
        <f t="shared" si="183"/>
        <v>0</v>
      </c>
    </row>
    <row r="126" spans="1:51" ht="13.8" thickBot="1">
      <c r="A126" s="230"/>
      <c r="B126" s="231"/>
      <c r="C126" s="232"/>
      <c r="D126" s="231"/>
      <c r="E126" s="231"/>
      <c r="F126" s="231"/>
      <c r="G126" s="231"/>
      <c r="H126" s="231"/>
      <c r="I126" s="233"/>
      <c r="J126" s="234"/>
      <c r="K126" s="235"/>
      <c r="L126" s="235"/>
      <c r="M126" s="235"/>
      <c r="N126" s="235"/>
      <c r="O126" s="235"/>
      <c r="P126" s="235"/>
      <c r="Q126" s="235"/>
      <c r="R126" s="236"/>
      <c r="S126" s="231"/>
      <c r="T126" s="231"/>
      <c r="U126" s="231"/>
      <c r="V126" s="231"/>
      <c r="W126" s="231"/>
      <c r="X126" s="231"/>
      <c r="Y126" s="231"/>
      <c r="Z126" s="231"/>
      <c r="AA126" s="231"/>
      <c r="AB126" s="231"/>
      <c r="AC126" s="231"/>
      <c r="AD126" s="231"/>
      <c r="AE126" s="237">
        <f>AE125</f>
        <v>0</v>
      </c>
      <c r="AF126" s="238">
        <f>AE126+AF125</f>
        <v>0.5</v>
      </c>
      <c r="AG126" s="238">
        <f t="shared" ref="AG126:AS126" si="184">AF126+AG125</f>
        <v>2.5499999999999998</v>
      </c>
      <c r="AH126" s="238">
        <f t="shared" si="184"/>
        <v>13.909999999999997</v>
      </c>
      <c r="AI126" s="238">
        <f t="shared" si="184"/>
        <v>13.909999999999997</v>
      </c>
      <c r="AJ126" s="238">
        <f t="shared" si="184"/>
        <v>13.909999999999997</v>
      </c>
      <c r="AK126" s="238">
        <f t="shared" si="184"/>
        <v>14.909999999999997</v>
      </c>
      <c r="AL126" s="238">
        <f t="shared" si="184"/>
        <v>17.909999999999997</v>
      </c>
      <c r="AM126" s="238">
        <f t="shared" si="184"/>
        <v>43.26</v>
      </c>
      <c r="AN126" s="238">
        <f t="shared" si="184"/>
        <v>45.26</v>
      </c>
      <c r="AO126" s="238">
        <f t="shared" si="184"/>
        <v>45.26</v>
      </c>
      <c r="AP126" s="238">
        <f t="shared" si="184"/>
        <v>53.26</v>
      </c>
      <c r="AQ126" s="238">
        <f t="shared" si="184"/>
        <v>53.26</v>
      </c>
      <c r="AR126" s="238">
        <f t="shared" si="184"/>
        <v>53.26</v>
      </c>
      <c r="AS126" s="239">
        <f t="shared" si="184"/>
        <v>59.26</v>
      </c>
      <c r="AT126" s="237">
        <f>AT125</f>
        <v>12</v>
      </c>
      <c r="AU126" s="238">
        <f>AT126+AU125</f>
        <v>14</v>
      </c>
      <c r="AV126" s="238">
        <f>AU126+AV125</f>
        <v>16</v>
      </c>
      <c r="AW126" s="239">
        <f>AV126+AW125</f>
        <v>20</v>
      </c>
      <c r="AX126" s="237">
        <f>AX125</f>
        <v>9.1999999999999957</v>
      </c>
      <c r="AY126" s="239">
        <f>AX126+AY125</f>
        <v>9.1999999999999957</v>
      </c>
    </row>
    <row r="127" spans="1:51">
      <c r="A127" s="240"/>
      <c r="B127" s="240"/>
      <c r="C127" s="240"/>
      <c r="D127" s="240"/>
      <c r="E127" s="240"/>
      <c r="F127" s="240"/>
      <c r="G127" s="241"/>
      <c r="H127" s="241"/>
      <c r="I127" s="241"/>
      <c r="J127" s="241"/>
      <c r="K127" s="241"/>
      <c r="L127" s="241"/>
      <c r="M127" s="241"/>
      <c r="N127" s="241"/>
      <c r="O127" s="241"/>
      <c r="P127" s="241"/>
      <c r="Q127" s="241"/>
      <c r="R127" s="241"/>
      <c r="S127" s="240"/>
      <c r="T127" s="240"/>
      <c r="U127" s="240"/>
      <c r="V127" s="240"/>
      <c r="W127" s="240"/>
      <c r="X127" s="240"/>
      <c r="Y127" s="240"/>
      <c r="Z127" s="240"/>
      <c r="AA127" s="240"/>
      <c r="AB127" s="240"/>
      <c r="AC127" s="240"/>
      <c r="AD127" s="240"/>
      <c r="AE127" s="240"/>
      <c r="AF127" s="240"/>
      <c r="AG127" s="240"/>
      <c r="AH127" s="240"/>
      <c r="AI127" s="240"/>
      <c r="AJ127" s="240"/>
      <c r="AK127" s="240"/>
      <c r="AL127" s="240"/>
      <c r="AM127" s="240"/>
      <c r="AN127" s="240"/>
      <c r="AO127" s="240"/>
      <c r="AP127" s="240"/>
      <c r="AQ127" s="240"/>
      <c r="AR127" s="240"/>
      <c r="AS127" s="240"/>
    </row>
    <row r="128" spans="1:51">
      <c r="A128" s="240"/>
      <c r="B128" s="240"/>
      <c r="C128" s="240"/>
      <c r="D128" s="240"/>
      <c r="E128" s="240"/>
      <c r="F128" s="240"/>
      <c r="G128" s="241"/>
      <c r="H128" s="241"/>
      <c r="I128" s="241"/>
      <c r="J128" s="241"/>
      <c r="K128" s="241"/>
      <c r="L128" s="241"/>
      <c r="M128" s="241"/>
      <c r="N128" s="241"/>
      <c r="O128" s="241"/>
      <c r="P128" s="241"/>
      <c r="Q128" s="241"/>
      <c r="R128" s="241"/>
      <c r="S128" s="240"/>
      <c r="T128" s="240"/>
      <c r="U128" s="240"/>
      <c r="V128" s="240"/>
      <c r="W128" s="240"/>
      <c r="X128" s="240"/>
      <c r="Y128" s="240"/>
      <c r="Z128" s="240"/>
      <c r="AA128" s="240"/>
      <c r="AB128" s="240"/>
      <c r="AC128" s="240"/>
      <c r="AD128" s="240"/>
      <c r="AE128" s="240"/>
      <c r="AF128" s="240"/>
      <c r="AG128" s="240"/>
      <c r="AH128" s="240"/>
      <c r="AI128" s="240"/>
      <c r="AJ128" s="240"/>
      <c r="AK128" s="240"/>
      <c r="AL128" s="240"/>
      <c r="AM128" s="240"/>
      <c r="AN128" s="240"/>
      <c r="AO128" s="240"/>
      <c r="AP128" s="240"/>
      <c r="AQ128" s="240"/>
      <c r="AR128" s="240"/>
      <c r="AS128" s="240"/>
    </row>
    <row r="129" spans="1:45">
      <c r="A129" s="240"/>
      <c r="B129" s="240"/>
      <c r="C129" s="240"/>
      <c r="D129" s="240"/>
      <c r="E129" s="240"/>
      <c r="F129" s="240"/>
      <c r="G129" s="241"/>
      <c r="H129" s="241"/>
      <c r="I129" s="241"/>
      <c r="J129" s="241"/>
      <c r="K129" s="241"/>
      <c r="L129" s="241"/>
      <c r="M129" s="241"/>
      <c r="N129" s="241"/>
      <c r="O129" s="241"/>
      <c r="P129" s="241"/>
      <c r="Q129" s="241"/>
      <c r="R129" s="241"/>
      <c r="S129" s="240"/>
      <c r="T129" s="240"/>
      <c r="U129" s="240"/>
      <c r="V129" s="240"/>
      <c r="W129" s="240"/>
      <c r="X129" s="240"/>
      <c r="Y129" s="240"/>
      <c r="Z129" s="240"/>
      <c r="AA129" s="240"/>
      <c r="AB129" s="240"/>
      <c r="AC129" s="240"/>
      <c r="AD129" s="240"/>
      <c r="AE129" s="240"/>
      <c r="AF129" s="240"/>
      <c r="AG129" s="240"/>
      <c r="AH129" s="240"/>
      <c r="AI129" s="240"/>
      <c r="AJ129" s="240"/>
      <c r="AK129" s="240"/>
      <c r="AL129" s="240"/>
      <c r="AM129" s="240"/>
      <c r="AN129" s="240"/>
      <c r="AO129" s="240"/>
      <c r="AP129" s="240"/>
      <c r="AQ129" s="240"/>
      <c r="AR129" s="240"/>
      <c r="AS129" s="240"/>
    </row>
    <row r="130" spans="1:45">
      <c r="A130" s="240"/>
      <c r="B130" s="240"/>
      <c r="C130" s="240"/>
      <c r="D130" s="240"/>
      <c r="E130" s="240"/>
      <c r="F130" s="240"/>
      <c r="G130" s="241"/>
      <c r="H130" s="241"/>
      <c r="I130" s="241"/>
      <c r="J130" s="241"/>
      <c r="K130" s="241"/>
      <c r="L130" s="241"/>
      <c r="M130" s="241"/>
      <c r="N130" s="241"/>
      <c r="O130" s="241"/>
      <c r="P130" s="241"/>
      <c r="Q130" s="241"/>
      <c r="R130" s="241"/>
      <c r="S130" s="240"/>
      <c r="T130" s="240"/>
      <c r="U130" s="240"/>
      <c r="V130" s="240"/>
      <c r="W130" s="240"/>
      <c r="X130" s="240"/>
      <c r="Y130" s="240"/>
      <c r="Z130" s="240"/>
      <c r="AA130" s="240"/>
      <c r="AB130" s="240"/>
      <c r="AC130" s="240"/>
      <c r="AD130" s="240"/>
      <c r="AE130" s="240"/>
      <c r="AF130" s="240"/>
      <c r="AG130" s="240"/>
      <c r="AH130" s="240"/>
      <c r="AI130" s="240"/>
      <c r="AJ130" s="240"/>
      <c r="AK130" s="240"/>
      <c r="AL130" s="240"/>
      <c r="AM130" s="240"/>
      <c r="AN130" s="240"/>
      <c r="AO130" s="240"/>
      <c r="AP130" s="240"/>
      <c r="AQ130" s="240"/>
      <c r="AR130" s="240"/>
      <c r="AS130" s="240"/>
    </row>
    <row r="131" spans="1:45">
      <c r="A131" s="240"/>
      <c r="B131" s="240"/>
      <c r="C131" s="240"/>
      <c r="D131" s="240"/>
      <c r="E131" s="240"/>
      <c r="F131" s="240"/>
      <c r="G131" s="241"/>
      <c r="H131" s="241"/>
      <c r="I131" s="241"/>
      <c r="J131" s="241"/>
      <c r="K131" s="241"/>
      <c r="L131" s="241"/>
      <c r="M131" s="241"/>
      <c r="N131" s="241"/>
      <c r="O131" s="241"/>
      <c r="P131" s="241"/>
      <c r="Q131" s="241"/>
      <c r="R131" s="241"/>
      <c r="S131" s="240"/>
      <c r="T131" s="240"/>
      <c r="U131" s="240"/>
      <c r="V131" s="240"/>
      <c r="W131" s="240"/>
      <c r="X131" s="240"/>
      <c r="Y131" s="240"/>
      <c r="Z131" s="240"/>
      <c r="AA131" s="240"/>
      <c r="AB131" s="240"/>
      <c r="AC131" s="240"/>
      <c r="AD131" s="240"/>
      <c r="AE131" s="240"/>
      <c r="AF131" s="240"/>
      <c r="AG131" s="240"/>
      <c r="AH131" s="240"/>
      <c r="AI131" s="240"/>
      <c r="AJ131" s="240"/>
      <c r="AK131" s="240"/>
      <c r="AL131" s="240"/>
      <c r="AM131" s="240"/>
      <c r="AN131" s="240"/>
      <c r="AO131" s="240"/>
      <c r="AP131" s="240"/>
      <c r="AQ131" s="240"/>
      <c r="AR131" s="240"/>
      <c r="AS131" s="240"/>
    </row>
    <row r="132" spans="1:45">
      <c r="A132" s="240"/>
      <c r="B132" s="240"/>
      <c r="C132" s="240"/>
      <c r="D132" s="240"/>
      <c r="E132" s="240"/>
      <c r="F132" s="240"/>
      <c r="G132" s="241"/>
      <c r="H132" s="241"/>
      <c r="I132" s="241"/>
      <c r="J132" s="241"/>
      <c r="K132" s="241"/>
      <c r="L132" s="241"/>
      <c r="M132" s="241"/>
      <c r="N132" s="241"/>
      <c r="O132" s="241"/>
      <c r="P132" s="241"/>
      <c r="Q132" s="241"/>
      <c r="R132" s="241"/>
      <c r="S132" s="240"/>
      <c r="T132" s="240"/>
      <c r="U132" s="240"/>
      <c r="V132" s="240"/>
      <c r="W132" s="240"/>
      <c r="X132" s="240"/>
      <c r="Y132" s="240"/>
      <c r="Z132" s="240"/>
      <c r="AA132" s="240"/>
      <c r="AB132" s="240"/>
      <c r="AC132" s="240"/>
      <c r="AD132" s="240"/>
      <c r="AE132" s="240"/>
      <c r="AF132" s="240"/>
      <c r="AG132" s="240"/>
      <c r="AH132" s="240"/>
      <c r="AI132" s="240"/>
      <c r="AJ132" s="240"/>
      <c r="AK132" s="240"/>
      <c r="AL132" s="240"/>
      <c r="AM132" s="240"/>
      <c r="AN132" s="240"/>
      <c r="AO132" s="240"/>
      <c r="AP132" s="240"/>
      <c r="AQ132" s="240"/>
      <c r="AR132" s="240"/>
      <c r="AS132" s="240"/>
    </row>
    <row r="133" spans="1:45">
      <c r="A133" s="240"/>
      <c r="B133" s="240"/>
      <c r="C133" s="240"/>
      <c r="D133" s="240"/>
      <c r="E133" s="240"/>
      <c r="F133" s="240"/>
      <c r="G133" s="241"/>
      <c r="H133" s="241"/>
      <c r="I133" s="241"/>
      <c r="J133" s="241"/>
      <c r="K133" s="241"/>
      <c r="L133" s="241"/>
      <c r="M133" s="241"/>
      <c r="N133" s="241"/>
      <c r="O133" s="241"/>
      <c r="P133" s="241"/>
      <c r="Q133" s="241"/>
      <c r="R133" s="241"/>
      <c r="S133" s="240"/>
      <c r="T133" s="240"/>
      <c r="U133" s="240"/>
      <c r="V133" s="240"/>
      <c r="W133" s="240"/>
      <c r="X133" s="240"/>
      <c r="Y133" s="240"/>
      <c r="Z133" s="240"/>
      <c r="AA133" s="240"/>
      <c r="AB133" s="240"/>
      <c r="AC133" s="240"/>
      <c r="AD133" s="240"/>
      <c r="AE133" s="240"/>
      <c r="AF133" s="240"/>
      <c r="AG133" s="240"/>
      <c r="AH133" s="240"/>
      <c r="AI133" s="240"/>
      <c r="AJ133" s="240"/>
      <c r="AK133" s="240"/>
      <c r="AL133" s="240"/>
      <c r="AM133" s="240"/>
      <c r="AN133" s="240"/>
      <c r="AO133" s="240"/>
      <c r="AP133" s="240"/>
      <c r="AQ133" s="240"/>
      <c r="AR133" s="240"/>
      <c r="AS133" s="240"/>
    </row>
    <row r="134" spans="1:45">
      <c r="A134" s="240"/>
      <c r="B134" s="240"/>
      <c r="C134" s="240"/>
      <c r="D134" s="240"/>
      <c r="E134" s="240"/>
      <c r="F134" s="240"/>
      <c r="G134" s="241"/>
      <c r="H134" s="241"/>
      <c r="I134" s="241"/>
      <c r="J134" s="241"/>
      <c r="K134" s="241"/>
      <c r="L134" s="241"/>
      <c r="M134" s="241"/>
      <c r="N134" s="241"/>
      <c r="O134" s="241"/>
      <c r="P134" s="241"/>
      <c r="Q134" s="241"/>
      <c r="R134" s="241"/>
      <c r="S134" s="240"/>
      <c r="T134" s="240"/>
      <c r="U134" s="240"/>
      <c r="V134" s="240"/>
      <c r="W134" s="240"/>
      <c r="X134" s="240"/>
      <c r="Y134" s="240"/>
      <c r="Z134" s="240"/>
      <c r="AA134" s="240"/>
      <c r="AB134" s="240"/>
      <c r="AC134" s="240"/>
      <c r="AD134" s="240"/>
      <c r="AE134" s="240"/>
      <c r="AF134" s="240"/>
      <c r="AG134" s="240"/>
      <c r="AH134" s="240"/>
      <c r="AI134" s="240"/>
      <c r="AJ134" s="240"/>
      <c r="AK134" s="240"/>
      <c r="AL134" s="240"/>
      <c r="AM134" s="240"/>
      <c r="AN134" s="240"/>
      <c r="AO134" s="240"/>
      <c r="AP134" s="240"/>
      <c r="AQ134" s="240"/>
      <c r="AR134" s="240"/>
      <c r="AS134" s="240"/>
    </row>
  </sheetData>
  <autoFilter ref="A1:AS12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</autoFilter>
  <mergeCells count="112">
    <mergeCell ref="B47:B48"/>
    <mergeCell ref="B51:B52"/>
    <mergeCell ref="B59:B66"/>
    <mergeCell ref="A81:A84"/>
    <mergeCell ref="A101:A104"/>
    <mergeCell ref="A109:A112"/>
    <mergeCell ref="A113:A116"/>
    <mergeCell ref="B82:B83"/>
    <mergeCell ref="B86:B87"/>
    <mergeCell ref="B90:B91"/>
    <mergeCell ref="B94:B95"/>
    <mergeCell ref="B98:B99"/>
    <mergeCell ref="A50:A53"/>
    <mergeCell ref="A46:A49"/>
    <mergeCell ref="B102:B103"/>
    <mergeCell ref="B106:B107"/>
    <mergeCell ref="AW8:AW9"/>
    <mergeCell ref="AX8:AX9"/>
    <mergeCell ref="AY8:AY9"/>
    <mergeCell ref="AM8:AM9"/>
    <mergeCell ref="AN8:AN9"/>
    <mergeCell ref="AO8:AO9"/>
    <mergeCell ref="AG8:AG9"/>
    <mergeCell ref="AP8:AP9"/>
    <mergeCell ref="A18:A25"/>
    <mergeCell ref="AE8:AE9"/>
    <mergeCell ref="AF8:AF9"/>
    <mergeCell ref="AK8:AK9"/>
    <mergeCell ref="AL8:AL9"/>
    <mergeCell ref="AQ8:AQ9"/>
    <mergeCell ref="Q19:Q25"/>
    <mergeCell ref="A1:AS3"/>
    <mergeCell ref="AE7:AS7"/>
    <mergeCell ref="AJ8:AJ9"/>
    <mergeCell ref="B12:B13"/>
    <mergeCell ref="B32:B33"/>
    <mergeCell ref="B34:B35"/>
    <mergeCell ref="B22:B23"/>
    <mergeCell ref="B40:B41"/>
    <mergeCell ref="B42:B43"/>
    <mergeCell ref="B20:B21"/>
    <mergeCell ref="A10:A17"/>
    <mergeCell ref="H7:H9"/>
    <mergeCell ref="I7:I9"/>
    <mergeCell ref="Q11:Q17"/>
    <mergeCell ref="B14:B15"/>
    <mergeCell ref="AE4:AS4"/>
    <mergeCell ref="AE5:AS6"/>
    <mergeCell ref="A30:A37"/>
    <mergeCell ref="Q31:Q37"/>
    <mergeCell ref="A4:AD4"/>
    <mergeCell ref="Q47:Q49"/>
    <mergeCell ref="A38:A45"/>
    <mergeCell ref="AX4:AY4"/>
    <mergeCell ref="AT4:AW4"/>
    <mergeCell ref="A6:R6"/>
    <mergeCell ref="A5:R5"/>
    <mergeCell ref="AT7:AW7"/>
    <mergeCell ref="AX7:AY7"/>
    <mergeCell ref="A7:A9"/>
    <mergeCell ref="B7:B9"/>
    <mergeCell ref="C7:C9"/>
    <mergeCell ref="D7:D9"/>
    <mergeCell ref="E7:E9"/>
    <mergeCell ref="F7:F9"/>
    <mergeCell ref="G7:G9"/>
    <mergeCell ref="AR8:AR9"/>
    <mergeCell ref="AS8:AS9"/>
    <mergeCell ref="AT8:AT9"/>
    <mergeCell ref="AU8:AU9"/>
    <mergeCell ref="AV8:AV9"/>
    <mergeCell ref="AH8:AH9"/>
    <mergeCell ref="AI8:AI9"/>
    <mergeCell ref="S7:AD7"/>
    <mergeCell ref="AT5:AW6"/>
    <mergeCell ref="AX5:AY6"/>
    <mergeCell ref="Q27:Q29"/>
    <mergeCell ref="Q51:Q53"/>
    <mergeCell ref="Q55:Q57"/>
    <mergeCell ref="Q59:Q72"/>
    <mergeCell ref="Q82:Q84"/>
    <mergeCell ref="A121:A124"/>
    <mergeCell ref="A85:A88"/>
    <mergeCell ref="B122:B123"/>
    <mergeCell ref="A105:A108"/>
    <mergeCell ref="A26:A29"/>
    <mergeCell ref="B27:B28"/>
    <mergeCell ref="A54:A57"/>
    <mergeCell ref="B55:B56"/>
    <mergeCell ref="Q39:Q45"/>
    <mergeCell ref="A97:A100"/>
    <mergeCell ref="A89:A92"/>
    <mergeCell ref="A93:A96"/>
    <mergeCell ref="Q74:Q80"/>
    <mergeCell ref="B75:B76"/>
    <mergeCell ref="B77:B78"/>
    <mergeCell ref="A58:A72"/>
    <mergeCell ref="A73:A80"/>
    <mergeCell ref="Q106:Q108"/>
    <mergeCell ref="Q110:Q112"/>
    <mergeCell ref="Q114:Q116"/>
    <mergeCell ref="Q122:Q124"/>
    <mergeCell ref="A117:A120"/>
    <mergeCell ref="B118:B119"/>
    <mergeCell ref="Q118:Q120"/>
    <mergeCell ref="Q86:Q88"/>
    <mergeCell ref="Q90:Q92"/>
    <mergeCell ref="Q94:Q96"/>
    <mergeCell ref="Q98:Q100"/>
    <mergeCell ref="Q102:Q104"/>
    <mergeCell ref="B110:B111"/>
    <mergeCell ref="B114:B115"/>
  </mergeCells>
  <phoneticPr fontId="10" type="noConversion"/>
  <printOptions horizontalCentered="1"/>
  <pageMargins left="0.19685039370078741" right="0.19685039370078741" top="0.19685039370078741" bottom="0.39370078740157483" header="0.19685039370078741" footer="0.19685039370078741"/>
  <pageSetup paperSize="9" scale="30" fitToHeight="0" orientation="landscape" r:id="rId1"/>
  <headerFooter alignWithMargins="0"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400"/>
  <sheetViews>
    <sheetView showGridLines="0" view="pageBreakPreview" zoomScaleNormal="85" zoomScaleSheetLayoutView="100" workbookViewId="0">
      <selection activeCell="F11" sqref="F11"/>
    </sheetView>
  </sheetViews>
  <sheetFormatPr defaultColWidth="9.109375" defaultRowHeight="11.4"/>
  <cols>
    <col min="1" max="1" width="9.109375" style="100"/>
    <col min="2" max="2" width="22.88671875" style="100" customWidth="1"/>
    <col min="3" max="3" width="91.6640625" style="100" customWidth="1"/>
    <col min="4" max="4" width="9.88671875" style="100" customWidth="1"/>
    <col min="5" max="5" width="10.33203125" style="100" bestFit="1" customWidth="1"/>
    <col min="6" max="7" width="10.88671875" style="100" customWidth="1"/>
    <col min="8" max="8" width="12.44140625" style="100" customWidth="1"/>
    <col min="9" max="9" width="15.109375" style="100" customWidth="1"/>
    <col min="10" max="10" width="5.109375" style="100" customWidth="1"/>
    <col min="11" max="11" width="10.88671875" style="100" bestFit="1" customWidth="1"/>
    <col min="12" max="16384" width="9.109375" style="100"/>
  </cols>
  <sheetData>
    <row r="1" spans="2:10" ht="102" customHeight="1" thickBot="1">
      <c r="B1" s="477"/>
      <c r="C1" s="478"/>
      <c r="D1" s="478"/>
      <c r="E1" s="478"/>
      <c r="F1" s="478"/>
      <c r="G1" s="478"/>
      <c r="H1" s="478"/>
      <c r="I1" s="479"/>
    </row>
    <row r="2" spans="2:10" ht="18.75" customHeight="1" thickBot="1">
      <c r="B2" s="489" t="s">
        <v>201</v>
      </c>
      <c r="C2" s="490" t="s">
        <v>205</v>
      </c>
      <c r="D2" s="491"/>
      <c r="E2" s="491"/>
      <c r="F2" s="491"/>
      <c r="G2" s="491"/>
      <c r="H2" s="491"/>
      <c r="I2" s="494"/>
    </row>
    <row r="3" spans="2:10" ht="15.75" customHeight="1" thickBot="1">
      <c r="B3" s="489"/>
      <c r="C3" s="492"/>
      <c r="D3" s="493"/>
      <c r="E3" s="493"/>
      <c r="F3" s="493"/>
      <c r="G3" s="493"/>
      <c r="H3" s="493"/>
      <c r="I3" s="495"/>
    </row>
    <row r="4" spans="2:10" ht="15" customHeight="1">
      <c r="B4" s="496" t="str">
        <f>PLANILHA!A3</f>
        <v>PROJETO DE REQUALIFICAÇÃO E AMPLIAÇÃO DOS SISTEMAS DE ABASTECIMENTO D'ÁGUA EM DISTRITOS DE AFRANIO/PE</v>
      </c>
      <c r="C4" s="497"/>
      <c r="D4" s="497"/>
      <c r="E4" s="497"/>
      <c r="F4" s="497"/>
      <c r="G4" s="497"/>
      <c r="H4" s="498"/>
      <c r="I4" s="505">
        <v>45658</v>
      </c>
    </row>
    <row r="5" spans="2:10" ht="15" customHeight="1">
      <c r="B5" s="499"/>
      <c r="C5" s="500"/>
      <c r="D5" s="500"/>
      <c r="E5" s="500"/>
      <c r="F5" s="500"/>
      <c r="G5" s="500"/>
      <c r="H5" s="501"/>
      <c r="I5" s="506"/>
    </row>
    <row r="6" spans="2:10" ht="15" customHeight="1" thickBot="1">
      <c r="B6" s="502"/>
      <c r="C6" s="503"/>
      <c r="D6" s="503"/>
      <c r="E6" s="503"/>
      <c r="F6" s="503"/>
      <c r="G6" s="503"/>
      <c r="H6" s="504"/>
      <c r="I6" s="507"/>
    </row>
    <row r="7" spans="2:10" ht="4.5" customHeight="1" thickBot="1">
      <c r="B7" s="353"/>
      <c r="C7" s="101"/>
      <c r="D7" s="354"/>
      <c r="I7" s="355"/>
    </row>
    <row r="8" spans="2:10" s="102" customFormat="1" ht="11.25" customHeight="1">
      <c r="B8" s="473" t="s">
        <v>68</v>
      </c>
      <c r="C8" s="475" t="s">
        <v>77</v>
      </c>
      <c r="D8" s="471" t="s">
        <v>383</v>
      </c>
      <c r="E8" s="471" t="s">
        <v>79</v>
      </c>
      <c r="F8" s="471" t="s">
        <v>25</v>
      </c>
      <c r="G8" s="471" t="s">
        <v>386</v>
      </c>
      <c r="H8" s="471" t="s">
        <v>78</v>
      </c>
      <c r="I8" s="469" t="s">
        <v>26</v>
      </c>
    </row>
    <row r="9" spans="2:10" ht="12" thickBot="1">
      <c r="B9" s="474"/>
      <c r="C9" s="476"/>
      <c r="D9" s="472"/>
      <c r="E9" s="472"/>
      <c r="F9" s="472"/>
      <c r="G9" s="472"/>
      <c r="H9" s="472"/>
      <c r="I9" s="470"/>
    </row>
    <row r="10" spans="2:10" ht="12">
      <c r="B10" s="356"/>
      <c r="C10" s="99"/>
      <c r="D10" s="151"/>
      <c r="E10" s="508"/>
      <c r="F10" s="509"/>
      <c r="G10" s="509"/>
      <c r="H10" s="509"/>
      <c r="I10" s="510"/>
    </row>
    <row r="11" spans="2:10">
      <c r="B11" s="357" t="s">
        <v>28</v>
      </c>
      <c r="C11" s="153" t="str">
        <f>'QUADRO 01'!B10</f>
        <v>P1 - Plano de Trabalho para os Estudos de Concepção, Projetos Básicos, Serviços Topográficos e Geotécnicos</v>
      </c>
      <c r="D11" s="243" t="str">
        <f>'QUADRO 01'!D17</f>
        <v>GA4</v>
      </c>
      <c r="E11" s="152" t="s">
        <v>69</v>
      </c>
      <c r="F11" s="155">
        <f>VLOOKUP(D11,DNIT_CONSUL!$A$4:$D$120,4,FALSE)</f>
        <v>800</v>
      </c>
      <c r="G11" s="152">
        <v>1</v>
      </c>
      <c r="H11" s="152">
        <v>1</v>
      </c>
      <c r="I11" s="358">
        <f>ROUND(F11*H11*G11,2)</f>
        <v>800</v>
      </c>
    </row>
    <row r="12" spans="2:10">
      <c r="B12" s="357" t="s">
        <v>29</v>
      </c>
      <c r="C12" s="153" t="str">
        <f>'QUADRO 01'!B18</f>
        <v>P2 - Estudos de Concepção</v>
      </c>
      <c r="D12" s="243" t="str">
        <f>'QUADRO 01'!D25</f>
        <v>GA4</v>
      </c>
      <c r="E12" s="152" t="s">
        <v>69</v>
      </c>
      <c r="F12" s="155">
        <f>VLOOKUP(D12,DNIT_CONSUL!$A$4:$D$120,4,FALSE)</f>
        <v>800</v>
      </c>
      <c r="G12" s="152">
        <v>1</v>
      </c>
      <c r="H12" s="152">
        <v>1</v>
      </c>
      <c r="I12" s="358">
        <f t="shared" ref="I12:I31" si="0">ROUND(F12*H12*G12,2)</f>
        <v>800</v>
      </c>
    </row>
    <row r="13" spans="2:10">
      <c r="B13" s="357" t="s">
        <v>30</v>
      </c>
      <c r="C13" s="153" t="str">
        <f>'QUADRO 01'!B26</f>
        <v>P3 - Estudos Ambientais Preliminares (RAP)</v>
      </c>
      <c r="D13" s="243" t="str">
        <f>'QUADRO 01'!D29</f>
        <v>GA4</v>
      </c>
      <c r="E13" s="152" t="s">
        <v>69</v>
      </c>
      <c r="F13" s="155">
        <f>VLOOKUP(D13,DNIT_CONSUL!$A$4:$D$120,4,FALSE)</f>
        <v>800</v>
      </c>
      <c r="G13" s="152">
        <v>1</v>
      </c>
      <c r="H13" s="152">
        <v>1</v>
      </c>
      <c r="I13" s="358">
        <f t="shared" ref="I13" si="1">ROUND(F13*H13*G13,2)</f>
        <v>800</v>
      </c>
    </row>
    <row r="14" spans="2:10" ht="34.200000000000003">
      <c r="B14" s="357" t="s">
        <v>31</v>
      </c>
      <c r="C14" s="153" t="str">
        <f>'QUADRO 01'!B30</f>
        <v>P4 - Projetos Básicos - Parte 1: Projeto básico do sistema d'água, planta geral do sistema, mananciais / captações, condutos adutoras / subadutoras, estações elevatórias, reservatórios, estações de tratamento, rede de distribuição, ligações domiciliares, desempenho operacional</v>
      </c>
      <c r="D14" s="243" t="str">
        <f>'QUADRO 01'!D37</f>
        <v>GA4</v>
      </c>
      <c r="E14" s="152" t="s">
        <v>69</v>
      </c>
      <c r="F14" s="155">
        <f>VLOOKUP(D14,DNIT_CONSUL!$A$4:$D$120,4,FALSE)</f>
        <v>800</v>
      </c>
      <c r="G14" s="152">
        <v>1</v>
      </c>
      <c r="H14" s="152">
        <v>1</v>
      </c>
      <c r="I14" s="358">
        <f t="shared" si="0"/>
        <v>800</v>
      </c>
    </row>
    <row r="15" spans="2:10" ht="29.25" customHeight="1">
      <c r="B15" s="357" t="s">
        <v>32</v>
      </c>
      <c r="C15" s="153" t="str">
        <f>'QUADRO 01'!B38</f>
        <v>P5 - Projetos Básicos - Parte 2 - Outros Projetos: Projeto hidráulico, relação de serviços / materiais / equipamentos / quantitativos, especificações dos serviços / materiais / equipamentos)</v>
      </c>
      <c r="D15" s="243" t="str">
        <f>'QUADRO 01'!D45</f>
        <v>GA4</v>
      </c>
      <c r="E15" s="152" t="s">
        <v>69</v>
      </c>
      <c r="F15" s="155">
        <f>VLOOKUP(D15,DNIT_CONSUL!$A$4:$D$120,4,FALSE)</f>
        <v>800</v>
      </c>
      <c r="G15" s="152">
        <v>1</v>
      </c>
      <c r="H15" s="152">
        <v>1</v>
      </c>
      <c r="I15" s="358">
        <f t="shared" si="0"/>
        <v>800</v>
      </c>
    </row>
    <row r="16" spans="2:10">
      <c r="B16" s="357" t="s">
        <v>33</v>
      </c>
      <c r="C16" s="153" t="str">
        <f>'QUADRO 01'!B46</f>
        <v>P6 - Projetos Básicos - Parte 3: Orçamento e Cronograma Físico</v>
      </c>
      <c r="D16" s="243" t="str">
        <f>'QUADRO 01'!D49</f>
        <v>GA4</v>
      </c>
      <c r="E16" s="152" t="s">
        <v>69</v>
      </c>
      <c r="F16" s="155">
        <f>VLOOKUP(D16,DNIT_CONSUL!$A$4:$D$120,4,FALSE)</f>
        <v>800</v>
      </c>
      <c r="G16" s="152">
        <v>1</v>
      </c>
      <c r="H16" s="152">
        <v>1</v>
      </c>
      <c r="I16" s="358">
        <f t="shared" si="0"/>
        <v>800</v>
      </c>
      <c r="J16" s="103"/>
    </row>
    <row r="17" spans="2:10">
      <c r="B17" s="357" t="s">
        <v>34</v>
      </c>
      <c r="C17" s="154" t="str">
        <f>'QUADRO 01'!B50</f>
        <v>P7 - Projetos Básicos - Parte 4: Desapropriações</v>
      </c>
      <c r="D17" s="243" t="str">
        <f>'QUADRO 01'!D53</f>
        <v>GA4</v>
      </c>
      <c r="E17" s="152" t="s">
        <v>69</v>
      </c>
      <c r="F17" s="155">
        <f>VLOOKUP(D17,DNIT_CONSUL!$A$4:$D$120,4,FALSE)</f>
        <v>800</v>
      </c>
      <c r="G17" s="152">
        <v>1</v>
      </c>
      <c r="H17" s="152">
        <v>1</v>
      </c>
      <c r="I17" s="358">
        <f t="shared" si="0"/>
        <v>800</v>
      </c>
      <c r="J17" s="103"/>
    </row>
    <row r="18" spans="2:10">
      <c r="B18" s="357" t="s">
        <v>35</v>
      </c>
      <c r="C18" s="154" t="str">
        <f>'QUADRO 01'!B54</f>
        <v>P8 - Projetos Básicos - Parte 5: Componente Ambiental</v>
      </c>
      <c r="D18" s="243" t="str">
        <f>'QUADRO 01'!D57</f>
        <v>GA4</v>
      </c>
      <c r="E18" s="152" t="s">
        <v>69</v>
      </c>
      <c r="F18" s="155">
        <f>VLOOKUP(D18,DNIT_CONSUL!$A$4:$D$120,4,FALSE)</f>
        <v>800</v>
      </c>
      <c r="G18" s="152">
        <v>1</v>
      </c>
      <c r="H18" s="152">
        <v>1</v>
      </c>
      <c r="I18" s="358">
        <f t="shared" ref="I18" si="2">ROUND(F18*H18*G18,2)</f>
        <v>800</v>
      </c>
      <c r="J18" s="103"/>
    </row>
    <row r="19" spans="2:10">
      <c r="B19" s="357" t="s">
        <v>73</v>
      </c>
      <c r="C19" s="154" t="str">
        <f>'QUADRO 01'!B58</f>
        <v>P9 - Projetos Básicos - Parte 6: Levantamento de Campo (Topografia, Geotecnia) e Análise Físico-Química)</v>
      </c>
      <c r="D19" s="243" t="str">
        <f>'QUADRO 01'!D72</f>
        <v>GA3</v>
      </c>
      <c r="E19" s="152" t="s">
        <v>69</v>
      </c>
      <c r="F19" s="155">
        <f>VLOOKUP(D19,DNIT_CONSUL!$A$4:$D$120,4,FALSE)</f>
        <v>1500</v>
      </c>
      <c r="G19" s="152">
        <v>1</v>
      </c>
      <c r="H19" s="152">
        <v>1</v>
      </c>
      <c r="I19" s="358">
        <f t="shared" si="0"/>
        <v>1500</v>
      </c>
      <c r="J19" s="103"/>
    </row>
    <row r="20" spans="2:10">
      <c r="B20" s="357" t="s">
        <v>74</v>
      </c>
      <c r="C20" s="154" t="str">
        <f>'QUADRO 01'!B73</f>
        <v>P10 - Projetos Executivos - Produto Final 1 - Detalhamento</v>
      </c>
      <c r="D20" s="243" t="str">
        <f>'QUADRO 01'!D80</f>
        <v>GA3</v>
      </c>
      <c r="E20" s="152" t="s">
        <v>69</v>
      </c>
      <c r="F20" s="155">
        <f>VLOOKUP(D20,DNIT_CONSUL!$A$4:$D$120,4,FALSE)</f>
        <v>1500</v>
      </c>
      <c r="G20" s="152">
        <v>1</v>
      </c>
      <c r="H20" s="152">
        <v>1</v>
      </c>
      <c r="I20" s="358">
        <f t="shared" si="0"/>
        <v>1500</v>
      </c>
      <c r="J20" s="103"/>
    </row>
    <row r="21" spans="2:10">
      <c r="B21" s="357" t="s">
        <v>75</v>
      </c>
      <c r="C21" s="154" t="str">
        <f>'QUADRO 01'!B81</f>
        <v>P11 - Projetos Executivos - Produto Final 2 - Projeto de Estruturas e Fundações</v>
      </c>
      <c r="D21" s="243" t="str">
        <f>'QUADRO 01'!D84</f>
        <v>GA3</v>
      </c>
      <c r="E21" s="152" t="s">
        <v>69</v>
      </c>
      <c r="F21" s="155">
        <f>VLOOKUP(D21,DNIT_CONSUL!$A$4:$D$120,4,FALSE)</f>
        <v>1500</v>
      </c>
      <c r="G21" s="152">
        <v>1</v>
      </c>
      <c r="H21" s="152">
        <v>1</v>
      </c>
      <c r="I21" s="358">
        <f t="shared" si="0"/>
        <v>1500</v>
      </c>
      <c r="J21" s="103"/>
    </row>
    <row r="22" spans="2:10">
      <c r="B22" s="357" t="s">
        <v>76</v>
      </c>
      <c r="C22" s="154" t="str">
        <f>'QUADRO 01'!B85</f>
        <v>P12 - Projetos Executivos - Produto Final 3 - Projeto Elétrico</v>
      </c>
      <c r="D22" s="243" t="str">
        <f>'QUADRO 01'!D88</f>
        <v>GA3</v>
      </c>
      <c r="E22" s="152" t="s">
        <v>69</v>
      </c>
      <c r="F22" s="155">
        <f>VLOOKUP(D22,DNIT_CONSUL!$A$4:$D$120,4,FALSE)</f>
        <v>1500</v>
      </c>
      <c r="G22" s="152">
        <v>1</v>
      </c>
      <c r="H22" s="152">
        <v>1</v>
      </c>
      <c r="I22" s="358">
        <f t="shared" si="0"/>
        <v>1500</v>
      </c>
      <c r="J22" s="103"/>
    </row>
    <row r="23" spans="2:10">
      <c r="B23" s="357" t="s">
        <v>194</v>
      </c>
      <c r="C23" s="154" t="str">
        <f>'QUADRO 01'!B89</f>
        <v>P13 - Projetos Executivos - Produto Final 4 - Projeto de Automação. Medição e Instrumentação</v>
      </c>
      <c r="D23" s="243" t="str">
        <f>'QUADRO 01'!D92</f>
        <v>GA3</v>
      </c>
      <c r="E23" s="152" t="s">
        <v>69</v>
      </c>
      <c r="F23" s="155">
        <f>VLOOKUP(D23,DNIT_CONSUL!$A$4:$D$120,4,FALSE)</f>
        <v>1500</v>
      </c>
      <c r="G23" s="152">
        <v>1</v>
      </c>
      <c r="H23" s="152">
        <v>1</v>
      </c>
      <c r="I23" s="358">
        <f t="shared" si="0"/>
        <v>1500</v>
      </c>
      <c r="J23" s="103"/>
    </row>
    <row r="24" spans="2:10">
      <c r="B24" s="357" t="s">
        <v>195</v>
      </c>
      <c r="C24" s="154" t="str">
        <f>'QUADRO 01'!B93</f>
        <v>P14 - Projetos Executivos - Produto Final 5 - Projeto de Proteção</v>
      </c>
      <c r="D24" s="243" t="str">
        <f>'QUADRO 01'!D96</f>
        <v>GA3</v>
      </c>
      <c r="E24" s="152" t="s">
        <v>69</v>
      </c>
      <c r="F24" s="155">
        <f>VLOOKUP(D24,DNIT_CONSUL!$A$4:$D$120,4,FALSE)</f>
        <v>1500</v>
      </c>
      <c r="G24" s="152">
        <v>1</v>
      </c>
      <c r="H24" s="152">
        <v>1</v>
      </c>
      <c r="I24" s="358">
        <f t="shared" si="0"/>
        <v>1500</v>
      </c>
      <c r="J24" s="103"/>
    </row>
    <row r="25" spans="2:10">
      <c r="B25" s="357" t="s">
        <v>196</v>
      </c>
      <c r="C25" s="154" t="str">
        <f>'QUADRO 01'!B97</f>
        <v>P15 - Projetos Executivos - Produto Final 6 - Projeto de Terraplenagem, Drenagem e Restauração do Pavimento</v>
      </c>
      <c r="D25" s="243" t="str">
        <f>'QUADRO 01'!D100</f>
        <v>GA3</v>
      </c>
      <c r="E25" s="152" t="s">
        <v>69</v>
      </c>
      <c r="F25" s="155">
        <f>VLOOKUP(D25,DNIT_CONSUL!$A$4:$D$120,4,FALSE)</f>
        <v>1500</v>
      </c>
      <c r="G25" s="152">
        <v>1</v>
      </c>
      <c r="H25" s="152">
        <v>1</v>
      </c>
      <c r="I25" s="358">
        <f t="shared" si="0"/>
        <v>1500</v>
      </c>
      <c r="J25" s="103"/>
    </row>
    <row r="26" spans="2:10">
      <c r="B26" s="357" t="s">
        <v>197</v>
      </c>
      <c r="C26" s="154" t="str">
        <f>'QUADRO 01'!B101</f>
        <v>P16 - Projetos Executivos - Produto Final 7 - Projeto de Instalações Prediais</v>
      </c>
      <c r="D26" s="243" t="str">
        <f>'QUADRO 01'!D104</f>
        <v>GA4</v>
      </c>
      <c r="E26" s="152" t="s">
        <v>69</v>
      </c>
      <c r="F26" s="155">
        <f>VLOOKUP(D26,DNIT_CONSUL!$A$4:$D$120,4,FALSE)</f>
        <v>800</v>
      </c>
      <c r="G26" s="152">
        <v>1</v>
      </c>
      <c r="H26" s="152">
        <v>1</v>
      </c>
      <c r="I26" s="358">
        <f t="shared" si="0"/>
        <v>800</v>
      </c>
      <c r="J26" s="103"/>
    </row>
    <row r="27" spans="2:10">
      <c r="B27" s="357" t="s">
        <v>198</v>
      </c>
      <c r="C27" s="154" t="str">
        <f>'QUADRO 01'!B105</f>
        <v xml:space="preserve">P17 - Projetos Executivos - Produto Final 8 - Orçamento, Cronograma Físico-Financeiro e Plano de Execução de Obras </v>
      </c>
      <c r="D27" s="243" t="str">
        <f>'QUADRO 01'!D108</f>
        <v>GA4</v>
      </c>
      <c r="E27" s="152" t="s">
        <v>69</v>
      </c>
      <c r="F27" s="155">
        <f>VLOOKUP(D27,DNIT_CONSUL!$A$4:$D$120,4,FALSE)</f>
        <v>800</v>
      </c>
      <c r="G27" s="152">
        <v>1</v>
      </c>
      <c r="H27" s="152">
        <v>1</v>
      </c>
      <c r="I27" s="358">
        <f t="shared" si="0"/>
        <v>800</v>
      </c>
      <c r="J27" s="103"/>
    </row>
    <row r="28" spans="2:10">
      <c r="B28" s="357" t="s">
        <v>199</v>
      </c>
      <c r="C28" s="154" t="str">
        <f>'QUADRO 01'!B109</f>
        <v>P18 - Projetos Executivos - Produto Final 9 - Manual de Operação e Manutenção</v>
      </c>
      <c r="D28" s="243" t="str">
        <f>'QUADRO 01'!D112</f>
        <v>GA4</v>
      </c>
      <c r="E28" s="152" t="s">
        <v>69</v>
      </c>
      <c r="F28" s="155">
        <f>VLOOKUP(D28,DNIT_CONSUL!$A$4:$D$120,4,FALSE)</f>
        <v>800</v>
      </c>
      <c r="G28" s="152">
        <v>1</v>
      </c>
      <c r="H28" s="152">
        <v>1</v>
      </c>
      <c r="I28" s="358">
        <f t="shared" si="0"/>
        <v>800</v>
      </c>
      <c r="J28" s="103"/>
    </row>
    <row r="29" spans="2:10">
      <c r="B29" s="357" t="s">
        <v>444</v>
      </c>
      <c r="C29" s="154" t="str">
        <f>'QUADRO 01'!B113</f>
        <v>P19 - Projetos Executivos - Produto Final 10 - Desapropriação</v>
      </c>
      <c r="D29" s="243" t="str">
        <f>'QUADRO 01'!D116</f>
        <v>GA4</v>
      </c>
      <c r="E29" s="152" t="s">
        <v>69</v>
      </c>
      <c r="F29" s="155">
        <f>VLOOKUP(D29,DNIT_CONSUL!$A$4:$D$120,4,FALSE)</f>
        <v>800</v>
      </c>
      <c r="G29" s="152">
        <v>1</v>
      </c>
      <c r="H29" s="152">
        <v>1</v>
      </c>
      <c r="I29" s="358">
        <f t="shared" si="0"/>
        <v>800</v>
      </c>
      <c r="J29" s="103"/>
    </row>
    <row r="30" spans="2:10">
      <c r="B30" s="357" t="s">
        <v>445</v>
      </c>
      <c r="C30" s="154" t="str">
        <f>'QUADRO 01'!B117</f>
        <v>P20 - Projetos Executivos - Produto Final 11 - Componente Ambiental</v>
      </c>
      <c r="D30" s="243" t="str">
        <f>'QUADRO 01'!D120</f>
        <v>GA4</v>
      </c>
      <c r="E30" s="152" t="s">
        <v>69</v>
      </c>
      <c r="F30" s="155">
        <f>VLOOKUP(D30,DNIT_CONSUL!$A$4:$D$120,4,FALSE)</f>
        <v>800</v>
      </c>
      <c r="G30" s="152">
        <v>1</v>
      </c>
      <c r="H30" s="152">
        <v>1</v>
      </c>
      <c r="I30" s="358">
        <f t="shared" ref="I30" si="3">ROUND(F30*H30*G30,2)</f>
        <v>800</v>
      </c>
      <c r="J30" s="103"/>
    </row>
    <row r="31" spans="2:10" ht="22.8">
      <c r="B31" s="357" t="s">
        <v>446</v>
      </c>
      <c r="C31" s="154" t="str">
        <f>'QUADRO 01'!B121</f>
        <v>P21 - Projetos Executivos - Produto Final 12 - Relatórios dos Serviços Topográficos, Geotécnicos e Análises Físico-Químicas</v>
      </c>
      <c r="D31" s="243" t="str">
        <f>'QUADRO 01'!D124</f>
        <v>GA4</v>
      </c>
      <c r="E31" s="152" t="s">
        <v>69</v>
      </c>
      <c r="F31" s="155">
        <f>VLOOKUP(D31,DNIT_CONSUL!$A$4:$D$120,4,FALSE)</f>
        <v>800</v>
      </c>
      <c r="G31" s="152">
        <v>1</v>
      </c>
      <c r="H31" s="152">
        <v>1</v>
      </c>
      <c r="I31" s="358">
        <f t="shared" si="0"/>
        <v>800</v>
      </c>
      <c r="J31" s="103"/>
    </row>
    <row r="32" spans="2:10">
      <c r="B32" s="357"/>
      <c r="C32" s="154"/>
      <c r="D32" s="152"/>
      <c r="E32" s="152"/>
      <c r="F32" s="155"/>
      <c r="G32" s="152"/>
      <c r="H32" s="152"/>
      <c r="I32" s="358"/>
      <c r="J32" s="103"/>
    </row>
    <row r="33" spans="2:9" ht="13.5" customHeight="1" thickBot="1">
      <c r="B33" s="487" t="s">
        <v>70</v>
      </c>
      <c r="C33" s="488"/>
      <c r="D33" s="488"/>
      <c r="E33" s="488"/>
      <c r="F33" s="488"/>
      <c r="G33" s="156"/>
      <c r="H33" s="157">
        <f>SUM(H11:H31)</f>
        <v>21</v>
      </c>
      <c r="I33" s="359">
        <f>ROUND(SUM(I11:I31),2)</f>
        <v>21700</v>
      </c>
    </row>
    <row r="34" spans="2:9" ht="12.6" thickTop="1" thickBot="1">
      <c r="B34" s="360"/>
      <c r="I34" s="355"/>
    </row>
    <row r="35" spans="2:9" ht="12.75" customHeight="1">
      <c r="B35" s="483" t="s">
        <v>399</v>
      </c>
      <c r="C35" s="484"/>
      <c r="D35" s="471" t="s">
        <v>383</v>
      </c>
      <c r="E35" s="471" t="s">
        <v>79</v>
      </c>
      <c r="F35" s="471" t="s">
        <v>25</v>
      </c>
      <c r="G35" s="471" t="s">
        <v>386</v>
      </c>
      <c r="H35" s="471" t="s">
        <v>78</v>
      </c>
      <c r="I35" s="469" t="s">
        <v>26</v>
      </c>
    </row>
    <row r="36" spans="2:9" ht="12.75" customHeight="1" thickBot="1">
      <c r="B36" s="485"/>
      <c r="C36" s="486"/>
      <c r="D36" s="472"/>
      <c r="E36" s="472"/>
      <c r="F36" s="472"/>
      <c r="G36" s="472"/>
      <c r="H36" s="472"/>
      <c r="I36" s="470"/>
    </row>
    <row r="37" spans="2:9">
      <c r="B37" s="361" t="s">
        <v>28</v>
      </c>
      <c r="C37" s="158" t="s">
        <v>397</v>
      </c>
      <c r="D37" s="159" t="s">
        <v>384</v>
      </c>
      <c r="E37" s="159" t="s">
        <v>69</v>
      </c>
      <c r="F37" s="160">
        <f>DNIT_CONSUL!D118</f>
        <v>800</v>
      </c>
      <c r="G37" s="160">
        <v>1</v>
      </c>
      <c r="H37" s="160">
        <f>H33-H38</f>
        <v>14</v>
      </c>
      <c r="I37" s="362">
        <f>ROUND(G37*H37*F37,2)</f>
        <v>11200</v>
      </c>
    </row>
    <row r="38" spans="2:9">
      <c r="B38" s="363" t="s">
        <v>29</v>
      </c>
      <c r="C38" s="158" t="s">
        <v>398</v>
      </c>
      <c r="D38" s="159" t="s">
        <v>385</v>
      </c>
      <c r="E38" s="159" t="s">
        <v>69</v>
      </c>
      <c r="F38" s="160">
        <f>DNIT_CONSUL!D119</f>
        <v>1500</v>
      </c>
      <c r="G38" s="160">
        <v>1</v>
      </c>
      <c r="H38" s="160">
        <f>H19+H20+H21+H22+H25+H24+H23</f>
        <v>7</v>
      </c>
      <c r="I38" s="362">
        <f>ROUND(G38*H38*F38,2)</f>
        <v>10500</v>
      </c>
    </row>
    <row r="39" spans="2:9" ht="13.5" customHeight="1" thickBot="1">
      <c r="B39" s="480" t="s">
        <v>70</v>
      </c>
      <c r="C39" s="481"/>
      <c r="D39" s="481"/>
      <c r="E39" s="481"/>
      <c r="F39" s="481"/>
      <c r="G39" s="482"/>
      <c r="H39" s="364">
        <f>SUM(H37:H38)</f>
        <v>21</v>
      </c>
      <c r="I39" s="365">
        <f>SUM(I37:I38)</f>
        <v>21700</v>
      </c>
    </row>
    <row r="40" spans="2:9">
      <c r="B40" s="104"/>
    </row>
    <row r="41" spans="2:9">
      <c r="B41" s="104"/>
    </row>
    <row r="42" spans="2:9">
      <c r="B42" s="104"/>
    </row>
    <row r="43" spans="2:9">
      <c r="B43" s="104"/>
    </row>
    <row r="44" spans="2:9">
      <c r="B44" s="104"/>
    </row>
    <row r="45" spans="2:9">
      <c r="B45" s="104"/>
    </row>
    <row r="46" spans="2:9">
      <c r="B46" s="104"/>
    </row>
    <row r="47" spans="2:9">
      <c r="B47" s="104"/>
    </row>
    <row r="48" spans="2:9">
      <c r="B48" s="104"/>
    </row>
    <row r="49" spans="2:2">
      <c r="B49" s="104"/>
    </row>
    <row r="50" spans="2:2">
      <c r="B50" s="104"/>
    </row>
    <row r="51" spans="2:2">
      <c r="B51" s="104"/>
    </row>
    <row r="52" spans="2:2">
      <c r="B52" s="104"/>
    </row>
    <row r="53" spans="2:2">
      <c r="B53" s="104"/>
    </row>
    <row r="54" spans="2:2">
      <c r="B54" s="104"/>
    </row>
    <row r="55" spans="2:2">
      <c r="B55" s="104"/>
    </row>
    <row r="56" spans="2:2">
      <c r="B56" s="104"/>
    </row>
    <row r="57" spans="2:2">
      <c r="B57" s="104"/>
    </row>
    <row r="58" spans="2:2">
      <c r="B58" s="104"/>
    </row>
    <row r="59" spans="2:2">
      <c r="B59" s="104"/>
    </row>
    <row r="60" spans="2:2">
      <c r="B60" s="104"/>
    </row>
    <row r="61" spans="2:2">
      <c r="B61" s="104"/>
    </row>
    <row r="62" spans="2:2">
      <c r="B62" s="104"/>
    </row>
    <row r="63" spans="2:2">
      <c r="B63" s="104"/>
    </row>
    <row r="64" spans="2:2">
      <c r="B64" s="104"/>
    </row>
    <row r="65" spans="2:2">
      <c r="B65" s="104"/>
    </row>
    <row r="66" spans="2:2">
      <c r="B66" s="104"/>
    </row>
    <row r="67" spans="2:2">
      <c r="B67" s="104"/>
    </row>
    <row r="68" spans="2:2">
      <c r="B68" s="104"/>
    </row>
    <row r="69" spans="2:2">
      <c r="B69" s="104"/>
    </row>
    <row r="70" spans="2:2">
      <c r="B70" s="104"/>
    </row>
    <row r="71" spans="2:2">
      <c r="B71" s="104"/>
    </row>
    <row r="72" spans="2:2">
      <c r="B72" s="104"/>
    </row>
    <row r="73" spans="2:2">
      <c r="B73" s="104"/>
    </row>
    <row r="74" spans="2:2">
      <c r="B74" s="104"/>
    </row>
    <row r="75" spans="2:2">
      <c r="B75" s="104"/>
    </row>
    <row r="76" spans="2:2">
      <c r="B76" s="104"/>
    </row>
    <row r="77" spans="2:2">
      <c r="B77" s="104"/>
    </row>
    <row r="78" spans="2:2">
      <c r="B78" s="104"/>
    </row>
    <row r="79" spans="2:2">
      <c r="B79" s="104"/>
    </row>
    <row r="80" spans="2:2">
      <c r="B80" s="104"/>
    </row>
    <row r="81" spans="2:2">
      <c r="B81" s="104"/>
    </row>
    <row r="82" spans="2:2">
      <c r="B82" s="104"/>
    </row>
    <row r="83" spans="2:2">
      <c r="B83" s="104"/>
    </row>
    <row r="84" spans="2:2">
      <c r="B84" s="104"/>
    </row>
    <row r="85" spans="2:2">
      <c r="B85" s="104"/>
    </row>
    <row r="86" spans="2:2">
      <c r="B86" s="104"/>
    </row>
    <row r="87" spans="2:2">
      <c r="B87" s="104"/>
    </row>
    <row r="88" spans="2:2">
      <c r="B88" s="104"/>
    </row>
    <row r="89" spans="2:2">
      <c r="B89" s="104"/>
    </row>
    <row r="90" spans="2:2">
      <c r="B90" s="104"/>
    </row>
    <row r="91" spans="2:2">
      <c r="B91" s="104"/>
    </row>
    <row r="92" spans="2:2">
      <c r="B92" s="104"/>
    </row>
    <row r="93" spans="2:2">
      <c r="B93" s="104"/>
    </row>
    <row r="94" spans="2:2">
      <c r="B94" s="104"/>
    </row>
    <row r="95" spans="2:2">
      <c r="B95" s="104"/>
    </row>
    <row r="96" spans="2:2">
      <c r="B96" s="104"/>
    </row>
    <row r="97" spans="2:2">
      <c r="B97" s="104"/>
    </row>
    <row r="98" spans="2:2">
      <c r="B98" s="104"/>
    </row>
    <row r="99" spans="2:2">
      <c r="B99" s="104"/>
    </row>
    <row r="100" spans="2:2">
      <c r="B100" s="104"/>
    </row>
    <row r="101" spans="2:2">
      <c r="B101" s="104"/>
    </row>
    <row r="102" spans="2:2">
      <c r="B102" s="104"/>
    </row>
    <row r="103" spans="2:2">
      <c r="B103" s="104"/>
    </row>
    <row r="104" spans="2:2">
      <c r="B104" s="104"/>
    </row>
    <row r="105" spans="2:2">
      <c r="B105" s="104"/>
    </row>
    <row r="106" spans="2:2">
      <c r="B106" s="104"/>
    </row>
    <row r="107" spans="2:2">
      <c r="B107" s="104"/>
    </row>
    <row r="108" spans="2:2">
      <c r="B108" s="104"/>
    </row>
    <row r="109" spans="2:2">
      <c r="B109" s="104"/>
    </row>
    <row r="110" spans="2:2">
      <c r="B110" s="104"/>
    </row>
    <row r="111" spans="2:2">
      <c r="B111" s="104"/>
    </row>
    <row r="112" spans="2:2">
      <c r="B112" s="104"/>
    </row>
    <row r="113" spans="2:2">
      <c r="B113" s="104"/>
    </row>
    <row r="114" spans="2:2">
      <c r="B114" s="104"/>
    </row>
    <row r="115" spans="2:2">
      <c r="B115" s="104"/>
    </row>
    <row r="116" spans="2:2">
      <c r="B116" s="104"/>
    </row>
    <row r="117" spans="2:2">
      <c r="B117" s="104"/>
    </row>
    <row r="118" spans="2:2">
      <c r="B118" s="104"/>
    </row>
    <row r="119" spans="2:2">
      <c r="B119" s="104"/>
    </row>
    <row r="120" spans="2:2">
      <c r="B120" s="104"/>
    </row>
    <row r="121" spans="2:2">
      <c r="B121" s="104"/>
    </row>
    <row r="122" spans="2:2">
      <c r="B122" s="104"/>
    </row>
    <row r="123" spans="2:2">
      <c r="B123" s="104"/>
    </row>
    <row r="124" spans="2:2">
      <c r="B124" s="104"/>
    </row>
    <row r="125" spans="2:2">
      <c r="B125" s="104"/>
    </row>
    <row r="126" spans="2:2">
      <c r="B126" s="104"/>
    </row>
    <row r="127" spans="2:2">
      <c r="B127" s="104"/>
    </row>
    <row r="128" spans="2:2">
      <c r="B128" s="104"/>
    </row>
    <row r="129" spans="2:2">
      <c r="B129" s="104"/>
    </row>
    <row r="130" spans="2:2">
      <c r="B130" s="104"/>
    </row>
    <row r="131" spans="2:2">
      <c r="B131" s="104"/>
    </row>
    <row r="132" spans="2:2">
      <c r="B132" s="104"/>
    </row>
    <row r="133" spans="2:2">
      <c r="B133" s="104"/>
    </row>
    <row r="134" spans="2:2">
      <c r="B134" s="104"/>
    </row>
    <row r="135" spans="2:2">
      <c r="B135" s="104"/>
    </row>
    <row r="136" spans="2:2">
      <c r="B136" s="104"/>
    </row>
    <row r="137" spans="2:2">
      <c r="B137" s="104"/>
    </row>
    <row r="138" spans="2:2">
      <c r="B138" s="104"/>
    </row>
    <row r="139" spans="2:2">
      <c r="B139" s="104"/>
    </row>
    <row r="140" spans="2:2">
      <c r="B140" s="104"/>
    </row>
    <row r="141" spans="2:2">
      <c r="B141" s="104"/>
    </row>
    <row r="142" spans="2:2">
      <c r="B142" s="104"/>
    </row>
    <row r="143" spans="2:2">
      <c r="B143" s="104"/>
    </row>
    <row r="144" spans="2:2">
      <c r="B144" s="104"/>
    </row>
    <row r="145" spans="2:2">
      <c r="B145" s="104"/>
    </row>
    <row r="146" spans="2:2">
      <c r="B146" s="104"/>
    </row>
    <row r="147" spans="2:2">
      <c r="B147" s="104"/>
    </row>
    <row r="148" spans="2:2">
      <c r="B148" s="104"/>
    </row>
    <row r="149" spans="2:2">
      <c r="B149" s="104"/>
    </row>
    <row r="150" spans="2:2">
      <c r="B150" s="104"/>
    </row>
    <row r="151" spans="2:2">
      <c r="B151" s="104"/>
    </row>
    <row r="152" spans="2:2">
      <c r="B152" s="104"/>
    </row>
    <row r="153" spans="2:2">
      <c r="B153" s="104"/>
    </row>
    <row r="154" spans="2:2">
      <c r="B154" s="104"/>
    </row>
    <row r="155" spans="2:2">
      <c r="B155" s="104"/>
    </row>
    <row r="156" spans="2:2">
      <c r="B156" s="104"/>
    </row>
    <row r="157" spans="2:2">
      <c r="B157" s="104"/>
    </row>
    <row r="158" spans="2:2">
      <c r="B158" s="104"/>
    </row>
    <row r="159" spans="2:2">
      <c r="B159" s="104"/>
    </row>
    <row r="160" spans="2:2">
      <c r="B160" s="104"/>
    </row>
    <row r="161" spans="2:2">
      <c r="B161" s="104"/>
    </row>
    <row r="162" spans="2:2">
      <c r="B162" s="104"/>
    </row>
    <row r="163" spans="2:2">
      <c r="B163" s="104"/>
    </row>
    <row r="164" spans="2:2">
      <c r="B164" s="104"/>
    </row>
    <row r="165" spans="2:2">
      <c r="B165" s="104"/>
    </row>
    <row r="166" spans="2:2">
      <c r="B166" s="104"/>
    </row>
    <row r="167" spans="2:2">
      <c r="B167" s="104"/>
    </row>
    <row r="168" spans="2:2">
      <c r="B168" s="104"/>
    </row>
    <row r="169" spans="2:2">
      <c r="B169" s="104"/>
    </row>
    <row r="170" spans="2:2">
      <c r="B170" s="104"/>
    </row>
    <row r="171" spans="2:2">
      <c r="B171" s="104"/>
    </row>
    <row r="172" spans="2:2">
      <c r="B172" s="104"/>
    </row>
    <row r="173" spans="2:2">
      <c r="B173" s="104"/>
    </row>
    <row r="174" spans="2:2">
      <c r="B174" s="104"/>
    </row>
    <row r="175" spans="2:2">
      <c r="B175" s="104"/>
    </row>
    <row r="176" spans="2:2">
      <c r="B176" s="104"/>
    </row>
    <row r="177" spans="2:2">
      <c r="B177" s="104"/>
    </row>
    <row r="178" spans="2:2">
      <c r="B178" s="104"/>
    </row>
    <row r="179" spans="2:2">
      <c r="B179" s="104"/>
    </row>
    <row r="180" spans="2:2">
      <c r="B180" s="104"/>
    </row>
    <row r="181" spans="2:2">
      <c r="B181" s="104"/>
    </row>
    <row r="182" spans="2:2">
      <c r="B182" s="104"/>
    </row>
    <row r="183" spans="2:2">
      <c r="B183" s="104"/>
    </row>
    <row r="184" spans="2:2">
      <c r="B184" s="104"/>
    </row>
    <row r="185" spans="2:2">
      <c r="B185" s="104"/>
    </row>
    <row r="186" spans="2:2">
      <c r="B186" s="104"/>
    </row>
    <row r="187" spans="2:2">
      <c r="B187" s="104"/>
    </row>
    <row r="188" spans="2:2">
      <c r="B188" s="104"/>
    </row>
    <row r="189" spans="2:2">
      <c r="B189" s="104"/>
    </row>
    <row r="190" spans="2:2">
      <c r="B190" s="104"/>
    </row>
    <row r="191" spans="2:2">
      <c r="B191" s="104"/>
    </row>
    <row r="192" spans="2:2">
      <c r="B192" s="104"/>
    </row>
    <row r="193" spans="2:2">
      <c r="B193" s="104"/>
    </row>
    <row r="194" spans="2:2">
      <c r="B194" s="104"/>
    </row>
    <row r="195" spans="2:2">
      <c r="B195" s="104"/>
    </row>
    <row r="196" spans="2:2">
      <c r="B196" s="104"/>
    </row>
    <row r="197" spans="2:2">
      <c r="B197" s="104"/>
    </row>
    <row r="198" spans="2:2">
      <c r="B198" s="104"/>
    </row>
    <row r="199" spans="2:2">
      <c r="B199" s="104"/>
    </row>
    <row r="200" spans="2:2">
      <c r="B200" s="104"/>
    </row>
    <row r="201" spans="2:2">
      <c r="B201" s="104"/>
    </row>
    <row r="202" spans="2:2">
      <c r="B202" s="104"/>
    </row>
    <row r="203" spans="2:2">
      <c r="B203" s="104"/>
    </row>
    <row r="204" spans="2:2">
      <c r="B204" s="104"/>
    </row>
    <row r="205" spans="2:2">
      <c r="B205" s="104"/>
    </row>
    <row r="206" spans="2:2">
      <c r="B206" s="104"/>
    </row>
    <row r="207" spans="2:2">
      <c r="B207" s="104"/>
    </row>
    <row r="208" spans="2:2">
      <c r="B208" s="104"/>
    </row>
    <row r="209" spans="2:2">
      <c r="B209" s="104"/>
    </row>
    <row r="210" spans="2:2">
      <c r="B210" s="104"/>
    </row>
    <row r="211" spans="2:2">
      <c r="B211" s="104"/>
    </row>
    <row r="212" spans="2:2">
      <c r="B212" s="104"/>
    </row>
    <row r="213" spans="2:2">
      <c r="B213" s="104"/>
    </row>
    <row r="214" spans="2:2">
      <c r="B214" s="104"/>
    </row>
    <row r="215" spans="2:2">
      <c r="B215" s="104"/>
    </row>
    <row r="216" spans="2:2">
      <c r="B216" s="104"/>
    </row>
    <row r="217" spans="2:2">
      <c r="B217" s="104"/>
    </row>
    <row r="218" spans="2:2">
      <c r="B218" s="104"/>
    </row>
    <row r="219" spans="2:2">
      <c r="B219" s="104"/>
    </row>
    <row r="220" spans="2:2">
      <c r="B220" s="104"/>
    </row>
    <row r="221" spans="2:2">
      <c r="B221" s="104"/>
    </row>
    <row r="222" spans="2:2">
      <c r="B222" s="104"/>
    </row>
    <row r="223" spans="2:2">
      <c r="B223" s="104"/>
    </row>
    <row r="224" spans="2:2">
      <c r="B224" s="104"/>
    </row>
    <row r="225" spans="2:2">
      <c r="B225" s="104"/>
    </row>
    <row r="226" spans="2:2">
      <c r="B226" s="104"/>
    </row>
    <row r="227" spans="2:2">
      <c r="B227" s="104"/>
    </row>
    <row r="228" spans="2:2">
      <c r="B228" s="104"/>
    </row>
    <row r="229" spans="2:2">
      <c r="B229" s="104"/>
    </row>
    <row r="230" spans="2:2">
      <c r="B230" s="104"/>
    </row>
    <row r="231" spans="2:2">
      <c r="B231" s="104"/>
    </row>
    <row r="232" spans="2:2">
      <c r="B232" s="104"/>
    </row>
    <row r="233" spans="2:2">
      <c r="B233" s="104"/>
    </row>
    <row r="234" spans="2:2">
      <c r="B234" s="104"/>
    </row>
    <row r="235" spans="2:2">
      <c r="B235" s="104"/>
    </row>
    <row r="236" spans="2:2">
      <c r="B236" s="104"/>
    </row>
    <row r="237" spans="2:2">
      <c r="B237" s="104"/>
    </row>
    <row r="238" spans="2:2">
      <c r="B238" s="104"/>
    </row>
    <row r="239" spans="2:2">
      <c r="B239" s="104"/>
    </row>
    <row r="240" spans="2:2">
      <c r="B240" s="104"/>
    </row>
    <row r="241" spans="2:2">
      <c r="B241" s="104"/>
    </row>
    <row r="242" spans="2:2">
      <c r="B242" s="104"/>
    </row>
    <row r="243" spans="2:2">
      <c r="B243" s="104"/>
    </row>
    <row r="244" spans="2:2">
      <c r="B244" s="104"/>
    </row>
    <row r="245" spans="2:2">
      <c r="B245" s="104"/>
    </row>
    <row r="246" spans="2:2">
      <c r="B246" s="104"/>
    </row>
    <row r="247" spans="2:2">
      <c r="B247" s="104"/>
    </row>
    <row r="248" spans="2:2">
      <c r="B248" s="104"/>
    </row>
    <row r="249" spans="2:2">
      <c r="B249" s="104"/>
    </row>
    <row r="250" spans="2:2">
      <c r="B250" s="104"/>
    </row>
    <row r="251" spans="2:2">
      <c r="B251" s="104"/>
    </row>
    <row r="252" spans="2:2">
      <c r="B252" s="104"/>
    </row>
    <row r="253" spans="2:2">
      <c r="B253" s="104"/>
    </row>
    <row r="254" spans="2:2">
      <c r="B254" s="104"/>
    </row>
    <row r="255" spans="2:2">
      <c r="B255" s="104"/>
    </row>
    <row r="256" spans="2:2">
      <c r="B256" s="104"/>
    </row>
    <row r="257" spans="2:2">
      <c r="B257" s="104"/>
    </row>
    <row r="258" spans="2:2">
      <c r="B258" s="104"/>
    </row>
    <row r="259" spans="2:2">
      <c r="B259" s="104"/>
    </row>
    <row r="260" spans="2:2">
      <c r="B260" s="104"/>
    </row>
    <row r="261" spans="2:2">
      <c r="B261" s="104"/>
    </row>
    <row r="262" spans="2:2">
      <c r="B262" s="104"/>
    </row>
    <row r="263" spans="2:2">
      <c r="B263" s="104"/>
    </row>
    <row r="264" spans="2:2">
      <c r="B264" s="104"/>
    </row>
    <row r="265" spans="2:2">
      <c r="B265" s="104"/>
    </row>
    <row r="266" spans="2:2">
      <c r="B266" s="104"/>
    </row>
    <row r="267" spans="2:2">
      <c r="B267" s="104"/>
    </row>
    <row r="268" spans="2:2">
      <c r="B268" s="104"/>
    </row>
    <row r="269" spans="2:2">
      <c r="B269" s="104"/>
    </row>
    <row r="270" spans="2:2">
      <c r="B270" s="104"/>
    </row>
    <row r="271" spans="2:2">
      <c r="B271" s="104"/>
    </row>
    <row r="272" spans="2:2">
      <c r="B272" s="104"/>
    </row>
    <row r="273" spans="2:2">
      <c r="B273" s="104"/>
    </row>
    <row r="274" spans="2:2">
      <c r="B274" s="104"/>
    </row>
    <row r="275" spans="2:2">
      <c r="B275" s="104"/>
    </row>
    <row r="276" spans="2:2">
      <c r="B276" s="104"/>
    </row>
    <row r="277" spans="2:2">
      <c r="B277" s="104"/>
    </row>
    <row r="278" spans="2:2">
      <c r="B278" s="104"/>
    </row>
    <row r="279" spans="2:2">
      <c r="B279" s="104"/>
    </row>
    <row r="280" spans="2:2">
      <c r="B280" s="104"/>
    </row>
    <row r="281" spans="2:2">
      <c r="B281" s="104"/>
    </row>
    <row r="282" spans="2:2">
      <c r="B282" s="104"/>
    </row>
    <row r="283" spans="2:2">
      <c r="B283" s="104"/>
    </row>
    <row r="284" spans="2:2">
      <c r="B284" s="104"/>
    </row>
    <row r="285" spans="2:2">
      <c r="B285" s="104"/>
    </row>
    <row r="286" spans="2:2">
      <c r="B286" s="104"/>
    </row>
    <row r="287" spans="2:2">
      <c r="B287" s="104"/>
    </row>
    <row r="288" spans="2:2">
      <c r="B288" s="104"/>
    </row>
    <row r="289" spans="2:2">
      <c r="B289" s="104"/>
    </row>
    <row r="290" spans="2:2">
      <c r="B290" s="104"/>
    </row>
    <row r="291" spans="2:2">
      <c r="B291" s="104"/>
    </row>
    <row r="292" spans="2:2">
      <c r="B292" s="104"/>
    </row>
    <row r="293" spans="2:2">
      <c r="B293" s="104"/>
    </row>
    <row r="294" spans="2:2">
      <c r="B294" s="104"/>
    </row>
    <row r="295" spans="2:2">
      <c r="B295" s="104"/>
    </row>
    <row r="296" spans="2:2">
      <c r="B296" s="104"/>
    </row>
    <row r="297" spans="2:2">
      <c r="B297" s="104"/>
    </row>
    <row r="298" spans="2:2">
      <c r="B298" s="104"/>
    </row>
    <row r="299" spans="2:2">
      <c r="B299" s="104"/>
    </row>
    <row r="300" spans="2:2">
      <c r="B300" s="104"/>
    </row>
    <row r="301" spans="2:2">
      <c r="B301" s="104"/>
    </row>
    <row r="302" spans="2:2">
      <c r="B302" s="104"/>
    </row>
    <row r="303" spans="2:2">
      <c r="B303" s="104"/>
    </row>
    <row r="304" spans="2:2">
      <c r="B304" s="104"/>
    </row>
    <row r="305" spans="2:2">
      <c r="B305" s="104"/>
    </row>
    <row r="306" spans="2:2">
      <c r="B306" s="104"/>
    </row>
    <row r="307" spans="2:2">
      <c r="B307" s="104"/>
    </row>
    <row r="308" spans="2:2">
      <c r="B308" s="104"/>
    </row>
    <row r="309" spans="2:2">
      <c r="B309" s="104"/>
    </row>
    <row r="310" spans="2:2">
      <c r="B310" s="104"/>
    </row>
    <row r="311" spans="2:2">
      <c r="B311" s="104"/>
    </row>
    <row r="312" spans="2:2">
      <c r="B312" s="104"/>
    </row>
    <row r="313" spans="2:2">
      <c r="B313" s="104"/>
    </row>
    <row r="314" spans="2:2">
      <c r="B314" s="104"/>
    </row>
    <row r="315" spans="2:2">
      <c r="B315" s="104"/>
    </row>
    <row r="316" spans="2:2">
      <c r="B316" s="104"/>
    </row>
    <row r="317" spans="2:2">
      <c r="B317" s="104"/>
    </row>
    <row r="318" spans="2:2">
      <c r="B318" s="104"/>
    </row>
    <row r="319" spans="2:2">
      <c r="B319" s="104"/>
    </row>
    <row r="320" spans="2:2">
      <c r="B320" s="104"/>
    </row>
    <row r="321" spans="2:2">
      <c r="B321" s="104"/>
    </row>
    <row r="322" spans="2:2">
      <c r="B322" s="104"/>
    </row>
    <row r="323" spans="2:2">
      <c r="B323" s="104"/>
    </row>
    <row r="324" spans="2:2">
      <c r="B324" s="104"/>
    </row>
    <row r="325" spans="2:2">
      <c r="B325" s="104"/>
    </row>
    <row r="326" spans="2:2">
      <c r="B326" s="104"/>
    </row>
    <row r="327" spans="2:2">
      <c r="B327" s="104"/>
    </row>
    <row r="328" spans="2:2">
      <c r="B328" s="104"/>
    </row>
    <row r="329" spans="2:2">
      <c r="B329" s="104"/>
    </row>
    <row r="330" spans="2:2">
      <c r="B330" s="104"/>
    </row>
    <row r="331" spans="2:2">
      <c r="B331" s="104"/>
    </row>
    <row r="332" spans="2:2">
      <c r="B332" s="104"/>
    </row>
    <row r="333" spans="2:2">
      <c r="B333" s="104"/>
    </row>
    <row r="334" spans="2:2">
      <c r="B334" s="104"/>
    </row>
    <row r="335" spans="2:2">
      <c r="B335" s="104"/>
    </row>
    <row r="336" spans="2:2">
      <c r="B336" s="104"/>
    </row>
    <row r="337" spans="2:2">
      <c r="B337" s="104"/>
    </row>
    <row r="338" spans="2:2">
      <c r="B338" s="104"/>
    </row>
    <row r="339" spans="2:2">
      <c r="B339" s="104"/>
    </row>
    <row r="340" spans="2:2">
      <c r="B340" s="104"/>
    </row>
    <row r="341" spans="2:2">
      <c r="B341" s="104"/>
    </row>
    <row r="342" spans="2:2">
      <c r="B342" s="104"/>
    </row>
    <row r="343" spans="2:2">
      <c r="B343" s="104"/>
    </row>
    <row r="344" spans="2:2">
      <c r="B344" s="104"/>
    </row>
    <row r="345" spans="2:2">
      <c r="B345" s="104"/>
    </row>
    <row r="346" spans="2:2">
      <c r="B346" s="104"/>
    </row>
    <row r="347" spans="2:2">
      <c r="B347" s="104"/>
    </row>
    <row r="348" spans="2:2">
      <c r="B348" s="104"/>
    </row>
    <row r="349" spans="2:2">
      <c r="B349" s="104"/>
    </row>
    <row r="350" spans="2:2">
      <c r="B350" s="104"/>
    </row>
    <row r="351" spans="2:2">
      <c r="B351" s="104"/>
    </row>
    <row r="352" spans="2:2">
      <c r="B352" s="104"/>
    </row>
    <row r="353" spans="2:2">
      <c r="B353" s="104"/>
    </row>
    <row r="354" spans="2:2">
      <c r="B354" s="104"/>
    </row>
    <row r="355" spans="2:2">
      <c r="B355" s="104"/>
    </row>
    <row r="356" spans="2:2">
      <c r="B356" s="104"/>
    </row>
    <row r="357" spans="2:2">
      <c r="B357" s="104"/>
    </row>
    <row r="358" spans="2:2">
      <c r="B358" s="104"/>
    </row>
    <row r="359" spans="2:2">
      <c r="B359" s="104"/>
    </row>
    <row r="360" spans="2:2">
      <c r="B360" s="104"/>
    </row>
    <row r="361" spans="2:2">
      <c r="B361" s="104"/>
    </row>
    <row r="362" spans="2:2">
      <c r="B362" s="104"/>
    </row>
    <row r="363" spans="2:2">
      <c r="B363" s="104"/>
    </row>
    <row r="364" spans="2:2">
      <c r="B364" s="104"/>
    </row>
    <row r="365" spans="2:2">
      <c r="B365" s="104"/>
    </row>
    <row r="366" spans="2:2">
      <c r="B366" s="104"/>
    </row>
    <row r="367" spans="2:2">
      <c r="B367" s="104"/>
    </row>
    <row r="368" spans="2:2">
      <c r="B368" s="104"/>
    </row>
    <row r="369" spans="2:2">
      <c r="B369" s="104"/>
    </row>
    <row r="370" spans="2:2">
      <c r="B370" s="104"/>
    </row>
    <row r="371" spans="2:2">
      <c r="B371" s="104"/>
    </row>
    <row r="372" spans="2:2">
      <c r="B372" s="104"/>
    </row>
    <row r="373" spans="2:2">
      <c r="B373" s="104"/>
    </row>
    <row r="374" spans="2:2">
      <c r="B374" s="104"/>
    </row>
    <row r="375" spans="2:2">
      <c r="B375" s="104"/>
    </row>
    <row r="376" spans="2:2">
      <c r="B376" s="104"/>
    </row>
    <row r="377" spans="2:2">
      <c r="B377" s="104"/>
    </row>
    <row r="378" spans="2:2">
      <c r="B378" s="104"/>
    </row>
    <row r="379" spans="2:2">
      <c r="B379" s="104"/>
    </row>
    <row r="380" spans="2:2">
      <c r="B380" s="104"/>
    </row>
    <row r="381" spans="2:2">
      <c r="B381" s="104"/>
    </row>
    <row r="382" spans="2:2">
      <c r="B382" s="104"/>
    </row>
    <row r="383" spans="2:2">
      <c r="B383" s="104"/>
    </row>
    <row r="384" spans="2:2">
      <c r="B384" s="104"/>
    </row>
    <row r="385" spans="2:2">
      <c r="B385" s="104"/>
    </row>
    <row r="386" spans="2:2">
      <c r="B386" s="104"/>
    </row>
    <row r="387" spans="2:2">
      <c r="B387" s="104"/>
    </row>
    <row r="388" spans="2:2">
      <c r="B388" s="104"/>
    </row>
    <row r="389" spans="2:2">
      <c r="B389" s="104"/>
    </row>
    <row r="390" spans="2:2">
      <c r="B390" s="104"/>
    </row>
    <row r="391" spans="2:2">
      <c r="B391" s="104"/>
    </row>
    <row r="392" spans="2:2">
      <c r="B392" s="104"/>
    </row>
    <row r="393" spans="2:2">
      <c r="B393" s="104"/>
    </row>
    <row r="394" spans="2:2">
      <c r="B394" s="104"/>
    </row>
    <row r="395" spans="2:2">
      <c r="B395" s="104"/>
    </row>
    <row r="396" spans="2:2">
      <c r="B396" s="104"/>
    </row>
    <row r="397" spans="2:2">
      <c r="B397" s="104"/>
    </row>
    <row r="398" spans="2:2">
      <c r="B398" s="104"/>
    </row>
    <row r="399" spans="2:2">
      <c r="B399" s="104"/>
    </row>
    <row r="400" spans="2:2">
      <c r="B400" s="104"/>
    </row>
  </sheetData>
  <mergeCells count="24">
    <mergeCell ref="B1:I1"/>
    <mergeCell ref="G35:G36"/>
    <mergeCell ref="H35:H36"/>
    <mergeCell ref="I35:I36"/>
    <mergeCell ref="B39:G39"/>
    <mergeCell ref="B35:C36"/>
    <mergeCell ref="D35:D36"/>
    <mergeCell ref="E35:E36"/>
    <mergeCell ref="F35:F36"/>
    <mergeCell ref="B33:F33"/>
    <mergeCell ref="B2:B3"/>
    <mergeCell ref="C2:H3"/>
    <mergeCell ref="I2:I3"/>
    <mergeCell ref="B4:H6"/>
    <mergeCell ref="I4:I6"/>
    <mergeCell ref="E10:I10"/>
    <mergeCell ref="I8:I9"/>
    <mergeCell ref="D8:D9"/>
    <mergeCell ref="G8:G9"/>
    <mergeCell ref="B8:B9"/>
    <mergeCell ref="C8:C9"/>
    <mergeCell ref="E8:E9"/>
    <mergeCell ref="F8:F9"/>
    <mergeCell ref="H8:H9"/>
  </mergeCells>
  <phoneticPr fontId="28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5" orientation="landscape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4"/>
  <sheetViews>
    <sheetView showGridLines="0" showZeros="0" view="pageBreakPreview" zoomScale="90" zoomScaleNormal="70" zoomScaleSheetLayoutView="90" workbookViewId="0">
      <selection activeCell="E16" sqref="E16:F16"/>
    </sheetView>
  </sheetViews>
  <sheetFormatPr defaultColWidth="9.109375" defaultRowHeight="11.4"/>
  <cols>
    <col min="1" max="1" width="45" style="44" customWidth="1"/>
    <col min="2" max="2" width="24.109375" style="44" hidden="1" customWidth="1"/>
    <col min="3" max="3" width="24.88671875" style="44" hidden="1" customWidth="1"/>
    <col min="4" max="4" width="9.109375" style="44"/>
    <col min="5" max="6" width="9.109375" style="44" customWidth="1"/>
    <col min="7" max="8" width="9.109375" style="44"/>
    <col min="9" max="9" width="13.88671875" style="44" customWidth="1"/>
    <col min="10" max="11" width="9.109375" style="44"/>
    <col min="12" max="12" width="11.109375" style="44" bestFit="1" customWidth="1"/>
    <col min="13" max="16384" width="9.109375" style="44"/>
  </cols>
  <sheetData>
    <row r="1" spans="1:14" ht="94.2" customHeight="1" thickBot="1">
      <c r="A1" s="511"/>
      <c r="B1" s="512"/>
      <c r="C1" s="512"/>
      <c r="D1" s="512"/>
      <c r="E1" s="512"/>
      <c r="F1" s="512"/>
      <c r="G1" s="512"/>
      <c r="H1" s="512"/>
      <c r="I1" s="513"/>
    </row>
    <row r="2" spans="1:14">
      <c r="A2" s="519" t="s">
        <v>202</v>
      </c>
      <c r="B2" s="497" t="s">
        <v>206</v>
      </c>
      <c r="C2" s="497"/>
      <c r="D2" s="497"/>
      <c r="E2" s="497"/>
      <c r="F2" s="497"/>
      <c r="G2" s="497"/>
      <c r="H2" s="497"/>
      <c r="I2" s="498"/>
    </row>
    <row r="3" spans="1:14" ht="12" thickBot="1">
      <c r="A3" s="520"/>
      <c r="B3" s="503"/>
      <c r="C3" s="503"/>
      <c r="D3" s="503"/>
      <c r="E3" s="503"/>
      <c r="F3" s="503"/>
      <c r="G3" s="503"/>
      <c r="H3" s="503"/>
      <c r="I3" s="504"/>
    </row>
    <row r="4" spans="1:14" ht="18" customHeight="1">
      <c r="A4" s="496" t="str">
        <f>PLANILHA!A3:G3</f>
        <v>PROJETO DE REQUALIFICAÇÃO E AMPLIAÇÃO DOS SISTEMAS DE ABASTECIMENTO D'ÁGUA EM DISTRITOS DE AFRANIO/PE</v>
      </c>
      <c r="B4" s="497"/>
      <c r="C4" s="497"/>
      <c r="D4" s="497"/>
      <c r="E4" s="497"/>
      <c r="F4" s="497"/>
      <c r="G4" s="521">
        <f>PLANILHA!H3</f>
        <v>45658</v>
      </c>
      <c r="H4" s="522"/>
      <c r="I4" s="523"/>
    </row>
    <row r="5" spans="1:14" ht="19.5" customHeight="1">
      <c r="A5" s="499"/>
      <c r="B5" s="500"/>
      <c r="C5" s="500"/>
      <c r="D5" s="500"/>
      <c r="E5" s="500"/>
      <c r="F5" s="500"/>
      <c r="G5" s="524"/>
      <c r="H5" s="525"/>
      <c r="I5" s="526"/>
    </row>
    <row r="6" spans="1:14" ht="15" customHeight="1" thickBot="1">
      <c r="A6" s="502"/>
      <c r="B6" s="503"/>
      <c r="C6" s="503"/>
      <c r="D6" s="503"/>
      <c r="E6" s="503"/>
      <c r="F6" s="503"/>
      <c r="G6" s="527"/>
      <c r="H6" s="528"/>
      <c r="I6" s="529"/>
    </row>
    <row r="7" spans="1:14" ht="3" customHeight="1" thickBot="1">
      <c r="A7" s="47"/>
      <c r="I7" s="333"/>
    </row>
    <row r="8" spans="1:14" ht="68.25" customHeight="1" thickBot="1">
      <c r="A8" s="514" t="s">
        <v>3</v>
      </c>
      <c r="B8" s="515"/>
      <c r="C8" s="516"/>
      <c r="D8" s="45" t="s">
        <v>63</v>
      </c>
      <c r="E8" s="517" t="s">
        <v>64</v>
      </c>
      <c r="F8" s="518"/>
      <c r="G8" s="517" t="s">
        <v>65</v>
      </c>
      <c r="H8" s="518"/>
      <c r="I8" s="46" t="s">
        <v>66</v>
      </c>
    </row>
    <row r="9" spans="1:14" ht="12.75" customHeight="1">
      <c r="A9" s="47"/>
      <c r="D9" s="48"/>
      <c r="E9" s="49"/>
      <c r="F9" s="50"/>
      <c r="G9" s="51"/>
      <c r="H9" s="52"/>
      <c r="I9" s="53"/>
      <c r="N9" s="54"/>
    </row>
    <row r="10" spans="1:14">
      <c r="A10" s="36" t="s">
        <v>189</v>
      </c>
      <c r="B10" s="260" t="e">
        <v>#REF!</v>
      </c>
      <c r="C10" s="261">
        <v>0</v>
      </c>
      <c r="D10" s="37" t="s">
        <v>67</v>
      </c>
      <c r="E10" s="530">
        <f>'QUADRO 01'!AT125</f>
        <v>12</v>
      </c>
      <c r="F10" s="531"/>
      <c r="G10" s="532">
        <f>VLOOKUP(J10,DNIT_CONSUL!$A$4:$D$120,4,FALSE)</f>
        <v>2926.2</v>
      </c>
      <c r="H10" s="533" t="e">
        <f>VLOOKUP(F10,DNIT_CONSUL!$A$4:$D$114,4,FALSE)</f>
        <v>#N/A</v>
      </c>
      <c r="I10" s="38">
        <f>ROUND(E10*G10,2)</f>
        <v>35114.400000000001</v>
      </c>
      <c r="J10" s="44" t="s">
        <v>188</v>
      </c>
      <c r="N10" s="54"/>
    </row>
    <row r="11" spans="1:14">
      <c r="A11" s="36" t="s">
        <v>356</v>
      </c>
      <c r="B11" s="334"/>
      <c r="C11" s="334"/>
      <c r="D11" s="37" t="s">
        <v>67</v>
      </c>
      <c r="E11" s="530">
        <f>'QUADRO 01'!AU125</f>
        <v>2</v>
      </c>
      <c r="F11" s="531"/>
      <c r="G11" s="532">
        <f>VLOOKUP(J11,DNIT_CONSUL!$A$4:$D$120,4,FALSE)</f>
        <v>7375.55</v>
      </c>
      <c r="H11" s="533" t="e">
        <f>VLOOKUP(F11,DNIT_CONSUL!$A$4:$D$114,4,FALSE)</f>
        <v>#N/A</v>
      </c>
      <c r="I11" s="38">
        <f>ROUND(E11*G11,2)</f>
        <v>14751.1</v>
      </c>
      <c r="J11" s="44" t="s">
        <v>190</v>
      </c>
    </row>
    <row r="12" spans="1:14">
      <c r="A12" s="36"/>
      <c r="B12" s="334"/>
      <c r="C12" s="334"/>
      <c r="D12" s="37"/>
      <c r="E12" s="530"/>
      <c r="F12" s="531"/>
      <c r="G12" s="532"/>
      <c r="H12" s="533"/>
      <c r="I12" s="38"/>
    </row>
    <row r="13" spans="1:14" ht="9.75" customHeight="1">
      <c r="A13" s="36" t="s">
        <v>419</v>
      </c>
      <c r="B13" s="334"/>
      <c r="C13" s="334"/>
      <c r="D13" s="37" t="s">
        <v>67</v>
      </c>
      <c r="E13" s="530">
        <f>'QUADRO 01'!AV125</f>
        <v>2</v>
      </c>
      <c r="F13" s="531"/>
      <c r="G13" s="532">
        <f>VLOOKUP(J13,DNIT_CONSUL!$A$4:$D$120,4,FALSE)</f>
        <v>3458.86</v>
      </c>
      <c r="H13" s="533" t="e">
        <f>VLOOKUP(F13,DNIT_CONSUL!$A$4:$D$114,4,FALSE)</f>
        <v>#N/A</v>
      </c>
      <c r="I13" s="38">
        <f>ROUND(E13*G13,2)</f>
        <v>6917.72</v>
      </c>
      <c r="J13" s="44" t="s">
        <v>168</v>
      </c>
      <c r="L13" s="162"/>
    </row>
    <row r="14" spans="1:14">
      <c r="A14" s="36" t="s">
        <v>363</v>
      </c>
      <c r="B14" s="334"/>
      <c r="C14" s="334"/>
      <c r="D14" s="37" t="s">
        <v>67</v>
      </c>
      <c r="E14" s="530">
        <f>'QUADRO 01'!AW125</f>
        <v>4</v>
      </c>
      <c r="F14" s="531"/>
      <c r="G14" s="532">
        <f>VLOOKUP(J14,DNIT_CONSUL!$A$4:$D$120,4,FALSE)</f>
        <v>4674.3999999999996</v>
      </c>
      <c r="H14" s="533" t="e">
        <f>VLOOKUP(F14,DNIT_CONSUL!$A$4:$D$114,4,FALSE)</f>
        <v>#N/A</v>
      </c>
      <c r="I14" s="38">
        <f>ROUND(E14*G14,2)</f>
        <v>18697.599999999999</v>
      </c>
      <c r="J14" s="44" t="s">
        <v>169</v>
      </c>
    </row>
    <row r="15" spans="1:14">
      <c r="A15" s="36"/>
      <c r="B15" s="334"/>
      <c r="C15" s="334"/>
      <c r="D15" s="37"/>
      <c r="E15" s="530"/>
      <c r="F15" s="531"/>
      <c r="G15" s="532"/>
      <c r="H15" s="533"/>
      <c r="I15" s="38"/>
    </row>
    <row r="16" spans="1:14">
      <c r="A16" s="55"/>
      <c r="B16" s="334"/>
      <c r="C16" s="334"/>
      <c r="D16" s="37"/>
      <c r="E16" s="534"/>
      <c r="F16" s="535"/>
      <c r="G16" s="536"/>
      <c r="H16" s="537"/>
      <c r="I16" s="38"/>
    </row>
    <row r="17" spans="1:12">
      <c r="A17" s="55"/>
      <c r="B17" s="334"/>
      <c r="C17" s="334"/>
      <c r="D17" s="37"/>
      <c r="E17" s="40"/>
      <c r="F17" s="41"/>
      <c r="G17" s="39"/>
      <c r="H17" s="42"/>
      <c r="I17" s="43"/>
      <c r="L17" s="147"/>
    </row>
    <row r="18" spans="1:12">
      <c r="A18" s="55"/>
      <c r="B18" s="334"/>
      <c r="C18" s="334"/>
      <c r="D18" s="37"/>
      <c r="E18" s="40"/>
      <c r="F18" s="41"/>
      <c r="G18" s="39"/>
      <c r="H18" s="42"/>
      <c r="I18" s="43"/>
      <c r="L18" s="147"/>
    </row>
    <row r="19" spans="1:12">
      <c r="A19" s="55"/>
      <c r="B19" s="334"/>
      <c r="C19" s="334"/>
      <c r="D19" s="37"/>
      <c r="E19" s="40"/>
      <c r="F19" s="41"/>
      <c r="G19" s="39"/>
      <c r="H19" s="42"/>
      <c r="I19" s="43"/>
      <c r="L19" s="147"/>
    </row>
    <row r="20" spans="1:12" ht="12.6" thickBot="1">
      <c r="A20" s="56"/>
      <c r="B20" s="57"/>
      <c r="C20" s="57"/>
      <c r="D20" s="58"/>
      <c r="E20" s="59"/>
      <c r="F20" s="60"/>
      <c r="G20" s="59"/>
      <c r="H20" s="60"/>
      <c r="I20" s="61"/>
      <c r="L20" s="161"/>
    </row>
    <row r="21" spans="1:12" ht="21" customHeight="1" thickBot="1">
      <c r="A21" s="62"/>
      <c r="B21" s="63"/>
      <c r="C21" s="63"/>
      <c r="D21" s="63"/>
      <c r="E21" s="63"/>
      <c r="F21" s="63"/>
      <c r="G21" s="63"/>
      <c r="H21" s="63"/>
      <c r="I21" s="64">
        <f>SUM(I10:I20)</f>
        <v>75480.820000000007</v>
      </c>
      <c r="L21" s="163"/>
    </row>
    <row r="22" spans="1:12">
      <c r="A22" s="47"/>
      <c r="I22" s="333"/>
    </row>
    <row r="23" spans="1:12">
      <c r="A23" s="335"/>
      <c r="I23" s="333"/>
    </row>
    <row r="24" spans="1:12" ht="12" thickBot="1">
      <c r="A24" s="56"/>
      <c r="B24" s="57"/>
      <c r="C24" s="57"/>
      <c r="D24" s="57"/>
      <c r="E24" s="57"/>
      <c r="F24" s="57"/>
      <c r="G24" s="57"/>
      <c r="H24" s="57"/>
      <c r="I24" s="336"/>
    </row>
  </sheetData>
  <mergeCells count="22">
    <mergeCell ref="E16:F16"/>
    <mergeCell ref="G16:H16"/>
    <mergeCell ref="E13:F13"/>
    <mergeCell ref="G13:H13"/>
    <mergeCell ref="E14:F14"/>
    <mergeCell ref="G14:H14"/>
    <mergeCell ref="E15:F15"/>
    <mergeCell ref="G15:H15"/>
    <mergeCell ref="E12:F12"/>
    <mergeCell ref="G12:H12"/>
    <mergeCell ref="E10:F10"/>
    <mergeCell ref="G10:H10"/>
    <mergeCell ref="E11:F11"/>
    <mergeCell ref="G11:H11"/>
    <mergeCell ref="A1:I1"/>
    <mergeCell ref="A8:C8"/>
    <mergeCell ref="E8:F8"/>
    <mergeCell ref="G8:H8"/>
    <mergeCell ref="A2:A3"/>
    <mergeCell ref="B2:I3"/>
    <mergeCell ref="A4:F6"/>
    <mergeCell ref="G4:I6"/>
  </mergeCells>
  <printOptions horizontalCentered="1"/>
  <pageMargins left="0.39370078740157483" right="0.39370078740157483" top="1.4566929133858268" bottom="0.39370078740157483" header="1.3385826771653544" footer="0.51181102362204722"/>
  <pageSetup paperSize="9" scale="93" orientation="portrait" r:id="rId1"/>
  <headerFooter alignWithMargins="0"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Plan3"/>
  <dimension ref="B1:H35"/>
  <sheetViews>
    <sheetView showGridLines="0" view="pageBreakPreview" zoomScale="85" zoomScaleSheetLayoutView="85" workbookViewId="0">
      <selection activeCell="E8" sqref="E8"/>
    </sheetView>
  </sheetViews>
  <sheetFormatPr defaultColWidth="9.109375" defaultRowHeight="11.4"/>
  <cols>
    <col min="1" max="1" width="1.88671875" style="9" customWidth="1"/>
    <col min="2" max="2" width="26.109375" style="9" customWidth="1"/>
    <col min="3" max="3" width="26" style="9" customWidth="1"/>
    <col min="4" max="4" width="21.88671875" style="9" customWidth="1"/>
    <col min="5" max="5" width="20.5546875" style="9" customWidth="1"/>
    <col min="6" max="6" width="2.109375" style="9" customWidth="1"/>
    <col min="7" max="7" width="9.109375" style="9"/>
    <col min="8" max="8" width="12.88671875" style="9" bestFit="1" customWidth="1"/>
    <col min="9" max="16384" width="9.109375" style="9"/>
  </cols>
  <sheetData>
    <row r="1" spans="2:8" ht="103.8" customHeight="1" thickBot="1">
      <c r="B1" s="538"/>
      <c r="C1" s="539"/>
      <c r="D1" s="539"/>
      <c r="E1" s="540"/>
    </row>
    <row r="2" spans="2:8" ht="44.1" customHeight="1" thickBot="1">
      <c r="B2" s="146" t="s">
        <v>203</v>
      </c>
      <c r="C2" s="547" t="s">
        <v>207</v>
      </c>
      <c r="D2" s="548"/>
      <c r="E2" s="549"/>
    </row>
    <row r="3" spans="2:8" ht="66" customHeight="1" thickBot="1">
      <c r="B3" s="556" t="str">
        <f>PLANILHA!A3</f>
        <v>PROJETO DE REQUALIFICAÇÃO E AMPLIAÇÃO DOS SISTEMAS DE ABASTECIMENTO D'ÁGUA EM DISTRITOS DE AFRANIO/PE</v>
      </c>
      <c r="C3" s="557"/>
      <c r="D3" s="558"/>
      <c r="E3" s="271">
        <f>PLANILHA!H3</f>
        <v>45658</v>
      </c>
      <c r="H3" s="66"/>
    </row>
    <row r="4" spans="2:8" ht="5.4" customHeight="1" thickBot="1">
      <c r="B4" s="544"/>
      <c r="C4" s="545"/>
      <c r="D4" s="545"/>
      <c r="E4" s="546"/>
    </row>
    <row r="5" spans="2:8" ht="12.9" customHeight="1">
      <c r="B5" s="550" t="s">
        <v>55</v>
      </c>
      <c r="C5" s="552" t="s">
        <v>59</v>
      </c>
      <c r="D5" s="553"/>
      <c r="E5" s="554" t="s">
        <v>57</v>
      </c>
      <c r="H5" s="67"/>
    </row>
    <row r="6" spans="2:8" ht="12.6" thickBot="1">
      <c r="B6" s="551"/>
      <c r="C6" s="68" t="s">
        <v>56</v>
      </c>
      <c r="D6" s="69" t="s">
        <v>58</v>
      </c>
      <c r="E6" s="555"/>
    </row>
    <row r="7" spans="2:8" ht="20.100000000000001" customHeight="1">
      <c r="B7" s="70"/>
      <c r="C7" s="71"/>
      <c r="D7" s="72"/>
      <c r="E7" s="73"/>
    </row>
    <row r="8" spans="2:8" ht="20.100000000000001" customHeight="1">
      <c r="B8" s="74" t="s">
        <v>118</v>
      </c>
      <c r="C8" s="75">
        <f>'QUADRO 01'!AE125</f>
        <v>0</v>
      </c>
      <c r="D8" s="76">
        <f>VLOOKUP(B8,DNIT_CONSUL!$A$4:$D$114,4,FALSE)</f>
        <v>22395.59</v>
      </c>
      <c r="E8" s="77">
        <f t="shared" ref="E8:E13" si="0">ROUND(C8*D8,2)</f>
        <v>0</v>
      </c>
    </row>
    <row r="9" spans="2:8" ht="20.100000000000001" customHeight="1">
      <c r="B9" s="74" t="s">
        <v>119</v>
      </c>
      <c r="C9" s="78">
        <f>'QUADRO 01'!AF125</f>
        <v>0.5</v>
      </c>
      <c r="D9" s="76">
        <f>VLOOKUP(B9,DNIT_CONSUL!$A$4:$D$114,4,FALSE)</f>
        <v>18662.990000000002</v>
      </c>
      <c r="E9" s="77">
        <f t="shared" si="0"/>
        <v>9331.5</v>
      </c>
    </row>
    <row r="10" spans="2:8" ht="20.100000000000001" customHeight="1">
      <c r="B10" s="74" t="s">
        <v>125</v>
      </c>
      <c r="C10" s="75">
        <f>'QUADRO 01'!AG125</f>
        <v>2.0499999999999998</v>
      </c>
      <c r="D10" s="76">
        <f>VLOOKUP(B10,DNIT_CONSUL!$A$4:$D$114,4,FALSE)</f>
        <v>16396.560000000001</v>
      </c>
      <c r="E10" s="77">
        <f t="shared" si="0"/>
        <v>33612.949999999997</v>
      </c>
    </row>
    <row r="11" spans="2:8" ht="20.100000000000001" customHeight="1">
      <c r="B11" s="74" t="s">
        <v>124</v>
      </c>
      <c r="C11" s="75">
        <f>'QUADRO 01'!AH125</f>
        <v>11.359999999999998</v>
      </c>
      <c r="D11" s="76">
        <f>VLOOKUP(B11,DNIT_CONSUL!$A$4:$D$114,4,FALSE)</f>
        <v>13163.74</v>
      </c>
      <c r="E11" s="77">
        <f t="shared" si="0"/>
        <v>149540.09</v>
      </c>
    </row>
    <row r="12" spans="2:8" ht="20.100000000000001" customHeight="1">
      <c r="B12" s="74" t="s">
        <v>123</v>
      </c>
      <c r="C12" s="75">
        <f>'QUADRO 01'!AI125</f>
        <v>0</v>
      </c>
      <c r="D12" s="76">
        <f>VLOOKUP(B12,DNIT_CONSUL!$A$4:$D$114,4,FALSE)</f>
        <v>12903</v>
      </c>
      <c r="E12" s="77">
        <f t="shared" si="0"/>
        <v>0</v>
      </c>
    </row>
    <row r="13" spans="2:8" ht="20.100000000000001" customHeight="1">
      <c r="B13" s="74" t="s">
        <v>87</v>
      </c>
      <c r="C13" s="75">
        <f>'QUADRO 01'!AJ125</f>
        <v>0</v>
      </c>
      <c r="D13" s="76">
        <f>VLOOKUP(B13,DNIT_CONSUL!$A$4:$D$114,4,FALSE)</f>
        <v>12196.82</v>
      </c>
      <c r="E13" s="77">
        <f t="shared" si="0"/>
        <v>0</v>
      </c>
    </row>
    <row r="14" spans="2:8" ht="20.100000000000001" customHeight="1">
      <c r="B14" s="79"/>
      <c r="C14" s="80"/>
      <c r="D14" s="81"/>
      <c r="E14" s="82"/>
    </row>
    <row r="15" spans="2:8" ht="20.100000000000001" customHeight="1">
      <c r="B15" s="83" t="s">
        <v>60</v>
      </c>
      <c r="C15" s="84">
        <f>SUM(C8:C13)</f>
        <v>13.909999999999997</v>
      </c>
      <c r="D15" s="85"/>
      <c r="E15" s="86">
        <f>SUM(E8:E13)</f>
        <v>192484.53999999998</v>
      </c>
    </row>
    <row r="16" spans="2:8" ht="20.100000000000001" customHeight="1">
      <c r="B16" s="87"/>
      <c r="C16" s="88"/>
      <c r="D16" s="89"/>
      <c r="E16" s="90"/>
    </row>
    <row r="17" spans="2:5" ht="20.100000000000001" customHeight="1">
      <c r="B17" s="74" t="s">
        <v>151</v>
      </c>
      <c r="C17" s="75">
        <f>'QUADRO 01'!AK125</f>
        <v>1</v>
      </c>
      <c r="D17" s="76">
        <f>VLOOKUP(B17,DNIT_CONSUL!$A$4:$D$114,4,FALSE)</f>
        <v>3242.89</v>
      </c>
      <c r="E17" s="77">
        <f>ROUND(C17*D17,2)</f>
        <v>3242.89</v>
      </c>
    </row>
    <row r="18" spans="2:5" ht="20.100000000000001" customHeight="1">
      <c r="B18" s="74" t="s">
        <v>155</v>
      </c>
      <c r="C18" s="75">
        <f>'QUADRO 01'!AL125</f>
        <v>3</v>
      </c>
      <c r="D18" s="76">
        <f>VLOOKUP(B18,DNIT_CONSUL!$A$4:$D$114,4,FALSE)</f>
        <v>2516.19</v>
      </c>
      <c r="E18" s="77">
        <f>ROUND(C18*D18,2)</f>
        <v>7548.57</v>
      </c>
    </row>
    <row r="19" spans="2:5" ht="20.100000000000001" customHeight="1">
      <c r="B19" s="74" t="s">
        <v>153</v>
      </c>
      <c r="C19" s="75">
        <f>'QUADRO 01'!AM125</f>
        <v>25.35</v>
      </c>
      <c r="D19" s="76">
        <f>VLOOKUP(B19,DNIT_CONSUL!$A$4:$D$114,4,FALSE)</f>
        <v>2920.29</v>
      </c>
      <c r="E19" s="77">
        <f>ROUND(C19*D19,2)</f>
        <v>74029.350000000006</v>
      </c>
    </row>
    <row r="20" spans="2:5" ht="20.100000000000001" customHeight="1">
      <c r="B20" s="74" t="s">
        <v>135</v>
      </c>
      <c r="C20" s="75">
        <f>'QUADRO 01'!AN125</f>
        <v>2</v>
      </c>
      <c r="D20" s="76">
        <f>VLOOKUP(B20,DNIT_CONSUL!$A$4:$D$114,4,FALSE)</f>
        <v>2413.91</v>
      </c>
      <c r="E20" s="77">
        <f>ROUND(C20*D20,2)</f>
        <v>4827.82</v>
      </c>
    </row>
    <row r="21" spans="2:5" ht="20.100000000000001" customHeight="1">
      <c r="B21" s="74"/>
      <c r="C21" s="75"/>
      <c r="D21" s="76"/>
      <c r="E21" s="77"/>
    </row>
    <row r="22" spans="2:5" ht="20.100000000000001" customHeight="1">
      <c r="B22" s="79"/>
      <c r="C22" s="80"/>
      <c r="D22" s="91"/>
      <c r="E22" s="77"/>
    </row>
    <row r="23" spans="2:5" ht="20.100000000000001" customHeight="1">
      <c r="B23" s="92" t="s">
        <v>61</v>
      </c>
      <c r="C23" s="84">
        <f>SUM(C17:C21)</f>
        <v>31.35</v>
      </c>
      <c r="D23" s="85"/>
      <c r="E23" s="93">
        <f>SUM(E17:E21)</f>
        <v>89648.63</v>
      </c>
    </row>
    <row r="24" spans="2:5" ht="20.100000000000001" customHeight="1">
      <c r="B24" s="87"/>
      <c r="C24" s="88"/>
      <c r="D24" s="89"/>
      <c r="E24" s="90"/>
    </row>
    <row r="25" spans="2:5" ht="20.100000000000001" customHeight="1">
      <c r="B25" s="74"/>
      <c r="C25" s="75"/>
      <c r="D25" s="76"/>
      <c r="E25" s="77"/>
    </row>
    <row r="26" spans="2:5" ht="20.100000000000001" customHeight="1">
      <c r="B26" s="74" t="s">
        <v>148</v>
      </c>
      <c r="C26" s="75">
        <f>'QUADRO 01'!AO125</f>
        <v>0</v>
      </c>
      <c r="D26" s="76">
        <f>VLOOKUP(B26,DNIT_CONSUL!$A$4:$D$114,4,FALSE)</f>
        <v>2837.59</v>
      </c>
      <c r="E26" s="77">
        <f>ROUND(C26*D26,2)</f>
        <v>0</v>
      </c>
    </row>
    <row r="27" spans="2:5" ht="20.100000000000001" customHeight="1">
      <c r="B27" s="74" t="s">
        <v>100</v>
      </c>
      <c r="C27" s="75">
        <f>'QUADRO 01'!AP125</f>
        <v>8</v>
      </c>
      <c r="D27" s="76">
        <f>VLOOKUP(B27,DNIT_CONSUL!$A$4:$D$114,4,FALSE)</f>
        <v>1639.47</v>
      </c>
      <c r="E27" s="77">
        <f>ROUND(C27*D27,2)</f>
        <v>13115.76</v>
      </c>
    </row>
    <row r="28" spans="2:5" ht="20.100000000000001" customHeight="1">
      <c r="B28" s="74" t="s">
        <v>97</v>
      </c>
      <c r="C28" s="75">
        <f>'QUADRO 01'!AQ125</f>
        <v>0</v>
      </c>
      <c r="D28" s="76">
        <f>VLOOKUP(B28,DNIT_CONSUL!$A$4:$D$114,4,FALSE)</f>
        <v>1639.47</v>
      </c>
      <c r="E28" s="77">
        <f>ROUND(C28*D28,2)</f>
        <v>0</v>
      </c>
    </row>
    <row r="29" spans="2:5" ht="20.100000000000001" customHeight="1">
      <c r="B29" s="74" t="s">
        <v>98</v>
      </c>
      <c r="C29" s="75">
        <f>'QUADRO 01'!AR125</f>
        <v>0</v>
      </c>
      <c r="D29" s="76">
        <f>VLOOKUP(B29,DNIT_CONSUL!$A$4:$D$114,4,FALSE)</f>
        <v>1914.95</v>
      </c>
      <c r="E29" s="77">
        <f>ROUND(C29*D29,2)</f>
        <v>0</v>
      </c>
    </row>
    <row r="30" spans="2:5" ht="20.100000000000001" customHeight="1">
      <c r="B30" s="74" t="s">
        <v>99</v>
      </c>
      <c r="C30" s="75">
        <f>'QUADRO 01'!AS125</f>
        <v>6</v>
      </c>
      <c r="D30" s="76">
        <f>VLOOKUP(B30,DNIT_CONSUL!$A$4:$D$114,4,FALSE)</f>
        <v>1810.44</v>
      </c>
      <c r="E30" s="77">
        <f>ROUND(C30*D30,2)</f>
        <v>10862.64</v>
      </c>
    </row>
    <row r="31" spans="2:5" ht="20.100000000000001" customHeight="1">
      <c r="B31" s="74"/>
      <c r="C31" s="80"/>
      <c r="D31" s="94"/>
      <c r="E31" s="77"/>
    </row>
    <row r="32" spans="2:5" ht="20.100000000000001" customHeight="1">
      <c r="B32" s="92" t="s">
        <v>62</v>
      </c>
      <c r="C32" s="84">
        <f>SUM(C25:C30)</f>
        <v>14</v>
      </c>
      <c r="D32" s="85"/>
      <c r="E32" s="93">
        <f>SUM(E25:E30)</f>
        <v>23978.400000000001</v>
      </c>
    </row>
    <row r="33" spans="2:5">
      <c r="B33" s="541"/>
      <c r="C33" s="542"/>
      <c r="D33" s="542"/>
      <c r="E33" s="543"/>
    </row>
    <row r="34" spans="2:5" ht="20.100000000000001" customHeight="1" thickBot="1">
      <c r="B34" s="95" t="s">
        <v>0</v>
      </c>
      <c r="C34" s="96">
        <f>C32+C23+C15</f>
        <v>59.26</v>
      </c>
      <c r="D34" s="97"/>
      <c r="E34" s="98">
        <f>E32+E23+E15</f>
        <v>306111.56999999995</v>
      </c>
    </row>
    <row r="35" spans="2:5" ht="12" thickBot="1">
      <c r="B35" s="337"/>
      <c r="C35" s="338"/>
      <c r="D35" s="338"/>
      <c r="E35" s="339"/>
    </row>
  </sheetData>
  <mergeCells count="8">
    <mergeCell ref="B1:E1"/>
    <mergeCell ref="B33:E33"/>
    <mergeCell ref="B4:E4"/>
    <mergeCell ref="C2:E2"/>
    <mergeCell ref="B5:B6"/>
    <mergeCell ref="C5:D5"/>
    <mergeCell ref="E5:E6"/>
    <mergeCell ref="B3:D3"/>
  </mergeCells>
  <phoneticPr fontId="0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7" orientation="portrait" r:id="rId1"/>
  <headerFooter alignWithMargins="0"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83"/>
  <sheetViews>
    <sheetView showGridLines="0" view="pageBreakPreview" zoomScale="70" zoomScaleNormal="55" zoomScaleSheetLayoutView="70" workbookViewId="0">
      <selection activeCell="C12" sqref="C12"/>
    </sheetView>
  </sheetViews>
  <sheetFormatPr defaultColWidth="9.109375" defaultRowHeight="11.4"/>
  <cols>
    <col min="1" max="1" width="9.6640625" style="9" customWidth="1"/>
    <col min="2" max="2" width="107.6640625" style="9" customWidth="1"/>
    <col min="3" max="3" width="21.33203125" style="147" customWidth="1"/>
    <col min="4" max="4" width="17.109375" style="9" customWidth="1"/>
    <col min="5" max="9" width="18.44140625" style="9" customWidth="1"/>
    <col min="10" max="15" width="21.33203125" style="9" customWidth="1"/>
    <col min="16" max="16384" width="9.109375" style="9"/>
  </cols>
  <sheetData>
    <row r="1" spans="1:15" ht="33" customHeight="1">
      <c r="A1" s="564"/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6"/>
    </row>
    <row r="2" spans="1:15" ht="33" customHeight="1">
      <c r="A2" s="567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9"/>
    </row>
    <row r="3" spans="1:15" ht="33" customHeight="1">
      <c r="A3" s="567"/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9"/>
    </row>
    <row r="4" spans="1:15" ht="39.9" customHeight="1">
      <c r="A4" s="575" t="s">
        <v>449</v>
      </c>
      <c r="B4" s="576"/>
      <c r="C4" s="576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283"/>
    </row>
    <row r="5" spans="1:15" ht="39.9" customHeight="1">
      <c r="A5" s="573" t="str">
        <f>PLANILHA!A3</f>
        <v>PROJETO DE REQUALIFICAÇÃO E AMPLIAÇÃO DOS SISTEMAS DE ABASTECIMENTO D'ÁGUA EM DISTRITOS DE AFRANIO/PE</v>
      </c>
      <c r="B5" s="574"/>
      <c r="C5" s="574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284"/>
    </row>
    <row r="6" spans="1:15" ht="33.75" customHeight="1">
      <c r="A6" s="570" t="s">
        <v>2</v>
      </c>
      <c r="B6" s="571" t="s">
        <v>16</v>
      </c>
      <c r="C6" s="107">
        <f>C77</f>
        <v>0</v>
      </c>
      <c r="D6" s="571" t="s">
        <v>417</v>
      </c>
      <c r="E6" s="571"/>
      <c r="F6" s="571"/>
      <c r="G6" s="571"/>
      <c r="H6" s="571"/>
      <c r="I6" s="571"/>
      <c r="J6" s="571"/>
      <c r="K6" s="571"/>
      <c r="L6" s="571"/>
      <c r="M6" s="571"/>
      <c r="N6" s="571"/>
      <c r="O6" s="572"/>
    </row>
    <row r="7" spans="1:15" ht="20.25" customHeight="1">
      <c r="A7" s="570"/>
      <c r="B7" s="571"/>
      <c r="C7" s="106">
        <f>PLANILHA!H26</f>
        <v>1010000</v>
      </c>
      <c r="D7" s="105">
        <v>30</v>
      </c>
      <c r="E7" s="105">
        <v>60</v>
      </c>
      <c r="F7" s="105">
        <v>90</v>
      </c>
      <c r="G7" s="105">
        <v>120</v>
      </c>
      <c r="H7" s="105">
        <v>150</v>
      </c>
      <c r="I7" s="105">
        <v>180</v>
      </c>
      <c r="J7" s="105">
        <v>210</v>
      </c>
      <c r="K7" s="105">
        <v>240</v>
      </c>
      <c r="L7" s="105">
        <v>270</v>
      </c>
      <c r="M7" s="105">
        <v>300</v>
      </c>
      <c r="N7" s="105">
        <v>330</v>
      </c>
      <c r="O7" s="285">
        <v>360</v>
      </c>
    </row>
    <row r="8" spans="1:15" ht="20.100000000000001" customHeight="1">
      <c r="A8" s="570"/>
      <c r="B8" s="571"/>
      <c r="C8" s="244"/>
      <c r="D8" s="245">
        <v>1</v>
      </c>
      <c r="E8" s="245">
        <v>2</v>
      </c>
      <c r="F8" s="245">
        <v>3</v>
      </c>
      <c r="G8" s="245">
        <v>4</v>
      </c>
      <c r="H8" s="245">
        <v>5</v>
      </c>
      <c r="I8" s="245">
        <v>6</v>
      </c>
      <c r="J8" s="245">
        <v>7</v>
      </c>
      <c r="K8" s="245">
        <v>8</v>
      </c>
      <c r="L8" s="245">
        <v>9</v>
      </c>
      <c r="M8" s="245">
        <v>10</v>
      </c>
      <c r="N8" s="245">
        <v>11</v>
      </c>
      <c r="O8" s="286">
        <v>12</v>
      </c>
    </row>
    <row r="9" spans="1:15" ht="20.100000000000001" customHeight="1">
      <c r="A9" s="559" t="s">
        <v>214</v>
      </c>
      <c r="B9" s="560" t="str">
        <f>'QUADRO 01'!B10</f>
        <v>P1 - Plano de Trabalho para os Estudos de Concepção, Projetos Básicos, Serviços Topográficos e Geotécnicos</v>
      </c>
      <c r="C9" s="169">
        <f>ROUND(C10*$C$7,2)</f>
        <v>73241.649999999994</v>
      </c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287"/>
    </row>
    <row r="10" spans="1:15" ht="20.100000000000001" customHeight="1">
      <c r="A10" s="559"/>
      <c r="B10" s="560"/>
      <c r="C10" s="577">
        <f>'QUADRO 01'!R11</f>
        <v>7.2516490000000003E-2</v>
      </c>
      <c r="D10" s="278">
        <f>C10</f>
        <v>7.2516490000000003E-2</v>
      </c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288"/>
    </row>
    <row r="11" spans="1:15" ht="20.100000000000001" customHeight="1">
      <c r="A11" s="559"/>
      <c r="B11" s="172"/>
      <c r="C11" s="577"/>
      <c r="D11" s="279">
        <f>C9</f>
        <v>73241.649999999994</v>
      </c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288"/>
    </row>
    <row r="12" spans="1:15" ht="20.100000000000001" customHeight="1">
      <c r="A12" s="559" t="s">
        <v>216</v>
      </c>
      <c r="B12" s="560" t="str">
        <f>'QUADRO 01'!B18</f>
        <v>P2 - Estudos de Concepção</v>
      </c>
      <c r="C12" s="169">
        <f>ROUND(C13*$C$7,2)</f>
        <v>73241.63</v>
      </c>
      <c r="D12" s="166"/>
      <c r="E12" s="166"/>
      <c r="F12" s="166"/>
      <c r="G12" s="166"/>
      <c r="H12" s="166"/>
      <c r="I12" s="166"/>
      <c r="J12" s="166"/>
      <c r="K12" s="166"/>
      <c r="L12" s="164"/>
      <c r="M12" s="108"/>
      <c r="N12" s="165"/>
      <c r="O12" s="289"/>
    </row>
    <row r="13" spans="1:15" ht="20.100000000000001" customHeight="1">
      <c r="A13" s="559"/>
      <c r="B13" s="560"/>
      <c r="C13" s="561">
        <f>'QUADRO 01'!R19</f>
        <v>7.251647E-2</v>
      </c>
      <c r="D13" s="109"/>
      <c r="E13" s="278">
        <f>C13</f>
        <v>7.251647E-2</v>
      </c>
      <c r="F13" s="109"/>
      <c r="G13" s="109"/>
      <c r="H13" s="109"/>
      <c r="I13" s="109"/>
      <c r="J13" s="109"/>
      <c r="K13" s="109"/>
      <c r="L13" s="109"/>
      <c r="M13" s="109"/>
      <c r="N13" s="109"/>
      <c r="O13" s="288"/>
    </row>
    <row r="14" spans="1:15" ht="20.100000000000001" customHeight="1">
      <c r="A14" s="559"/>
      <c r="B14" s="172"/>
      <c r="C14" s="561"/>
      <c r="D14" s="109"/>
      <c r="E14" s="279">
        <f>C12</f>
        <v>73241.63</v>
      </c>
      <c r="F14" s="109"/>
      <c r="G14" s="109"/>
      <c r="H14" s="167"/>
      <c r="I14" s="167"/>
      <c r="J14" s="109"/>
      <c r="K14" s="109"/>
      <c r="L14" s="109"/>
      <c r="M14" s="109"/>
      <c r="N14" s="109"/>
      <c r="O14" s="288"/>
    </row>
    <row r="15" spans="1:15" ht="20.100000000000001" customHeight="1">
      <c r="A15" s="559" t="s">
        <v>217</v>
      </c>
      <c r="B15" s="560" t="str">
        <f>'QUADRO 01'!B26</f>
        <v>P3 - Estudos Ambientais Preliminares (RAP)</v>
      </c>
      <c r="C15" s="169">
        <f>ROUND(C16*$C$7,2)</f>
        <v>26236.880000000001</v>
      </c>
      <c r="D15" s="166"/>
      <c r="E15" s="166"/>
      <c r="F15" s="166"/>
      <c r="G15" s="166"/>
      <c r="H15" s="166"/>
      <c r="I15" s="166"/>
      <c r="J15" s="166"/>
      <c r="K15" s="166"/>
      <c r="L15" s="164"/>
      <c r="M15" s="108"/>
      <c r="N15" s="165"/>
      <c r="O15" s="289"/>
    </row>
    <row r="16" spans="1:15" ht="20.100000000000001" customHeight="1">
      <c r="A16" s="559"/>
      <c r="B16" s="560"/>
      <c r="C16" s="561">
        <f>'QUADRO 01'!R27</f>
        <v>2.5977110000000001E-2</v>
      </c>
      <c r="D16" s="109"/>
      <c r="E16" s="278">
        <f>C16</f>
        <v>2.5977110000000001E-2</v>
      </c>
      <c r="F16" s="109"/>
      <c r="G16" s="109"/>
      <c r="H16" s="109"/>
      <c r="I16" s="109"/>
      <c r="J16" s="109"/>
      <c r="K16" s="109"/>
      <c r="L16" s="109"/>
      <c r="M16" s="109"/>
      <c r="N16" s="109"/>
      <c r="O16" s="288"/>
    </row>
    <row r="17" spans="1:15" ht="20.100000000000001" customHeight="1">
      <c r="A17" s="559"/>
      <c r="B17" s="172"/>
      <c r="C17" s="561"/>
      <c r="D17" s="109"/>
      <c r="E17" s="279">
        <f>C15</f>
        <v>26236.880000000001</v>
      </c>
      <c r="F17" s="109"/>
      <c r="G17" s="109"/>
      <c r="H17" s="109"/>
      <c r="I17" s="109"/>
      <c r="J17" s="109"/>
      <c r="K17" s="109"/>
      <c r="L17" s="109"/>
      <c r="M17" s="109"/>
      <c r="N17" s="109"/>
      <c r="O17" s="288"/>
    </row>
    <row r="18" spans="1:15" ht="20.100000000000001" customHeight="1">
      <c r="A18" s="559" t="s">
        <v>218</v>
      </c>
      <c r="B18" s="560" t="str">
        <f>'QUADRO 01'!B30</f>
        <v>P4 - Projetos Básicos - Parte 1: Projeto básico do sistema d'água, planta geral do sistema, mananciais / captações, condutos adutoras / subadutoras, estações elevatórias, reservatórios, estações de tratamento, rede de distribuição, ligações domiciliares, desempenho operacional</v>
      </c>
      <c r="C18" s="169">
        <f>ROUND(C19*$C$7,2)</f>
        <v>105457.69</v>
      </c>
      <c r="D18" s="166"/>
      <c r="E18" s="166"/>
      <c r="F18" s="166"/>
      <c r="G18" s="166"/>
      <c r="H18" s="166"/>
      <c r="I18" s="166"/>
      <c r="J18" s="166"/>
      <c r="K18" s="166"/>
      <c r="L18" s="164"/>
      <c r="M18" s="108"/>
      <c r="N18" s="165"/>
      <c r="O18" s="289"/>
    </row>
    <row r="19" spans="1:15" ht="20.100000000000001" customHeight="1">
      <c r="A19" s="559"/>
      <c r="B19" s="560"/>
      <c r="C19" s="561">
        <f>'QUADRO 01'!R31</f>
        <v>0.10441354999999999</v>
      </c>
      <c r="D19" s="109"/>
      <c r="E19" s="109"/>
      <c r="F19" s="278">
        <f>ROUND($C$19/3,4)</f>
        <v>3.4799999999999998E-2</v>
      </c>
      <c r="G19" s="278">
        <f>ROUND($C$19/3,4)</f>
        <v>3.4799999999999998E-2</v>
      </c>
      <c r="H19" s="278">
        <f>ROUND($C$19/3,4)</f>
        <v>3.4799999999999998E-2</v>
      </c>
      <c r="I19" s="109"/>
      <c r="J19" s="109"/>
      <c r="K19" s="109"/>
      <c r="L19" s="109"/>
      <c r="M19" s="109"/>
      <c r="N19" s="109"/>
      <c r="O19" s="288"/>
    </row>
    <row r="20" spans="1:15" ht="20.100000000000001" customHeight="1">
      <c r="A20" s="559"/>
      <c r="B20" s="172"/>
      <c r="C20" s="561"/>
      <c r="D20" s="109"/>
      <c r="E20" s="109"/>
      <c r="F20" s="279">
        <f>ROUND($C$18/3,4)</f>
        <v>35152.563300000002</v>
      </c>
      <c r="G20" s="279">
        <f>ROUND($C$18/3,4)</f>
        <v>35152.563300000002</v>
      </c>
      <c r="H20" s="279">
        <f>ROUND($C$18/3,4)</f>
        <v>35152.563300000002</v>
      </c>
      <c r="I20" s="109"/>
      <c r="J20" s="109"/>
      <c r="K20" s="109"/>
      <c r="L20" s="109"/>
      <c r="M20" s="109"/>
      <c r="N20" s="109"/>
      <c r="O20" s="288"/>
    </row>
    <row r="21" spans="1:15" ht="20.100000000000001" customHeight="1">
      <c r="A21" s="559" t="s">
        <v>219</v>
      </c>
      <c r="B21" s="560" t="str">
        <f>'QUADRO 01'!B38</f>
        <v>P5 - Projetos Básicos - Parte 2 - Outros Projetos: Projeto hidráulico, relação de serviços / materiais / equipamentos / quantitativos, especificações dos serviços / materiais / equipamentos)</v>
      </c>
      <c r="C21" s="169">
        <f>ROUND(C22*$C$7,2)</f>
        <v>105457.69</v>
      </c>
      <c r="D21" s="166"/>
      <c r="E21" s="166"/>
      <c r="F21" s="166"/>
      <c r="G21" s="166"/>
      <c r="H21" s="166"/>
      <c r="I21" s="166"/>
      <c r="J21" s="166"/>
      <c r="K21" s="166"/>
      <c r="L21" s="164"/>
      <c r="M21" s="108"/>
      <c r="N21" s="165"/>
      <c r="O21" s="289"/>
    </row>
    <row r="22" spans="1:15" ht="20.100000000000001" customHeight="1">
      <c r="A22" s="559"/>
      <c r="B22" s="560"/>
      <c r="C22" s="561">
        <f>'QUADRO 01'!R39</f>
        <v>0.10441354999999999</v>
      </c>
      <c r="D22" s="109"/>
      <c r="E22" s="109"/>
      <c r="F22" s="109"/>
      <c r="G22" s="278">
        <f>ROUND($C$22/3,4)</f>
        <v>3.4799999999999998E-2</v>
      </c>
      <c r="H22" s="278">
        <f t="shared" ref="H22:I22" si="0">ROUND($C$22/3,4)</f>
        <v>3.4799999999999998E-2</v>
      </c>
      <c r="I22" s="278">
        <f t="shared" si="0"/>
        <v>3.4799999999999998E-2</v>
      </c>
      <c r="J22" s="168"/>
      <c r="K22" s="109"/>
      <c r="L22" s="109"/>
      <c r="M22" s="109"/>
      <c r="N22" s="109"/>
      <c r="O22" s="288"/>
    </row>
    <row r="23" spans="1:15" ht="20.100000000000001" customHeight="1">
      <c r="A23" s="559"/>
      <c r="B23" s="172"/>
      <c r="C23" s="561"/>
      <c r="D23" s="109"/>
      <c r="E23" s="109"/>
      <c r="F23" s="109"/>
      <c r="G23" s="279">
        <f>ROUND($C$21/3,4)</f>
        <v>35152.563300000002</v>
      </c>
      <c r="H23" s="279">
        <f t="shared" ref="H23:I23" si="1">ROUND($C$21/3,4)</f>
        <v>35152.563300000002</v>
      </c>
      <c r="I23" s="279">
        <f t="shared" si="1"/>
        <v>35152.563300000002</v>
      </c>
      <c r="J23" s="109"/>
      <c r="K23" s="109"/>
      <c r="L23" s="109"/>
      <c r="M23" s="109"/>
      <c r="N23" s="109"/>
      <c r="O23" s="288"/>
    </row>
    <row r="24" spans="1:15" ht="20.100000000000001" customHeight="1">
      <c r="A24" s="559" t="s">
        <v>220</v>
      </c>
      <c r="B24" s="560" t="str">
        <f>'QUADRO 01'!B46</f>
        <v>P6 - Projetos Básicos - Parte 3: Orçamento e Cronograma Físico</v>
      </c>
      <c r="C24" s="169">
        <f>ROUND(C25*$C$7,2)</f>
        <v>13227.22</v>
      </c>
      <c r="D24" s="166"/>
      <c r="E24" s="166"/>
      <c r="F24" s="166"/>
      <c r="G24" s="166"/>
      <c r="H24" s="166"/>
      <c r="I24" s="166"/>
      <c r="J24" s="166"/>
      <c r="K24" s="166"/>
      <c r="L24" s="164"/>
      <c r="M24" s="108"/>
      <c r="N24" s="165"/>
      <c r="O24" s="289"/>
    </row>
    <row r="25" spans="1:15" ht="20.100000000000001" customHeight="1">
      <c r="A25" s="559"/>
      <c r="B25" s="560"/>
      <c r="C25" s="561">
        <f>'QUADRO 01'!R47</f>
        <v>1.309626E-2</v>
      </c>
      <c r="D25" s="109"/>
      <c r="E25" s="109"/>
      <c r="F25" s="109"/>
      <c r="G25" s="168"/>
      <c r="H25" s="278">
        <f>ROUND($C$25/3,4)</f>
        <v>4.4000000000000003E-3</v>
      </c>
      <c r="I25" s="278">
        <f t="shared" ref="I25:J25" si="2">ROUND($C$25/3,4)</f>
        <v>4.4000000000000003E-3</v>
      </c>
      <c r="J25" s="278">
        <f t="shared" si="2"/>
        <v>4.4000000000000003E-3</v>
      </c>
      <c r="K25" s="109"/>
      <c r="L25" s="109"/>
      <c r="M25" s="109"/>
      <c r="N25" s="109"/>
      <c r="O25" s="288"/>
    </row>
    <row r="26" spans="1:15" ht="20.100000000000001" customHeight="1">
      <c r="A26" s="559"/>
      <c r="B26" s="172"/>
      <c r="C26" s="561"/>
      <c r="D26" s="109"/>
      <c r="E26" s="109"/>
      <c r="F26" s="109"/>
      <c r="G26" s="109"/>
      <c r="H26" s="279">
        <f>ROUND($C$24/3,4)</f>
        <v>4409.0733</v>
      </c>
      <c r="I26" s="279">
        <f t="shared" ref="I26:J26" si="3">ROUND($C$24/3,4)</f>
        <v>4409.0733</v>
      </c>
      <c r="J26" s="279">
        <f t="shared" si="3"/>
        <v>4409.0733</v>
      </c>
      <c r="K26" s="109"/>
      <c r="L26" s="109"/>
      <c r="M26" s="109"/>
      <c r="N26" s="109"/>
      <c r="O26" s="288"/>
    </row>
    <row r="27" spans="1:15" ht="20.100000000000001" customHeight="1">
      <c r="A27" s="559" t="s">
        <v>221</v>
      </c>
      <c r="B27" s="560" t="str">
        <f>'QUADRO 01'!B50</f>
        <v>P7 - Projetos Básicos - Parte 4: Desapropriações</v>
      </c>
      <c r="C27" s="169">
        <f>ROUND(C28*$C$7,2)</f>
        <v>13227.22</v>
      </c>
      <c r="D27" s="166"/>
      <c r="E27" s="166"/>
      <c r="F27" s="166"/>
      <c r="G27" s="166"/>
      <c r="H27" s="166"/>
      <c r="I27" s="166"/>
      <c r="J27" s="166"/>
      <c r="K27" s="166"/>
      <c r="L27" s="164"/>
      <c r="M27" s="108"/>
      <c r="N27" s="165"/>
      <c r="O27" s="289"/>
    </row>
    <row r="28" spans="1:15" ht="20.100000000000001" customHeight="1">
      <c r="A28" s="559"/>
      <c r="B28" s="560"/>
      <c r="C28" s="561">
        <f>'QUADRO 01'!R51</f>
        <v>1.309626E-2</v>
      </c>
      <c r="D28" s="109"/>
      <c r="E28" s="109"/>
      <c r="F28" s="109"/>
      <c r="G28" s="109"/>
      <c r="H28" s="278">
        <f>ROUND($C$28/3,4)</f>
        <v>4.4000000000000003E-3</v>
      </c>
      <c r="I28" s="278">
        <f>ROUND($C$28/3,4)</f>
        <v>4.4000000000000003E-3</v>
      </c>
      <c r="J28" s="278">
        <f t="shared" ref="J28" si="4">ROUND($C$28/3,4)</f>
        <v>4.4000000000000003E-3</v>
      </c>
      <c r="K28" s="109"/>
      <c r="L28" s="109"/>
      <c r="M28" s="109"/>
      <c r="N28" s="109"/>
      <c r="O28" s="288"/>
    </row>
    <row r="29" spans="1:15" ht="20.100000000000001" customHeight="1">
      <c r="A29" s="559"/>
      <c r="B29" s="172"/>
      <c r="C29" s="561"/>
      <c r="D29" s="109"/>
      <c r="E29" s="109"/>
      <c r="F29" s="109"/>
      <c r="G29" s="109"/>
      <c r="H29" s="279">
        <f t="shared" ref="H29:J29" si="5">ROUND($C$27/3,4)</f>
        <v>4409.0733</v>
      </c>
      <c r="I29" s="279">
        <f>ROUND($C$27/3,4)</f>
        <v>4409.0733</v>
      </c>
      <c r="J29" s="279">
        <f t="shared" si="5"/>
        <v>4409.0733</v>
      </c>
      <c r="K29" s="109"/>
      <c r="L29" s="109"/>
      <c r="M29" s="109"/>
      <c r="N29" s="109"/>
      <c r="O29" s="288"/>
    </row>
    <row r="30" spans="1:15" ht="20.100000000000001" customHeight="1">
      <c r="A30" s="559" t="s">
        <v>222</v>
      </c>
      <c r="B30" s="560" t="str">
        <f>'QUADRO 01'!B54</f>
        <v>P8 - Projetos Básicos - Parte 5: Componente Ambiental</v>
      </c>
      <c r="C30" s="169">
        <f>ROUND(C31*$C$7,2)</f>
        <v>13227.22</v>
      </c>
      <c r="D30" s="166"/>
      <c r="E30" s="166"/>
      <c r="F30" s="166"/>
      <c r="G30" s="166"/>
      <c r="H30" s="166"/>
      <c r="I30" s="166"/>
      <c r="J30" s="166"/>
      <c r="K30" s="166"/>
      <c r="L30" s="164"/>
      <c r="M30" s="108"/>
      <c r="N30" s="165"/>
      <c r="O30" s="289"/>
    </row>
    <row r="31" spans="1:15" ht="20.100000000000001" customHeight="1">
      <c r="A31" s="559"/>
      <c r="B31" s="560"/>
      <c r="C31" s="561">
        <f>'QUADRO 01'!R55</f>
        <v>1.309626E-2</v>
      </c>
      <c r="D31" s="109"/>
      <c r="E31" s="109"/>
      <c r="F31" s="109"/>
      <c r="G31" s="109"/>
      <c r="H31" s="278">
        <f>ROUND($C$31/3,4)</f>
        <v>4.4000000000000003E-3</v>
      </c>
      <c r="I31" s="278">
        <f t="shared" ref="I31:J31" si="6">ROUND($C$31/3,4)</f>
        <v>4.4000000000000003E-3</v>
      </c>
      <c r="J31" s="278">
        <f t="shared" si="6"/>
        <v>4.4000000000000003E-3</v>
      </c>
      <c r="K31" s="109"/>
      <c r="L31" s="109"/>
      <c r="M31" s="109"/>
      <c r="N31" s="109"/>
      <c r="O31" s="288"/>
    </row>
    <row r="32" spans="1:15" ht="20.100000000000001" customHeight="1">
      <c r="A32" s="559"/>
      <c r="B32" s="172"/>
      <c r="C32" s="561"/>
      <c r="D32" s="109"/>
      <c r="E32" s="109"/>
      <c r="F32" s="109"/>
      <c r="G32" s="109"/>
      <c r="H32" s="279">
        <f>ROUND($C$30/3,4)</f>
        <v>4409.0733</v>
      </c>
      <c r="I32" s="279">
        <f t="shared" ref="I32:J32" si="7">ROUND($C$30/3,4)</f>
        <v>4409.0733</v>
      </c>
      <c r="J32" s="279">
        <f t="shared" si="7"/>
        <v>4409.0733</v>
      </c>
      <c r="K32" s="109"/>
      <c r="L32" s="109"/>
      <c r="M32" s="109"/>
      <c r="N32" s="109"/>
      <c r="O32" s="288"/>
    </row>
    <row r="33" spans="1:15" ht="20.100000000000001" customHeight="1">
      <c r="A33" s="559" t="s">
        <v>223</v>
      </c>
      <c r="B33" s="560" t="str">
        <f>'QUADRO 01'!B58</f>
        <v>P9 - Projetos Básicos - Parte 6: Levantamento de Campo (Topografia, Geotecnia) e Análise Físico-Química)</v>
      </c>
      <c r="C33" s="169">
        <f>ROUND(C34*$C$7,2)</f>
        <v>218752.93</v>
      </c>
      <c r="D33" s="166"/>
      <c r="E33" s="166"/>
      <c r="F33" s="166"/>
      <c r="G33" s="166"/>
      <c r="H33" s="166"/>
      <c r="I33" s="166"/>
      <c r="J33" s="166"/>
      <c r="K33" s="166"/>
      <c r="L33" s="164"/>
      <c r="M33" s="108"/>
      <c r="N33" s="165"/>
      <c r="O33" s="289"/>
    </row>
    <row r="34" spans="1:15" ht="20.100000000000001" customHeight="1">
      <c r="A34" s="559"/>
      <c r="B34" s="560"/>
      <c r="C34" s="561">
        <f>'QUADRO 01'!R59</f>
        <v>0.21658706</v>
      </c>
      <c r="D34" s="109"/>
      <c r="E34" s="278">
        <f>ROUND($C$34/3,4)</f>
        <v>7.22E-2</v>
      </c>
      <c r="F34" s="278">
        <f>ROUND($C$34/3,4)</f>
        <v>7.22E-2</v>
      </c>
      <c r="G34" s="278">
        <f t="shared" ref="G34" si="8">ROUND($C$34/3,4)</f>
        <v>7.22E-2</v>
      </c>
      <c r="H34" s="109"/>
      <c r="I34" s="109"/>
      <c r="J34" s="109"/>
      <c r="K34" s="109"/>
      <c r="L34" s="109"/>
      <c r="M34" s="109"/>
      <c r="N34" s="109"/>
      <c r="O34" s="288"/>
    </row>
    <row r="35" spans="1:15" ht="20.100000000000001" customHeight="1">
      <c r="A35" s="559"/>
      <c r="B35" s="172"/>
      <c r="C35" s="561"/>
      <c r="D35" s="109"/>
      <c r="E35" s="279">
        <f>ROUND($C$33/3,4)</f>
        <v>72917.643299999996</v>
      </c>
      <c r="F35" s="279">
        <f>ROUND($C$33/3,4)</f>
        <v>72917.643299999996</v>
      </c>
      <c r="G35" s="279">
        <f t="shared" ref="G35" si="9">ROUND($C$33/3,4)</f>
        <v>72917.643299999996</v>
      </c>
      <c r="H35" s="109"/>
      <c r="I35" s="109"/>
      <c r="J35" s="109"/>
      <c r="K35" s="109"/>
      <c r="L35" s="109"/>
      <c r="M35" s="109"/>
      <c r="N35" s="109"/>
      <c r="O35" s="288"/>
    </row>
    <row r="36" spans="1:15" ht="20.100000000000001" customHeight="1">
      <c r="A36" s="559" t="s">
        <v>224</v>
      </c>
      <c r="B36" s="560" t="str">
        <f>'QUADRO 01'!B73</f>
        <v>P10 - Projetos Executivos - Produto Final 1 - Detalhamento</v>
      </c>
      <c r="C36" s="169">
        <f>ROUND(C37*$C$7,2)</f>
        <v>95789.33</v>
      </c>
      <c r="D36" s="166"/>
      <c r="E36" s="166"/>
      <c r="F36" s="166"/>
      <c r="G36" s="166"/>
      <c r="H36" s="166"/>
      <c r="I36" s="166"/>
      <c r="J36" s="166"/>
      <c r="K36" s="166"/>
      <c r="L36" s="164"/>
      <c r="M36" s="108"/>
      <c r="N36" s="165"/>
      <c r="O36" s="289"/>
    </row>
    <row r="37" spans="1:15" ht="20.100000000000001" customHeight="1">
      <c r="A37" s="559"/>
      <c r="B37" s="560"/>
      <c r="C37" s="561">
        <f>'QUADRO 01'!R74</f>
        <v>9.4840919999999995E-2</v>
      </c>
      <c r="D37" s="109"/>
      <c r="E37" s="109"/>
      <c r="F37" s="109"/>
      <c r="G37" s="109"/>
      <c r="H37" s="109"/>
      <c r="I37" s="109"/>
      <c r="J37" s="278">
        <f>ROUND($C$37/3,4)</f>
        <v>3.1600000000000003E-2</v>
      </c>
      <c r="K37" s="278">
        <f t="shared" ref="K37:L37" si="10">ROUND($C$37/3,4)</f>
        <v>3.1600000000000003E-2</v>
      </c>
      <c r="L37" s="278">
        <f t="shared" si="10"/>
        <v>3.1600000000000003E-2</v>
      </c>
      <c r="M37" s="109"/>
      <c r="N37" s="109"/>
      <c r="O37" s="288"/>
    </row>
    <row r="38" spans="1:15" ht="20.100000000000001" customHeight="1">
      <c r="A38" s="559"/>
      <c r="B38" s="172"/>
      <c r="C38" s="561"/>
      <c r="D38" s="109"/>
      <c r="E38" s="109"/>
      <c r="F38" s="109"/>
      <c r="G38" s="109"/>
      <c r="H38" s="109"/>
      <c r="I38" s="109"/>
      <c r="J38" s="279">
        <f>ROUND($C$36/3,4)</f>
        <v>31929.776699999999</v>
      </c>
      <c r="K38" s="279">
        <f t="shared" ref="K38:L38" si="11">ROUND($C$36/3,4)</f>
        <v>31929.776699999999</v>
      </c>
      <c r="L38" s="279">
        <f t="shared" si="11"/>
        <v>31929.776699999999</v>
      </c>
      <c r="M38" s="109"/>
      <c r="N38" s="109"/>
      <c r="O38" s="288"/>
    </row>
    <row r="39" spans="1:15" ht="20.100000000000001" customHeight="1">
      <c r="A39" s="559" t="s">
        <v>225</v>
      </c>
      <c r="B39" s="560" t="str">
        <f>'QUADRO 01'!B81</f>
        <v>P11 - Projetos Executivos - Produto Final 2 - Projeto de Estruturas e Fundações</v>
      </c>
      <c r="C39" s="169">
        <f>ROUND(C40*$C$7,2)</f>
        <v>25398.1</v>
      </c>
      <c r="D39" s="166"/>
      <c r="E39" s="166"/>
      <c r="F39" s="166"/>
      <c r="G39" s="166"/>
      <c r="H39" s="166"/>
      <c r="I39" s="166"/>
      <c r="J39" s="166"/>
      <c r="K39" s="166"/>
      <c r="L39" s="164"/>
      <c r="M39" s="108"/>
      <c r="N39" s="165"/>
      <c r="O39" s="289"/>
    </row>
    <row r="40" spans="1:15" ht="20.100000000000001" customHeight="1">
      <c r="A40" s="559"/>
      <c r="B40" s="560"/>
      <c r="C40" s="561">
        <f>'QUADRO 01'!R82</f>
        <v>2.514663E-2</v>
      </c>
      <c r="D40" s="109"/>
      <c r="E40" s="109"/>
      <c r="F40" s="109"/>
      <c r="G40" s="109"/>
      <c r="H40" s="109"/>
      <c r="I40" s="109"/>
      <c r="J40" s="109"/>
      <c r="K40" s="278">
        <f>ROUND($C$40/3,4)</f>
        <v>8.3999999999999995E-3</v>
      </c>
      <c r="L40" s="278">
        <f t="shared" ref="L40:M40" si="12">ROUND($C$40/3,4)</f>
        <v>8.3999999999999995E-3</v>
      </c>
      <c r="M40" s="278">
        <f t="shared" si="12"/>
        <v>8.3999999999999995E-3</v>
      </c>
      <c r="N40" s="109"/>
      <c r="O40" s="288"/>
    </row>
    <row r="41" spans="1:15" ht="20.100000000000001" customHeight="1">
      <c r="A41" s="559"/>
      <c r="B41" s="172"/>
      <c r="C41" s="561"/>
      <c r="D41" s="109"/>
      <c r="E41" s="109"/>
      <c r="F41" s="109"/>
      <c r="G41" s="109"/>
      <c r="H41" s="109"/>
      <c r="I41" s="109"/>
      <c r="J41" s="109"/>
      <c r="K41" s="279">
        <f>ROUND($C$39/3,4)</f>
        <v>8466.0332999999991</v>
      </c>
      <c r="L41" s="279">
        <f t="shared" ref="L41:M41" si="13">ROUND($C$39/3,4)</f>
        <v>8466.0332999999991</v>
      </c>
      <c r="M41" s="279">
        <f t="shared" si="13"/>
        <v>8466.0332999999991</v>
      </c>
      <c r="N41" s="109"/>
      <c r="O41" s="288"/>
    </row>
    <row r="42" spans="1:15" ht="20.100000000000001" customHeight="1">
      <c r="A42" s="559" t="s">
        <v>226</v>
      </c>
      <c r="B42" s="560" t="str">
        <f>'QUADRO 01'!B85</f>
        <v>P12 - Projetos Executivos - Produto Final 3 - Projeto Elétrico</v>
      </c>
      <c r="C42" s="169">
        <f>ROUND(C43*$C$7,2)</f>
        <v>25398.1</v>
      </c>
      <c r="D42" s="166"/>
      <c r="E42" s="166"/>
      <c r="F42" s="166"/>
      <c r="G42" s="166"/>
      <c r="H42" s="166"/>
      <c r="I42" s="166"/>
      <c r="J42" s="166"/>
      <c r="K42" s="166"/>
      <c r="L42" s="164"/>
      <c r="M42" s="108"/>
      <c r="N42" s="165"/>
      <c r="O42" s="289"/>
    </row>
    <row r="43" spans="1:15" ht="20.100000000000001" customHeight="1">
      <c r="A43" s="559"/>
      <c r="B43" s="560"/>
      <c r="C43" s="561">
        <f>'QUADRO 01'!R86</f>
        <v>2.514663E-2</v>
      </c>
      <c r="D43" s="109"/>
      <c r="E43" s="109"/>
      <c r="F43" s="109"/>
      <c r="G43" s="109"/>
      <c r="H43" s="109"/>
      <c r="I43" s="109"/>
      <c r="J43" s="109"/>
      <c r="K43" s="109"/>
      <c r="L43" s="278">
        <f>ROUND($C$43/3,4)</f>
        <v>8.3999999999999995E-3</v>
      </c>
      <c r="M43" s="278">
        <f t="shared" ref="M43:N43" si="14">ROUND($C$43/3,4)</f>
        <v>8.3999999999999995E-3</v>
      </c>
      <c r="N43" s="278">
        <f t="shared" si="14"/>
        <v>8.3999999999999995E-3</v>
      </c>
      <c r="O43" s="288"/>
    </row>
    <row r="44" spans="1:15" ht="20.100000000000001" customHeight="1">
      <c r="A44" s="559"/>
      <c r="B44" s="172"/>
      <c r="C44" s="561"/>
      <c r="D44" s="109"/>
      <c r="E44" s="109"/>
      <c r="F44" s="109"/>
      <c r="G44" s="109"/>
      <c r="H44" s="109"/>
      <c r="I44" s="109"/>
      <c r="J44" s="109"/>
      <c r="K44" s="109"/>
      <c r="L44" s="279">
        <f>ROUND($C$42/3,4)</f>
        <v>8466.0332999999991</v>
      </c>
      <c r="M44" s="279">
        <f t="shared" ref="M44:N44" si="15">ROUND($C$42/3,4)</f>
        <v>8466.0332999999991</v>
      </c>
      <c r="N44" s="279">
        <f t="shared" si="15"/>
        <v>8466.0332999999991</v>
      </c>
      <c r="O44" s="288"/>
    </row>
    <row r="45" spans="1:15" ht="20.100000000000001" customHeight="1">
      <c r="A45" s="559" t="s">
        <v>227</v>
      </c>
      <c r="B45" s="560" t="str">
        <f>'QUADRO 01'!B89</f>
        <v>P13 - Projetos Executivos - Produto Final 4 - Projeto de Automação. Medição e Instrumentação</v>
      </c>
      <c r="C45" s="169">
        <f>ROUND(C46*$C$7,2)</f>
        <v>25398.1</v>
      </c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287"/>
    </row>
    <row r="46" spans="1:15" ht="20.100000000000001" customHeight="1">
      <c r="A46" s="559"/>
      <c r="B46" s="560"/>
      <c r="C46" s="561">
        <f>'QUADRO 01'!R90</f>
        <v>2.514663E-2</v>
      </c>
      <c r="D46" s="109"/>
      <c r="E46" s="109"/>
      <c r="F46" s="109"/>
      <c r="G46" s="109"/>
      <c r="H46" s="109"/>
      <c r="I46" s="109"/>
      <c r="J46" s="109"/>
      <c r="K46" s="109"/>
      <c r="L46" s="278">
        <f>ROUND($C$46/3,4)</f>
        <v>8.3999999999999995E-3</v>
      </c>
      <c r="M46" s="278">
        <f t="shared" ref="M46:N46" si="16">ROUND($C$46/3,4)</f>
        <v>8.3999999999999995E-3</v>
      </c>
      <c r="N46" s="278">
        <f t="shared" si="16"/>
        <v>8.3999999999999995E-3</v>
      </c>
      <c r="O46" s="288"/>
    </row>
    <row r="47" spans="1:15" ht="20.100000000000001" customHeight="1">
      <c r="A47" s="559"/>
      <c r="B47" s="172"/>
      <c r="C47" s="561"/>
      <c r="D47" s="109"/>
      <c r="E47" s="109"/>
      <c r="F47" s="109"/>
      <c r="G47" s="109"/>
      <c r="H47" s="109"/>
      <c r="I47" s="109"/>
      <c r="J47" s="109"/>
      <c r="K47" s="109"/>
      <c r="L47" s="279">
        <f>ROUND($C$45/3,4)</f>
        <v>8466.0332999999991</v>
      </c>
      <c r="M47" s="279">
        <f t="shared" ref="M47:N47" si="17">ROUND($C$45/3,4)</f>
        <v>8466.0332999999991</v>
      </c>
      <c r="N47" s="279">
        <f t="shared" si="17"/>
        <v>8466.0332999999991</v>
      </c>
      <c r="O47" s="288"/>
    </row>
    <row r="48" spans="1:15" ht="20.100000000000001" customHeight="1">
      <c r="A48" s="559" t="s">
        <v>228</v>
      </c>
      <c r="B48" s="560" t="str">
        <f>'QUADRO 01'!B93</f>
        <v>P14 - Projetos Executivos - Produto Final 5 - Projeto de Proteção</v>
      </c>
      <c r="C48" s="169">
        <f>ROUND(C49*$C$7,2)</f>
        <v>17894.990000000002</v>
      </c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287"/>
    </row>
    <row r="49" spans="1:15" ht="20.100000000000001" customHeight="1">
      <c r="A49" s="559"/>
      <c r="B49" s="560"/>
      <c r="C49" s="561">
        <f>'QUADRO 01'!R94</f>
        <v>1.7717810000000001E-2</v>
      </c>
      <c r="D49" s="109"/>
      <c r="E49" s="109"/>
      <c r="F49" s="109"/>
      <c r="G49" s="109"/>
      <c r="H49" s="109"/>
      <c r="I49" s="109"/>
      <c r="J49" s="109"/>
      <c r="K49" s="109"/>
      <c r="L49" s="278">
        <f>ROUND($C$49/3,4)</f>
        <v>5.8999999999999999E-3</v>
      </c>
      <c r="M49" s="278">
        <f t="shared" ref="M49:N49" si="18">ROUND($C$49/3,4)</f>
        <v>5.8999999999999999E-3</v>
      </c>
      <c r="N49" s="278">
        <f t="shared" si="18"/>
        <v>5.8999999999999999E-3</v>
      </c>
      <c r="O49" s="288"/>
    </row>
    <row r="50" spans="1:15" ht="20.100000000000001" customHeight="1">
      <c r="A50" s="559"/>
      <c r="B50" s="172"/>
      <c r="C50" s="561"/>
      <c r="D50" s="109"/>
      <c r="E50" s="109"/>
      <c r="F50" s="109"/>
      <c r="G50" s="109"/>
      <c r="H50" s="109"/>
      <c r="I50" s="109"/>
      <c r="J50" s="109"/>
      <c r="K50" s="109"/>
      <c r="L50" s="279">
        <f>ROUND($C$48/3,4)</f>
        <v>5964.9966999999997</v>
      </c>
      <c r="M50" s="279">
        <f t="shared" ref="M50:N50" si="19">ROUND($C$48/3,4)</f>
        <v>5964.9966999999997</v>
      </c>
      <c r="N50" s="279">
        <f t="shared" si="19"/>
        <v>5964.9966999999997</v>
      </c>
      <c r="O50" s="288"/>
    </row>
    <row r="51" spans="1:15" ht="20.100000000000001" customHeight="1">
      <c r="A51" s="559" t="s">
        <v>229</v>
      </c>
      <c r="B51" s="560" t="str">
        <f>'QUADRO 01'!B97</f>
        <v>P15 - Projetos Executivos - Produto Final 6 - Projeto de Terraplenagem, Drenagem e Restauração do Pavimento</v>
      </c>
      <c r="C51" s="169">
        <f>ROUND(C52*$C$7,2)</f>
        <v>42965.91</v>
      </c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287"/>
    </row>
    <row r="52" spans="1:15" ht="20.100000000000001" customHeight="1">
      <c r="A52" s="559"/>
      <c r="B52" s="560"/>
      <c r="C52" s="561">
        <f>'QUADRO 01'!R98</f>
        <v>4.2540500000000002E-2</v>
      </c>
      <c r="D52" s="109"/>
      <c r="E52" s="109"/>
      <c r="F52" s="109"/>
      <c r="G52" s="109"/>
      <c r="H52" s="109"/>
      <c r="I52" s="109"/>
      <c r="J52" s="109"/>
      <c r="K52" s="109"/>
      <c r="L52" s="278">
        <f>ROUND($C$52/3,4)</f>
        <v>1.4200000000000001E-2</v>
      </c>
      <c r="M52" s="278">
        <f t="shared" ref="M52:N52" si="20">ROUND($C$52/3,4)</f>
        <v>1.4200000000000001E-2</v>
      </c>
      <c r="N52" s="278">
        <f t="shared" si="20"/>
        <v>1.4200000000000001E-2</v>
      </c>
      <c r="O52" s="288"/>
    </row>
    <row r="53" spans="1:15" ht="20.100000000000001" customHeight="1">
      <c r="A53" s="559"/>
      <c r="B53" s="172"/>
      <c r="C53" s="561"/>
      <c r="D53" s="109"/>
      <c r="E53" s="109"/>
      <c r="F53" s="109"/>
      <c r="G53" s="109"/>
      <c r="H53" s="109"/>
      <c r="I53" s="109"/>
      <c r="J53" s="109"/>
      <c r="K53" s="109"/>
      <c r="L53" s="279">
        <f>ROUND($C$51/3,4)</f>
        <v>14321.97</v>
      </c>
      <c r="M53" s="279">
        <f t="shared" ref="M53:N53" si="21">ROUND($C$51/3,4)</f>
        <v>14321.97</v>
      </c>
      <c r="N53" s="279">
        <f t="shared" si="21"/>
        <v>14321.97</v>
      </c>
      <c r="O53" s="288"/>
    </row>
    <row r="54" spans="1:15" ht="20.100000000000001" customHeight="1">
      <c r="A54" s="559" t="s">
        <v>230</v>
      </c>
      <c r="B54" s="560" t="str">
        <f>'QUADRO 01'!B101</f>
        <v>P16 - Projetos Executivos - Produto Final 7 - Projeto de Instalações Prediais</v>
      </c>
      <c r="C54" s="169">
        <f>ROUND(C55*$C$7,2)</f>
        <v>34559.47</v>
      </c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287"/>
    </row>
    <row r="55" spans="1:15" ht="20.100000000000001" customHeight="1">
      <c r="A55" s="559"/>
      <c r="B55" s="560"/>
      <c r="C55" s="561">
        <f>'QUADRO 01'!R102</f>
        <v>3.4217299999999999E-2</v>
      </c>
      <c r="D55" s="109"/>
      <c r="E55" s="109"/>
      <c r="F55" s="109"/>
      <c r="G55" s="109"/>
      <c r="H55" s="109"/>
      <c r="I55" s="109"/>
      <c r="J55" s="109"/>
      <c r="K55" s="109"/>
      <c r="L55" s="278">
        <f>ROUND($C$55/3,4)</f>
        <v>1.14E-2</v>
      </c>
      <c r="M55" s="278">
        <f t="shared" ref="M55:N55" si="22">ROUND($C$55/3,4)</f>
        <v>1.14E-2</v>
      </c>
      <c r="N55" s="278">
        <f t="shared" si="22"/>
        <v>1.14E-2</v>
      </c>
      <c r="O55" s="288"/>
    </row>
    <row r="56" spans="1:15" ht="20.100000000000001" customHeight="1">
      <c r="A56" s="559"/>
      <c r="B56" s="172"/>
      <c r="C56" s="561"/>
      <c r="D56" s="109"/>
      <c r="E56" s="109"/>
      <c r="F56" s="109"/>
      <c r="G56" s="109"/>
      <c r="H56" s="109"/>
      <c r="I56" s="109"/>
      <c r="J56" s="109"/>
      <c r="K56" s="109"/>
      <c r="L56" s="279">
        <f>ROUND($C$54/3,4)</f>
        <v>11519.8233</v>
      </c>
      <c r="M56" s="279">
        <f t="shared" ref="M56:N56" si="23">ROUND($C$54/3,4)</f>
        <v>11519.8233</v>
      </c>
      <c r="N56" s="279">
        <f t="shared" si="23"/>
        <v>11519.8233</v>
      </c>
      <c r="O56" s="288"/>
    </row>
    <row r="57" spans="1:15" ht="20.100000000000001" customHeight="1">
      <c r="A57" s="559" t="s">
        <v>231</v>
      </c>
      <c r="B57" s="560" t="str">
        <f>'QUADRO 01'!B105</f>
        <v xml:space="preserve">P17 - Projetos Executivos - Produto Final 8 - Orçamento, Cronograma Físico-Financeiro e Plano de Execução de Obras </v>
      </c>
      <c r="C57" s="169">
        <f>ROUND(C58*$C$7,2)</f>
        <v>33630.35</v>
      </c>
      <c r="D57" s="166"/>
      <c r="E57" s="166"/>
      <c r="F57" s="166"/>
      <c r="G57" s="166"/>
      <c r="H57" s="166"/>
      <c r="I57" s="166"/>
      <c r="J57" s="166"/>
      <c r="K57" s="166"/>
      <c r="L57" s="164"/>
      <c r="M57" s="164"/>
      <c r="N57" s="164"/>
      <c r="O57" s="290"/>
    </row>
    <row r="58" spans="1:15" ht="20.100000000000001" customHeight="1">
      <c r="A58" s="559"/>
      <c r="B58" s="560"/>
      <c r="C58" s="561">
        <f>'QUADRO 01'!R106</f>
        <v>3.3297380000000001E-2</v>
      </c>
      <c r="D58" s="109"/>
      <c r="E58" s="109"/>
      <c r="F58" s="109"/>
      <c r="G58" s="109"/>
      <c r="H58" s="109"/>
      <c r="I58" s="109"/>
      <c r="J58" s="109"/>
      <c r="K58" s="109"/>
      <c r="L58" s="109"/>
      <c r="M58" s="278">
        <f>ROUND($C$58/3,4)</f>
        <v>1.11E-2</v>
      </c>
      <c r="N58" s="278">
        <f t="shared" ref="N58:O58" si="24">ROUND($C$58/3,4)</f>
        <v>1.11E-2</v>
      </c>
      <c r="O58" s="291">
        <f t="shared" si="24"/>
        <v>1.11E-2</v>
      </c>
    </row>
    <row r="59" spans="1:15" ht="20.100000000000001" customHeight="1">
      <c r="A59" s="559"/>
      <c r="B59" s="172"/>
      <c r="C59" s="561"/>
      <c r="D59" s="109"/>
      <c r="E59" s="109"/>
      <c r="F59" s="109"/>
      <c r="G59" s="109"/>
      <c r="H59" s="109"/>
      <c r="I59" s="109"/>
      <c r="J59" s="109"/>
      <c r="K59" s="109"/>
      <c r="L59" s="109"/>
      <c r="M59" s="279">
        <f>ROUND($C$57/3,4)</f>
        <v>11210.1167</v>
      </c>
      <c r="N59" s="279">
        <f t="shared" ref="N59:O59" si="25">ROUND($C$57/3,4)</f>
        <v>11210.1167</v>
      </c>
      <c r="O59" s="292">
        <f t="shared" si="25"/>
        <v>11210.1167</v>
      </c>
    </row>
    <row r="60" spans="1:15" ht="20.100000000000001" customHeight="1">
      <c r="A60" s="559" t="s">
        <v>232</v>
      </c>
      <c r="B60" s="560" t="str">
        <f>'QUADRO 01'!B109</f>
        <v>P18 - Projetos Executivos - Produto Final 9 - Manual de Operação e Manutenção</v>
      </c>
      <c r="C60" s="169">
        <f>ROUND(C61*$C$7,2)</f>
        <v>17804.650000000001</v>
      </c>
      <c r="D60" s="166"/>
      <c r="E60" s="166"/>
      <c r="F60" s="166"/>
      <c r="G60" s="166"/>
      <c r="H60" s="166"/>
      <c r="I60" s="166"/>
      <c r="J60" s="166"/>
      <c r="K60" s="166"/>
      <c r="L60" s="164"/>
      <c r="M60" s="108"/>
      <c r="N60" s="165"/>
      <c r="O60" s="289"/>
    </row>
    <row r="61" spans="1:15" ht="20.100000000000001" customHeight="1">
      <c r="A61" s="559"/>
      <c r="B61" s="560"/>
      <c r="C61" s="561">
        <f>'QUADRO 01'!R110</f>
        <v>1.7628370000000001E-2</v>
      </c>
      <c r="D61" s="109"/>
      <c r="E61" s="109"/>
      <c r="F61" s="109"/>
      <c r="G61" s="109"/>
      <c r="H61" s="109"/>
      <c r="I61" s="109"/>
      <c r="J61" s="109"/>
      <c r="K61" s="109"/>
      <c r="L61" s="109"/>
      <c r="M61" s="278">
        <f>ROUND($C$61/3,4)</f>
        <v>5.8999999999999999E-3</v>
      </c>
      <c r="N61" s="278">
        <f t="shared" ref="N61:O61" si="26">ROUND($C$61/3,4)</f>
        <v>5.8999999999999999E-3</v>
      </c>
      <c r="O61" s="291">
        <f t="shared" si="26"/>
        <v>5.8999999999999999E-3</v>
      </c>
    </row>
    <row r="62" spans="1:15" ht="20.100000000000001" customHeight="1">
      <c r="A62" s="559"/>
      <c r="B62" s="172"/>
      <c r="C62" s="561"/>
      <c r="D62" s="109"/>
      <c r="E62" s="109"/>
      <c r="F62" s="109"/>
      <c r="G62" s="109"/>
      <c r="H62" s="109"/>
      <c r="I62" s="109"/>
      <c r="J62" s="109"/>
      <c r="K62" s="109"/>
      <c r="L62" s="109"/>
      <c r="M62" s="279">
        <f>ROUND($C$60/3,4)</f>
        <v>5934.8833000000004</v>
      </c>
      <c r="N62" s="279">
        <f t="shared" ref="N62:O62" si="27">ROUND($C$60/3,4)</f>
        <v>5934.8833000000004</v>
      </c>
      <c r="O62" s="292">
        <f t="shared" si="27"/>
        <v>5934.8833000000004</v>
      </c>
    </row>
    <row r="63" spans="1:15" ht="20.100000000000001" customHeight="1">
      <c r="A63" s="559" t="s">
        <v>233</v>
      </c>
      <c r="B63" s="560" t="str">
        <f>'QUADRO 01'!B113</f>
        <v>P19 - Projetos Executivos - Produto Final 10 - Desapropriação</v>
      </c>
      <c r="C63" s="169">
        <f>ROUND(C64*$C$7,2)</f>
        <v>17804.650000000001</v>
      </c>
      <c r="D63" s="166"/>
      <c r="E63" s="166"/>
      <c r="F63" s="166"/>
      <c r="G63" s="166"/>
      <c r="H63" s="166"/>
      <c r="I63" s="166"/>
      <c r="J63" s="166"/>
      <c r="K63" s="166"/>
      <c r="L63" s="164"/>
      <c r="M63" s="108"/>
      <c r="N63" s="165"/>
      <c r="O63" s="289"/>
    </row>
    <row r="64" spans="1:15" ht="20.100000000000001" customHeight="1">
      <c r="A64" s="559"/>
      <c r="B64" s="560"/>
      <c r="C64" s="561">
        <f>'QUADRO 01'!R114</f>
        <v>1.7628370000000001E-2</v>
      </c>
      <c r="D64" s="109"/>
      <c r="E64" s="109"/>
      <c r="F64" s="109"/>
      <c r="G64" s="109"/>
      <c r="H64" s="109"/>
      <c r="I64" s="109"/>
      <c r="J64" s="109"/>
      <c r="K64" s="109"/>
      <c r="L64" s="109"/>
      <c r="M64" s="278">
        <f>ROUND($C$64/3,4)</f>
        <v>5.8999999999999999E-3</v>
      </c>
      <c r="N64" s="278">
        <f t="shared" ref="N64:O64" si="28">ROUND($C$64/3,4)</f>
        <v>5.8999999999999999E-3</v>
      </c>
      <c r="O64" s="291">
        <f t="shared" si="28"/>
        <v>5.8999999999999999E-3</v>
      </c>
    </row>
    <row r="65" spans="1:15" ht="20.100000000000001" customHeight="1">
      <c r="A65" s="559"/>
      <c r="B65" s="172"/>
      <c r="C65" s="561"/>
      <c r="D65" s="109"/>
      <c r="E65" s="109"/>
      <c r="F65" s="109"/>
      <c r="G65" s="109"/>
      <c r="H65" s="109"/>
      <c r="I65" s="109"/>
      <c r="J65" s="109"/>
      <c r="K65" s="109"/>
      <c r="L65" s="109"/>
      <c r="M65" s="279">
        <f>ROUND($C$63/3,4)</f>
        <v>5934.8833000000004</v>
      </c>
      <c r="N65" s="279">
        <f t="shared" ref="N65:O65" si="29">ROUND($C$63/3,4)</f>
        <v>5934.8833000000004</v>
      </c>
      <c r="O65" s="292">
        <f t="shared" si="29"/>
        <v>5934.8833000000004</v>
      </c>
    </row>
    <row r="66" spans="1:15" ht="19.5" customHeight="1">
      <c r="A66" s="559" t="s">
        <v>234</v>
      </c>
      <c r="B66" s="560" t="str">
        <f>'QUADRO 01'!B117</f>
        <v>P20 - Projetos Executivos - Produto Final 11 - Componente Ambiental</v>
      </c>
      <c r="C66" s="169">
        <f>ROUND(C67*$C$7,2)</f>
        <v>18179.8</v>
      </c>
      <c r="D66" s="166"/>
      <c r="E66" s="166"/>
      <c r="F66" s="166"/>
      <c r="G66" s="166"/>
      <c r="H66" s="166"/>
      <c r="I66" s="166"/>
      <c r="J66" s="166"/>
      <c r="K66" s="166"/>
      <c r="L66" s="164"/>
      <c r="M66" s="108"/>
      <c r="N66" s="165"/>
      <c r="O66" s="289"/>
    </row>
    <row r="67" spans="1:15" ht="20.100000000000001" customHeight="1">
      <c r="A67" s="559"/>
      <c r="B67" s="560"/>
      <c r="C67" s="561">
        <f>'QUADRO 01'!R118</f>
        <v>1.79998E-2</v>
      </c>
      <c r="D67" s="109"/>
      <c r="E67" s="109"/>
      <c r="F67" s="109"/>
      <c r="G67" s="109"/>
      <c r="H67" s="109"/>
      <c r="I67" s="109"/>
      <c r="J67" s="109"/>
      <c r="K67" s="109"/>
      <c r="L67" s="109"/>
      <c r="M67" s="278">
        <f>ROUND($C$67/3,4)</f>
        <v>6.0000000000000001E-3</v>
      </c>
      <c r="N67" s="278">
        <f t="shared" ref="N67:O67" si="30">ROUND($C$67/3,4)</f>
        <v>6.0000000000000001E-3</v>
      </c>
      <c r="O67" s="291">
        <f t="shared" si="30"/>
        <v>6.0000000000000001E-3</v>
      </c>
    </row>
    <row r="68" spans="1:15" ht="20.100000000000001" customHeight="1">
      <c r="A68" s="559"/>
      <c r="B68" s="172"/>
      <c r="C68" s="561"/>
      <c r="D68" s="109"/>
      <c r="E68" s="109"/>
      <c r="F68" s="109"/>
      <c r="G68" s="109"/>
      <c r="H68" s="109"/>
      <c r="I68" s="109"/>
      <c r="J68" s="109"/>
      <c r="K68" s="109"/>
      <c r="L68" s="109"/>
      <c r="M68" s="279">
        <f>ROUND($C$66/3,4)</f>
        <v>6059.9332999999997</v>
      </c>
      <c r="N68" s="279">
        <f t="shared" ref="N68:O68" si="31">ROUND($C$66/3,4)</f>
        <v>6059.9332999999997</v>
      </c>
      <c r="O68" s="292">
        <f t="shared" si="31"/>
        <v>6059.9332999999997</v>
      </c>
    </row>
    <row r="69" spans="1:15" ht="19.5" customHeight="1">
      <c r="A69" s="559" t="s">
        <v>373</v>
      </c>
      <c r="B69" s="560" t="str">
        <f>'QUADRO 01'!B121</f>
        <v>P21 - Projetos Executivos - Produto Final 12 - Relatórios dos Serviços Topográficos, Geotécnicos e Análises Físico-Químicas</v>
      </c>
      <c r="C69" s="169">
        <f>ROUND(C70*$C$7,2)</f>
        <v>13106.42</v>
      </c>
      <c r="D69" s="166"/>
      <c r="E69" s="166"/>
      <c r="F69" s="166"/>
      <c r="G69" s="166"/>
      <c r="H69" s="166"/>
      <c r="I69" s="166"/>
      <c r="J69" s="166"/>
      <c r="K69" s="166"/>
      <c r="L69" s="164"/>
      <c r="M69" s="108"/>
      <c r="N69" s="165"/>
      <c r="O69" s="289"/>
    </row>
    <row r="70" spans="1:15" ht="20.100000000000001" customHeight="1">
      <c r="A70" s="559"/>
      <c r="B70" s="560"/>
      <c r="C70" s="561">
        <f>'QUADRO 01'!R122</f>
        <v>1.2976649999999999E-2</v>
      </c>
      <c r="D70" s="109"/>
      <c r="E70" s="109"/>
      <c r="F70" s="109"/>
      <c r="G70" s="109"/>
      <c r="H70" s="109"/>
      <c r="I70" s="278">
        <f>ROUND($C$70/3,4)</f>
        <v>4.3E-3</v>
      </c>
      <c r="J70" s="278">
        <f t="shared" ref="J70:K70" si="32">ROUND($C$70/3,4)</f>
        <v>4.3E-3</v>
      </c>
      <c r="K70" s="278">
        <f t="shared" si="32"/>
        <v>4.3E-3</v>
      </c>
      <c r="L70" s="109"/>
      <c r="M70" s="109"/>
      <c r="N70" s="109"/>
      <c r="O70" s="288"/>
    </row>
    <row r="71" spans="1:15" ht="20.100000000000001" customHeight="1">
      <c r="A71" s="559"/>
      <c r="B71" s="172"/>
      <c r="C71" s="561"/>
      <c r="D71" s="109"/>
      <c r="E71" s="109"/>
      <c r="F71" s="109"/>
      <c r="G71" s="109"/>
      <c r="H71" s="109"/>
      <c r="I71" s="279">
        <f>ROUND($C$69/3,4)</f>
        <v>4368.8067000000001</v>
      </c>
      <c r="J71" s="279">
        <f t="shared" ref="J71:K71" si="33">ROUND($C$69/3,4)</f>
        <v>4368.8067000000001</v>
      </c>
      <c r="K71" s="279">
        <f t="shared" si="33"/>
        <v>4368.8067000000001</v>
      </c>
      <c r="L71" s="109"/>
      <c r="M71" s="109"/>
      <c r="N71" s="109"/>
      <c r="O71" s="288"/>
    </row>
    <row r="72" spans="1:15" ht="12">
      <c r="A72" s="293" t="s">
        <v>235</v>
      </c>
      <c r="B72" s="246"/>
      <c r="C72" s="247"/>
      <c r="D72" s="248">
        <f t="shared" ref="D72:O72" si="34">SUMIF(D9:D71,"&lt;=1",D9:D71)</f>
        <v>7.2516490000000003E-2</v>
      </c>
      <c r="E72" s="248">
        <f t="shared" si="34"/>
        <v>0.17069358000000001</v>
      </c>
      <c r="F72" s="248">
        <f t="shared" si="34"/>
        <v>0.107</v>
      </c>
      <c r="G72" s="248">
        <f t="shared" si="34"/>
        <v>0.14179999999999998</v>
      </c>
      <c r="H72" s="248">
        <f t="shared" si="34"/>
        <v>8.2799999999999999E-2</v>
      </c>
      <c r="I72" s="248">
        <f t="shared" si="34"/>
        <v>5.2299999999999999E-2</v>
      </c>
      <c r="J72" s="248">
        <f t="shared" si="34"/>
        <v>4.9100000000000005E-2</v>
      </c>
      <c r="K72" s="248">
        <f t="shared" si="34"/>
        <v>4.4299999999999999E-2</v>
      </c>
      <c r="L72" s="248">
        <f t="shared" si="34"/>
        <v>8.829999999999999E-2</v>
      </c>
      <c r="M72" s="248">
        <f t="shared" si="34"/>
        <v>8.5600000000000009E-2</v>
      </c>
      <c r="N72" s="248">
        <f t="shared" si="34"/>
        <v>7.7200000000000005E-2</v>
      </c>
      <c r="O72" s="294">
        <f t="shared" si="34"/>
        <v>2.8900000000000002E-2</v>
      </c>
    </row>
    <row r="73" spans="1:15" ht="12">
      <c r="A73" s="293" t="s">
        <v>236</v>
      </c>
      <c r="B73" s="246"/>
      <c r="C73" s="249">
        <f>SUMIF(C9:C71,"&lt;=1",C9:C71)</f>
        <v>0.99999999999999978</v>
      </c>
      <c r="D73" s="246">
        <f t="shared" ref="D73:O73" si="35">SUMIF(D9:D71,"&gt;1",D9:D71)</f>
        <v>73241.649999999994</v>
      </c>
      <c r="E73" s="246">
        <f t="shared" si="35"/>
        <v>172396.15330000001</v>
      </c>
      <c r="F73" s="246">
        <f t="shared" si="35"/>
        <v>108070.2066</v>
      </c>
      <c r="G73" s="246">
        <f t="shared" si="35"/>
        <v>143222.76990000001</v>
      </c>
      <c r="H73" s="246">
        <f t="shared" si="35"/>
        <v>83532.346500000014</v>
      </c>
      <c r="I73" s="246">
        <f t="shared" si="35"/>
        <v>52748.589900000006</v>
      </c>
      <c r="J73" s="246">
        <f t="shared" si="35"/>
        <v>49525.8033</v>
      </c>
      <c r="K73" s="246">
        <f t="shared" si="35"/>
        <v>44764.616699999999</v>
      </c>
      <c r="L73" s="246">
        <f t="shared" si="35"/>
        <v>89134.666599999997</v>
      </c>
      <c r="M73" s="246">
        <f t="shared" si="35"/>
        <v>86344.7065</v>
      </c>
      <c r="N73" s="246">
        <f t="shared" si="35"/>
        <v>77878.673200000005</v>
      </c>
      <c r="O73" s="295">
        <f t="shared" si="35"/>
        <v>29139.816600000002</v>
      </c>
    </row>
    <row r="74" spans="1:15" ht="12">
      <c r="A74" s="293" t="s">
        <v>237</v>
      </c>
      <c r="B74" s="246"/>
      <c r="C74" s="562">
        <f>SUMIF(C9:C71,"&gt;1",C9:C71)</f>
        <v>1009999.9999999999</v>
      </c>
      <c r="D74" s="248">
        <f>D72</f>
        <v>7.2516490000000003E-2</v>
      </c>
      <c r="E74" s="248">
        <f>E72+D74</f>
        <v>0.24321007</v>
      </c>
      <c r="F74" s="248">
        <f t="shared" ref="F74:O74" si="36">F72+E74</f>
        <v>0.35021006999999998</v>
      </c>
      <c r="G74" s="248">
        <f t="shared" si="36"/>
        <v>0.49201006999999997</v>
      </c>
      <c r="H74" s="248">
        <f t="shared" si="36"/>
        <v>0.57481006999999995</v>
      </c>
      <c r="I74" s="248">
        <f t="shared" si="36"/>
        <v>0.62711006999999996</v>
      </c>
      <c r="J74" s="248">
        <f t="shared" si="36"/>
        <v>0.67621007</v>
      </c>
      <c r="K74" s="248">
        <f t="shared" si="36"/>
        <v>0.72051007</v>
      </c>
      <c r="L74" s="248">
        <f t="shared" si="36"/>
        <v>0.80881007000000005</v>
      </c>
      <c r="M74" s="248">
        <f t="shared" si="36"/>
        <v>0.89441007000000006</v>
      </c>
      <c r="N74" s="248">
        <f t="shared" si="36"/>
        <v>0.9716100700000001</v>
      </c>
      <c r="O74" s="294">
        <f t="shared" si="36"/>
        <v>1.00051007</v>
      </c>
    </row>
    <row r="75" spans="1:15" ht="12.6" thickBot="1">
      <c r="A75" s="296" t="s">
        <v>238</v>
      </c>
      <c r="B75" s="297"/>
      <c r="C75" s="563">
        <f>SUMIF(C11:C72,"&gt;1",C11:C72)</f>
        <v>936758.35</v>
      </c>
      <c r="D75" s="297">
        <f>D73</f>
        <v>73241.649999999994</v>
      </c>
      <c r="E75" s="297">
        <f>D75+E73</f>
        <v>245637.8033</v>
      </c>
      <c r="F75" s="297">
        <f t="shared" ref="F75:O75" si="37">E75+F73</f>
        <v>353708.0099</v>
      </c>
      <c r="G75" s="297">
        <f t="shared" si="37"/>
        <v>496930.77980000002</v>
      </c>
      <c r="H75" s="297">
        <f t="shared" si="37"/>
        <v>580463.1263</v>
      </c>
      <c r="I75" s="297">
        <f t="shared" si="37"/>
        <v>633211.71620000002</v>
      </c>
      <c r="J75" s="297">
        <f t="shared" si="37"/>
        <v>682737.51950000005</v>
      </c>
      <c r="K75" s="297">
        <f t="shared" si="37"/>
        <v>727502.13620000007</v>
      </c>
      <c r="L75" s="297">
        <f t="shared" si="37"/>
        <v>816636.80280000006</v>
      </c>
      <c r="M75" s="297">
        <f t="shared" si="37"/>
        <v>902981.50930000003</v>
      </c>
      <c r="N75" s="297">
        <f t="shared" si="37"/>
        <v>980860.1825</v>
      </c>
      <c r="O75" s="298">
        <f t="shared" si="37"/>
        <v>1009999.9991</v>
      </c>
    </row>
    <row r="76" spans="1:1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</row>
    <row r="77" spans="1:15">
      <c r="A77" s="66"/>
      <c r="B77" s="66"/>
      <c r="C77" s="66">
        <f>C74-C7</f>
        <v>0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</row>
    <row r="78" spans="1:1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</row>
    <row r="79" spans="1:1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</row>
    <row r="80" spans="1:1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</row>
    <row r="81" spans="1:1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</row>
    <row r="82" spans="1:1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</row>
    <row r="83" spans="1:1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</row>
  </sheetData>
  <mergeCells count="70">
    <mergeCell ref="A51:A53"/>
    <mergeCell ref="C52:C53"/>
    <mergeCell ref="A54:A56"/>
    <mergeCell ref="C55:C56"/>
    <mergeCell ref="B51:B52"/>
    <mergeCell ref="B54:B55"/>
    <mergeCell ref="A45:A47"/>
    <mergeCell ref="C46:C47"/>
    <mergeCell ref="A48:A50"/>
    <mergeCell ref="C49:C50"/>
    <mergeCell ref="B45:B46"/>
    <mergeCell ref="B48:B49"/>
    <mergeCell ref="B24:B25"/>
    <mergeCell ref="B27:B28"/>
    <mergeCell ref="A42:A44"/>
    <mergeCell ref="B42:B43"/>
    <mergeCell ref="C43:C44"/>
    <mergeCell ref="A33:A35"/>
    <mergeCell ref="C34:C35"/>
    <mergeCell ref="A39:A41"/>
    <mergeCell ref="C40:C41"/>
    <mergeCell ref="A36:A38"/>
    <mergeCell ref="C37:C38"/>
    <mergeCell ref="B33:B34"/>
    <mergeCell ref="B36:B37"/>
    <mergeCell ref="B39:B40"/>
    <mergeCell ref="A9:A11"/>
    <mergeCell ref="C10:C11"/>
    <mergeCell ref="A12:A14"/>
    <mergeCell ref="C13:C14"/>
    <mergeCell ref="B9:B10"/>
    <mergeCell ref="B12:B13"/>
    <mergeCell ref="A1:O3"/>
    <mergeCell ref="A6:A8"/>
    <mergeCell ref="B6:B8"/>
    <mergeCell ref="D6:O6"/>
    <mergeCell ref="A5:C5"/>
    <mergeCell ref="A4:C4"/>
    <mergeCell ref="B57:B58"/>
    <mergeCell ref="B60:B61"/>
    <mergeCell ref="A63:A65"/>
    <mergeCell ref="C64:C65"/>
    <mergeCell ref="A69:A71"/>
    <mergeCell ref="C70:C71"/>
    <mergeCell ref="B63:B64"/>
    <mergeCell ref="B69:B70"/>
    <mergeCell ref="C58:C59"/>
    <mergeCell ref="A57:A59"/>
    <mergeCell ref="C74:C75"/>
    <mergeCell ref="A66:A68"/>
    <mergeCell ref="C67:C68"/>
    <mergeCell ref="B66:B67"/>
    <mergeCell ref="A60:A62"/>
    <mergeCell ref="C61:C62"/>
    <mergeCell ref="A15:A17"/>
    <mergeCell ref="B15:B16"/>
    <mergeCell ref="C16:C17"/>
    <mergeCell ref="A30:A32"/>
    <mergeCell ref="B30:B31"/>
    <mergeCell ref="C31:C32"/>
    <mergeCell ref="A18:A20"/>
    <mergeCell ref="C19:C20"/>
    <mergeCell ref="A21:A23"/>
    <mergeCell ref="C22:C23"/>
    <mergeCell ref="B21:B22"/>
    <mergeCell ref="B18:B19"/>
    <mergeCell ref="A24:A26"/>
    <mergeCell ref="C25:C26"/>
    <mergeCell ref="A27:A29"/>
    <mergeCell ref="C28:C29"/>
  </mergeCells>
  <phoneticPr fontId="10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6" orientation="landscape" r:id="rId1"/>
  <headerFooter alignWithMargins="0">
    <oddFooter>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20"/>
  <sheetViews>
    <sheetView tabSelected="1" view="pageBreakPreview" zoomScale="85" zoomScaleNormal="130" zoomScaleSheetLayoutView="85" workbookViewId="0">
      <selection sqref="A1:D4"/>
    </sheetView>
  </sheetViews>
  <sheetFormatPr defaultColWidth="9.109375" defaultRowHeight="11.4"/>
  <cols>
    <col min="1" max="1" width="15.6640625" style="34" customWidth="1"/>
    <col min="2" max="2" width="42.109375" style="31" customWidth="1"/>
    <col min="3" max="3" width="24.6640625" style="34" customWidth="1"/>
    <col min="4" max="4" width="15.88671875" style="35" customWidth="1"/>
    <col min="5" max="5" width="10" style="31" bestFit="1" customWidth="1"/>
    <col min="6" max="16384" width="9.109375" style="31"/>
  </cols>
  <sheetData>
    <row r="1" spans="1:5" ht="98.4" customHeight="1">
      <c r="A1" s="581"/>
      <c r="B1" s="582"/>
      <c r="C1" s="582"/>
      <c r="D1" s="583"/>
    </row>
    <row r="2" spans="1:5" ht="13.8">
      <c r="A2" s="578" t="s">
        <v>450</v>
      </c>
      <c r="B2" s="579"/>
      <c r="C2" s="579"/>
      <c r="D2" s="580"/>
    </row>
    <row r="3" spans="1:5" ht="12">
      <c r="A3" s="308" t="s">
        <v>80</v>
      </c>
      <c r="B3" s="33">
        <v>45658</v>
      </c>
      <c r="C3" s="32"/>
      <c r="D3" s="309"/>
    </row>
    <row r="4" spans="1:5" ht="12.6" thickBot="1">
      <c r="A4" s="330" t="s">
        <v>81</v>
      </c>
      <c r="B4" s="331" t="s">
        <v>82</v>
      </c>
      <c r="C4" s="331" t="s">
        <v>83</v>
      </c>
      <c r="D4" s="332" t="s">
        <v>84</v>
      </c>
    </row>
    <row r="5" spans="1:5">
      <c r="A5" s="328" t="s">
        <v>85</v>
      </c>
      <c r="B5" s="306" t="s">
        <v>239</v>
      </c>
      <c r="C5" s="307" t="s">
        <v>67</v>
      </c>
      <c r="D5" s="329">
        <v>4915.72</v>
      </c>
      <c r="E5" s="34"/>
    </row>
    <row r="6" spans="1:5">
      <c r="A6" s="310" t="s">
        <v>86</v>
      </c>
      <c r="B6" s="272" t="s">
        <v>240</v>
      </c>
      <c r="C6" s="273" t="s">
        <v>67</v>
      </c>
      <c r="D6" s="311">
        <v>6554.29</v>
      </c>
      <c r="E6" s="34"/>
    </row>
    <row r="7" spans="1:5">
      <c r="A7" s="310" t="s">
        <v>87</v>
      </c>
      <c r="B7" s="272" t="s">
        <v>241</v>
      </c>
      <c r="C7" s="273" t="s">
        <v>67</v>
      </c>
      <c r="D7" s="311">
        <v>12196.82</v>
      </c>
      <c r="E7" s="34"/>
    </row>
    <row r="8" spans="1:5">
      <c r="A8" s="310" t="s">
        <v>88</v>
      </c>
      <c r="B8" s="272" t="s">
        <v>242</v>
      </c>
      <c r="C8" s="273" t="s">
        <v>67</v>
      </c>
      <c r="D8" s="311">
        <v>4417.8100000000004</v>
      </c>
      <c r="E8" s="34"/>
    </row>
    <row r="9" spans="1:5">
      <c r="A9" s="310" t="s">
        <v>89</v>
      </c>
      <c r="B9" s="272" t="s">
        <v>243</v>
      </c>
      <c r="C9" s="273" t="s">
        <v>67</v>
      </c>
      <c r="D9" s="311">
        <v>5699.98</v>
      </c>
      <c r="E9" s="34"/>
    </row>
    <row r="10" spans="1:5">
      <c r="A10" s="310" t="s">
        <v>90</v>
      </c>
      <c r="B10" s="272" t="s">
        <v>244</v>
      </c>
      <c r="C10" s="273" t="s">
        <v>67</v>
      </c>
      <c r="D10" s="311">
        <v>10119.99</v>
      </c>
      <c r="E10" s="34"/>
    </row>
    <row r="11" spans="1:5">
      <c r="A11" s="310" t="s">
        <v>91</v>
      </c>
      <c r="B11" s="272" t="s">
        <v>245</v>
      </c>
      <c r="C11" s="273" t="s">
        <v>67</v>
      </c>
      <c r="D11" s="311">
        <v>12903</v>
      </c>
      <c r="E11" s="34"/>
    </row>
    <row r="12" spans="1:5">
      <c r="A12" s="310" t="s">
        <v>92</v>
      </c>
      <c r="B12" s="272" t="s">
        <v>246</v>
      </c>
      <c r="C12" s="273" t="s">
        <v>67</v>
      </c>
      <c r="D12" s="311">
        <v>13128.58</v>
      </c>
      <c r="E12" s="34"/>
    </row>
    <row r="13" spans="1:5">
      <c r="A13" s="310" t="s">
        <v>93</v>
      </c>
      <c r="B13" s="272" t="s">
        <v>247</v>
      </c>
      <c r="C13" s="273" t="s">
        <v>67</v>
      </c>
      <c r="D13" s="311">
        <v>15998.46</v>
      </c>
      <c r="E13" s="34"/>
    </row>
    <row r="14" spans="1:5">
      <c r="A14" s="310" t="s">
        <v>94</v>
      </c>
      <c r="B14" s="272" t="s">
        <v>248</v>
      </c>
      <c r="C14" s="273" t="s">
        <v>67</v>
      </c>
      <c r="D14" s="311">
        <v>3294.18</v>
      </c>
      <c r="E14" s="34"/>
    </row>
    <row r="15" spans="1:5">
      <c r="A15" s="310" t="s">
        <v>95</v>
      </c>
      <c r="B15" s="272" t="s">
        <v>249</v>
      </c>
      <c r="C15" s="273" t="s">
        <v>67</v>
      </c>
      <c r="D15" s="311">
        <v>4392.24</v>
      </c>
      <c r="E15" s="34"/>
    </row>
    <row r="16" spans="1:5">
      <c r="A16" s="310" t="s">
        <v>96</v>
      </c>
      <c r="B16" s="272" t="s">
        <v>250</v>
      </c>
      <c r="C16" s="273" t="s">
        <v>67</v>
      </c>
      <c r="D16" s="311">
        <v>7474.93</v>
      </c>
      <c r="E16" s="34"/>
    </row>
    <row r="17" spans="1:5">
      <c r="A17" s="310" t="s">
        <v>97</v>
      </c>
      <c r="B17" s="272" t="s">
        <v>251</v>
      </c>
      <c r="C17" s="273" t="s">
        <v>67</v>
      </c>
      <c r="D17" s="311">
        <v>1639.47</v>
      </c>
      <c r="E17" s="34"/>
    </row>
    <row r="18" spans="1:5">
      <c r="A18" s="310" t="s">
        <v>98</v>
      </c>
      <c r="B18" s="272" t="s">
        <v>252</v>
      </c>
      <c r="C18" s="273" t="s">
        <v>67</v>
      </c>
      <c r="D18" s="311">
        <v>1914.95</v>
      </c>
      <c r="E18" s="34"/>
    </row>
    <row r="19" spans="1:5">
      <c r="A19" s="310" t="s">
        <v>99</v>
      </c>
      <c r="B19" s="272" t="s">
        <v>253</v>
      </c>
      <c r="C19" s="273" t="s">
        <v>67</v>
      </c>
      <c r="D19" s="311">
        <v>1810.44</v>
      </c>
      <c r="E19" s="34"/>
    </row>
    <row r="20" spans="1:5">
      <c r="A20" s="310" t="s">
        <v>100</v>
      </c>
      <c r="B20" s="272" t="s">
        <v>254</v>
      </c>
      <c r="C20" s="273" t="s">
        <v>67</v>
      </c>
      <c r="D20" s="311">
        <v>1639.47</v>
      </c>
      <c r="E20" s="34"/>
    </row>
    <row r="21" spans="1:5">
      <c r="A21" s="310" t="s">
        <v>101</v>
      </c>
      <c r="B21" s="272" t="s">
        <v>255</v>
      </c>
      <c r="C21" s="273" t="s">
        <v>67</v>
      </c>
      <c r="D21" s="311">
        <v>3221.45</v>
      </c>
      <c r="E21" s="34"/>
    </row>
    <row r="22" spans="1:5">
      <c r="A22" s="310" t="s">
        <v>102</v>
      </c>
      <c r="B22" s="272" t="s">
        <v>256</v>
      </c>
      <c r="C22" s="273" t="s">
        <v>67</v>
      </c>
      <c r="D22" s="311">
        <v>4295.2700000000004</v>
      </c>
      <c r="E22" s="34"/>
    </row>
    <row r="23" spans="1:5">
      <c r="A23" s="310" t="s">
        <v>103</v>
      </c>
      <c r="B23" s="272" t="s">
        <v>257</v>
      </c>
      <c r="C23" s="273" t="s">
        <v>67</v>
      </c>
      <c r="D23" s="311">
        <v>7705.82</v>
      </c>
      <c r="E23" s="34"/>
    </row>
    <row r="24" spans="1:5">
      <c r="A24" s="310" t="s">
        <v>104</v>
      </c>
      <c r="B24" s="272" t="s">
        <v>258</v>
      </c>
      <c r="C24" s="273" t="s">
        <v>67</v>
      </c>
      <c r="D24" s="311">
        <v>3631.5</v>
      </c>
      <c r="E24" s="34"/>
    </row>
    <row r="25" spans="1:5">
      <c r="A25" s="310" t="s">
        <v>105</v>
      </c>
      <c r="B25" s="272" t="s">
        <v>259</v>
      </c>
      <c r="C25" s="273" t="s">
        <v>67</v>
      </c>
      <c r="D25" s="311">
        <v>4212.83</v>
      </c>
      <c r="E25" s="34"/>
    </row>
    <row r="26" spans="1:5">
      <c r="A26" s="310" t="s">
        <v>106</v>
      </c>
      <c r="B26" s="272" t="s">
        <v>260</v>
      </c>
      <c r="C26" s="273" t="s">
        <v>67</v>
      </c>
      <c r="D26" s="311">
        <v>5617.1</v>
      </c>
      <c r="E26" s="34"/>
    </row>
    <row r="27" spans="1:5">
      <c r="A27" s="310" t="s">
        <v>107</v>
      </c>
      <c r="B27" s="272" t="s">
        <v>261</v>
      </c>
      <c r="C27" s="273" t="s">
        <v>67</v>
      </c>
      <c r="D27" s="311">
        <v>10692.34</v>
      </c>
      <c r="E27" s="34"/>
    </row>
    <row r="28" spans="1:5">
      <c r="A28" s="310" t="s">
        <v>108</v>
      </c>
      <c r="B28" s="272" t="s">
        <v>420</v>
      </c>
      <c r="C28" s="273" t="s">
        <v>67</v>
      </c>
      <c r="D28" s="311">
        <v>18439.32</v>
      </c>
      <c r="E28" s="34"/>
    </row>
    <row r="29" spans="1:5">
      <c r="A29" s="310" t="s">
        <v>109</v>
      </c>
      <c r="B29" s="272" t="s">
        <v>262</v>
      </c>
      <c r="C29" s="273" t="s">
        <v>67</v>
      </c>
      <c r="D29" s="311">
        <v>4867.04</v>
      </c>
      <c r="E29" s="34"/>
    </row>
    <row r="30" spans="1:5">
      <c r="A30" s="310" t="s">
        <v>110</v>
      </c>
      <c r="B30" s="272" t="s">
        <v>263</v>
      </c>
      <c r="C30" s="273" t="s">
        <v>67</v>
      </c>
      <c r="D30" s="311">
        <v>6489.38</v>
      </c>
      <c r="E30" s="34"/>
    </row>
    <row r="31" spans="1:5">
      <c r="A31" s="310" t="s">
        <v>111</v>
      </c>
      <c r="B31" s="272" t="s">
        <v>264</v>
      </c>
      <c r="C31" s="273" t="s">
        <v>67</v>
      </c>
      <c r="D31" s="311">
        <v>9957.27</v>
      </c>
      <c r="E31" s="34"/>
    </row>
    <row r="32" spans="1:5">
      <c r="A32" s="310" t="s">
        <v>112</v>
      </c>
      <c r="B32" s="272" t="s">
        <v>265</v>
      </c>
      <c r="C32" s="273" t="s">
        <v>67</v>
      </c>
      <c r="D32" s="311">
        <v>12903</v>
      </c>
      <c r="E32" s="34"/>
    </row>
    <row r="33" spans="1:5">
      <c r="A33" s="310" t="s">
        <v>113</v>
      </c>
      <c r="B33" s="272" t="s">
        <v>266</v>
      </c>
      <c r="C33" s="273" t="s">
        <v>67</v>
      </c>
      <c r="D33" s="311">
        <v>13536</v>
      </c>
      <c r="E33" s="34"/>
    </row>
    <row r="34" spans="1:5">
      <c r="A34" s="310" t="s">
        <v>114</v>
      </c>
      <c r="B34" s="272" t="s">
        <v>267</v>
      </c>
      <c r="C34" s="273" t="s">
        <v>67</v>
      </c>
      <c r="D34" s="311">
        <v>14169</v>
      </c>
      <c r="E34" s="34"/>
    </row>
    <row r="35" spans="1:5">
      <c r="A35" s="310" t="s">
        <v>115</v>
      </c>
      <c r="B35" s="272" t="s">
        <v>268</v>
      </c>
      <c r="C35" s="273" t="s">
        <v>67</v>
      </c>
      <c r="D35" s="311">
        <v>12903</v>
      </c>
      <c r="E35" s="34"/>
    </row>
    <row r="36" spans="1:5">
      <c r="A36" s="310" t="s">
        <v>116</v>
      </c>
      <c r="B36" s="272" t="s">
        <v>269</v>
      </c>
      <c r="C36" s="273" t="s">
        <v>67</v>
      </c>
      <c r="D36" s="311">
        <v>14000.63</v>
      </c>
      <c r="E36" s="34"/>
    </row>
    <row r="37" spans="1:5">
      <c r="A37" s="310" t="s">
        <v>117</v>
      </c>
      <c r="B37" s="272" t="s">
        <v>270</v>
      </c>
      <c r="C37" s="273" t="s">
        <v>67</v>
      </c>
      <c r="D37" s="311">
        <v>15098.27</v>
      </c>
      <c r="E37" s="34"/>
    </row>
    <row r="38" spans="1:5">
      <c r="A38" s="310" t="s">
        <v>118</v>
      </c>
      <c r="B38" s="272" t="s">
        <v>271</v>
      </c>
      <c r="C38" s="273" t="s">
        <v>67</v>
      </c>
      <c r="D38" s="311">
        <v>22395.59</v>
      </c>
      <c r="E38" s="34"/>
    </row>
    <row r="39" spans="1:5">
      <c r="A39" s="310" t="s">
        <v>119</v>
      </c>
      <c r="B39" s="272" t="s">
        <v>272</v>
      </c>
      <c r="C39" s="273" t="s">
        <v>67</v>
      </c>
      <c r="D39" s="311">
        <v>18662.990000000002</v>
      </c>
      <c r="E39" s="34"/>
    </row>
    <row r="40" spans="1:5">
      <c r="A40" s="310" t="s">
        <v>120</v>
      </c>
      <c r="B40" s="272" t="s">
        <v>273</v>
      </c>
      <c r="C40" s="273" t="s">
        <v>67</v>
      </c>
      <c r="D40" s="311">
        <v>12903</v>
      </c>
      <c r="E40" s="34"/>
    </row>
    <row r="41" spans="1:5">
      <c r="A41" s="310" t="s">
        <v>121</v>
      </c>
      <c r="B41" s="272" t="s">
        <v>274</v>
      </c>
      <c r="C41" s="273" t="s">
        <v>67</v>
      </c>
      <c r="D41" s="311">
        <v>14139.75</v>
      </c>
      <c r="E41" s="34"/>
    </row>
    <row r="42" spans="1:5">
      <c r="A42" s="310" t="s">
        <v>122</v>
      </c>
      <c r="B42" s="272" t="s">
        <v>275</v>
      </c>
      <c r="C42" s="273" t="s">
        <v>67</v>
      </c>
      <c r="D42" s="311">
        <v>15376.5</v>
      </c>
      <c r="E42" s="34"/>
    </row>
    <row r="43" spans="1:5">
      <c r="A43" s="310" t="s">
        <v>123</v>
      </c>
      <c r="B43" s="272" t="s">
        <v>276</v>
      </c>
      <c r="C43" s="273" t="s">
        <v>67</v>
      </c>
      <c r="D43" s="311">
        <v>12903</v>
      </c>
      <c r="E43" s="34"/>
    </row>
    <row r="44" spans="1:5">
      <c r="A44" s="310" t="s">
        <v>124</v>
      </c>
      <c r="B44" s="272" t="s">
        <v>277</v>
      </c>
      <c r="C44" s="273" t="s">
        <v>67</v>
      </c>
      <c r="D44" s="311">
        <v>13163.74</v>
      </c>
      <c r="E44" s="34"/>
    </row>
    <row r="45" spans="1:5">
      <c r="A45" s="310" t="s">
        <v>125</v>
      </c>
      <c r="B45" s="272" t="s">
        <v>278</v>
      </c>
      <c r="C45" s="273" t="s">
        <v>67</v>
      </c>
      <c r="D45" s="311">
        <v>16396.560000000001</v>
      </c>
      <c r="E45" s="34"/>
    </row>
    <row r="46" spans="1:5">
      <c r="A46" s="310" t="s">
        <v>126</v>
      </c>
      <c r="B46" s="272" t="s">
        <v>279</v>
      </c>
      <c r="C46" s="273" t="s">
        <v>67</v>
      </c>
      <c r="D46" s="311">
        <v>12903</v>
      </c>
      <c r="E46" s="34"/>
    </row>
    <row r="47" spans="1:5">
      <c r="A47" s="310" t="s">
        <v>127</v>
      </c>
      <c r="B47" s="272" t="s">
        <v>280</v>
      </c>
      <c r="C47" s="273" t="s">
        <v>67</v>
      </c>
      <c r="D47" s="311">
        <v>14139.75</v>
      </c>
      <c r="E47" s="34"/>
    </row>
    <row r="48" spans="1:5">
      <c r="A48" s="310" t="s">
        <v>128</v>
      </c>
      <c r="B48" s="272" t="s">
        <v>281</v>
      </c>
      <c r="C48" s="273" t="s">
        <v>67</v>
      </c>
      <c r="D48" s="311">
        <v>15376.5</v>
      </c>
      <c r="E48" s="34"/>
    </row>
    <row r="49" spans="1:5">
      <c r="A49" s="310" t="s">
        <v>129</v>
      </c>
      <c r="B49" s="272" t="s">
        <v>282</v>
      </c>
      <c r="C49" s="273" t="s">
        <v>67</v>
      </c>
      <c r="D49" s="311">
        <v>12903</v>
      </c>
      <c r="E49" s="34"/>
    </row>
    <row r="50" spans="1:5">
      <c r="A50" s="310" t="s">
        <v>130</v>
      </c>
      <c r="B50" s="272" t="s">
        <v>283</v>
      </c>
      <c r="C50" s="273" t="s">
        <v>67</v>
      </c>
      <c r="D50" s="311">
        <v>13467.8</v>
      </c>
      <c r="E50" s="34"/>
    </row>
    <row r="51" spans="1:5">
      <c r="A51" s="310" t="s">
        <v>131</v>
      </c>
      <c r="B51" s="272" t="s">
        <v>284</v>
      </c>
      <c r="C51" s="273" t="s">
        <v>67</v>
      </c>
      <c r="D51" s="311">
        <v>14032.59</v>
      </c>
      <c r="E51" s="34"/>
    </row>
    <row r="52" spans="1:5">
      <c r="A52" s="310" t="s">
        <v>132</v>
      </c>
      <c r="B52" s="272" t="s">
        <v>285</v>
      </c>
      <c r="C52" s="273" t="s">
        <v>67</v>
      </c>
      <c r="D52" s="311">
        <v>3219.33</v>
      </c>
      <c r="E52" s="34"/>
    </row>
    <row r="53" spans="1:5">
      <c r="A53" s="310" t="s">
        <v>133</v>
      </c>
      <c r="B53" s="272" t="s">
        <v>286</v>
      </c>
      <c r="C53" s="273" t="s">
        <v>67</v>
      </c>
      <c r="D53" s="311">
        <v>4292.4399999999996</v>
      </c>
      <c r="E53" s="34"/>
    </row>
    <row r="54" spans="1:5">
      <c r="A54" s="310" t="s">
        <v>134</v>
      </c>
      <c r="B54" s="272" t="s">
        <v>287</v>
      </c>
      <c r="C54" s="273" t="s">
        <v>67</v>
      </c>
      <c r="D54" s="311">
        <v>8187.79</v>
      </c>
      <c r="E54" s="34"/>
    </row>
    <row r="55" spans="1:5">
      <c r="A55" s="310" t="s">
        <v>135</v>
      </c>
      <c r="B55" s="272" t="s">
        <v>174</v>
      </c>
      <c r="C55" s="273" t="s">
        <v>67</v>
      </c>
      <c r="D55" s="311">
        <v>2413.91</v>
      </c>
      <c r="E55" s="34"/>
    </row>
    <row r="56" spans="1:5">
      <c r="A56" s="310" t="s">
        <v>136</v>
      </c>
      <c r="B56" s="272" t="s">
        <v>288</v>
      </c>
      <c r="C56" s="273" t="s">
        <v>67</v>
      </c>
      <c r="D56" s="311">
        <v>12903</v>
      </c>
      <c r="E56" s="34"/>
    </row>
    <row r="57" spans="1:5">
      <c r="A57" s="310" t="s">
        <v>137</v>
      </c>
      <c r="B57" s="272" t="s">
        <v>289</v>
      </c>
      <c r="C57" s="273" t="s">
        <v>67</v>
      </c>
      <c r="D57" s="311">
        <v>5313.76</v>
      </c>
      <c r="E57" s="34"/>
    </row>
    <row r="58" spans="1:5">
      <c r="A58" s="310" t="s">
        <v>138</v>
      </c>
      <c r="B58" s="272" t="s">
        <v>290</v>
      </c>
      <c r="C58" s="273" t="s">
        <v>67</v>
      </c>
      <c r="D58" s="311">
        <v>7085.02</v>
      </c>
      <c r="E58" s="34"/>
    </row>
    <row r="59" spans="1:5">
      <c r="A59" s="310" t="s">
        <v>139</v>
      </c>
      <c r="B59" s="272" t="s">
        <v>291</v>
      </c>
      <c r="C59" s="273" t="s">
        <v>67</v>
      </c>
      <c r="D59" s="311">
        <v>11703</v>
      </c>
      <c r="E59" s="34"/>
    </row>
    <row r="60" spans="1:5">
      <c r="A60" s="310" t="s">
        <v>140</v>
      </c>
      <c r="B60" s="272" t="s">
        <v>292</v>
      </c>
      <c r="C60" s="273" t="s">
        <v>67</v>
      </c>
      <c r="D60" s="311">
        <v>2427.21</v>
      </c>
      <c r="E60" s="34"/>
    </row>
    <row r="61" spans="1:5">
      <c r="A61" s="310" t="s">
        <v>141</v>
      </c>
      <c r="B61" s="272" t="s">
        <v>293</v>
      </c>
      <c r="C61" s="273" t="s">
        <v>67</v>
      </c>
      <c r="D61" s="311">
        <v>2131.79</v>
      </c>
      <c r="E61" s="34"/>
    </row>
    <row r="62" spans="1:5">
      <c r="A62" s="310" t="s">
        <v>142</v>
      </c>
      <c r="B62" s="272" t="s">
        <v>294</v>
      </c>
      <c r="C62" s="273" t="s">
        <v>67</v>
      </c>
      <c r="D62" s="311">
        <v>4704.63</v>
      </c>
      <c r="E62" s="34"/>
    </row>
    <row r="63" spans="1:5" ht="12" thickBot="1">
      <c r="A63" s="312" t="s">
        <v>143</v>
      </c>
      <c r="B63" s="313" t="s">
        <v>295</v>
      </c>
      <c r="C63" s="314" t="s">
        <v>67</v>
      </c>
      <c r="D63" s="315">
        <v>6272.84</v>
      </c>
      <c r="E63" s="34"/>
    </row>
    <row r="64" spans="1:5">
      <c r="A64" s="316" t="s">
        <v>144</v>
      </c>
      <c r="B64" s="317" t="s">
        <v>296</v>
      </c>
      <c r="C64" s="318" t="s">
        <v>67</v>
      </c>
      <c r="D64" s="319">
        <v>12021.16</v>
      </c>
      <c r="E64" s="34"/>
    </row>
    <row r="65" spans="1:5">
      <c r="A65" s="310" t="s">
        <v>145</v>
      </c>
      <c r="B65" s="272" t="s">
        <v>297</v>
      </c>
      <c r="C65" s="273" t="s">
        <v>67</v>
      </c>
      <c r="D65" s="311">
        <v>2582.15</v>
      </c>
      <c r="E65" s="34"/>
    </row>
    <row r="66" spans="1:5">
      <c r="A66" s="310" t="s">
        <v>146</v>
      </c>
      <c r="B66" s="272" t="s">
        <v>298</v>
      </c>
      <c r="C66" s="273" t="s">
        <v>67</v>
      </c>
      <c r="D66" s="311">
        <v>3442.87</v>
      </c>
      <c r="E66" s="34"/>
    </row>
    <row r="67" spans="1:5">
      <c r="A67" s="310" t="s">
        <v>147</v>
      </c>
      <c r="B67" s="272" t="s">
        <v>299</v>
      </c>
      <c r="C67" s="273" t="s">
        <v>67</v>
      </c>
      <c r="D67" s="311">
        <v>4644.6499999999996</v>
      </c>
      <c r="E67" s="34"/>
    </row>
    <row r="68" spans="1:5">
      <c r="A68" s="310" t="s">
        <v>148</v>
      </c>
      <c r="B68" s="272" t="s">
        <v>300</v>
      </c>
      <c r="C68" s="273" t="s">
        <v>67</v>
      </c>
      <c r="D68" s="311">
        <v>2837.59</v>
      </c>
      <c r="E68" s="34"/>
    </row>
    <row r="69" spans="1:5">
      <c r="A69" s="310" t="s">
        <v>149</v>
      </c>
      <c r="B69" s="272" t="s">
        <v>301</v>
      </c>
      <c r="C69" s="273" t="s">
        <v>67</v>
      </c>
      <c r="D69" s="311">
        <v>2100.36</v>
      </c>
      <c r="E69" s="34"/>
    </row>
    <row r="70" spans="1:5">
      <c r="A70" s="310" t="s">
        <v>150</v>
      </c>
      <c r="B70" s="272" t="s">
        <v>302</v>
      </c>
      <c r="C70" s="273" t="s">
        <v>67</v>
      </c>
      <c r="D70" s="311">
        <v>2975.65</v>
      </c>
      <c r="E70" s="34"/>
    </row>
    <row r="71" spans="1:5">
      <c r="A71" s="310" t="s">
        <v>151</v>
      </c>
      <c r="B71" s="272" t="s">
        <v>303</v>
      </c>
      <c r="C71" s="273" t="s">
        <v>67</v>
      </c>
      <c r="D71" s="311">
        <v>3242.89</v>
      </c>
      <c r="E71" s="34"/>
    </row>
    <row r="72" spans="1:5">
      <c r="A72" s="310" t="s">
        <v>152</v>
      </c>
      <c r="B72" s="272" t="s">
        <v>304</v>
      </c>
      <c r="C72" s="273" t="s">
        <v>67</v>
      </c>
      <c r="D72" s="311">
        <v>4601.83</v>
      </c>
      <c r="E72" s="34"/>
    </row>
    <row r="73" spans="1:5">
      <c r="A73" s="310" t="s">
        <v>153</v>
      </c>
      <c r="B73" s="272" t="s">
        <v>305</v>
      </c>
      <c r="C73" s="273" t="s">
        <v>67</v>
      </c>
      <c r="D73" s="311">
        <v>2920.29</v>
      </c>
      <c r="E73" s="34"/>
    </row>
    <row r="74" spans="1:5">
      <c r="A74" s="310" t="s">
        <v>154</v>
      </c>
      <c r="B74" s="272" t="s">
        <v>306</v>
      </c>
      <c r="C74" s="273" t="s">
        <v>67</v>
      </c>
      <c r="D74" s="311">
        <v>4417.8100000000004</v>
      </c>
      <c r="E74" s="34"/>
    </row>
    <row r="75" spans="1:5">
      <c r="A75" s="310" t="s">
        <v>155</v>
      </c>
      <c r="B75" s="272" t="s">
        <v>307</v>
      </c>
      <c r="C75" s="273" t="s">
        <v>67</v>
      </c>
      <c r="D75" s="311">
        <v>2516.19</v>
      </c>
      <c r="E75" s="34"/>
    </row>
    <row r="76" spans="1:5">
      <c r="A76" s="310" t="s">
        <v>156</v>
      </c>
      <c r="B76" s="272" t="s">
        <v>308</v>
      </c>
      <c r="C76" s="273" t="s">
        <v>67</v>
      </c>
      <c r="D76" s="311">
        <v>2556.4299999999998</v>
      </c>
      <c r="E76" s="34"/>
    </row>
    <row r="77" spans="1:5">
      <c r="A77" s="310" t="s">
        <v>157</v>
      </c>
      <c r="B77" s="272" t="s">
        <v>309</v>
      </c>
      <c r="C77" s="273" t="s">
        <v>67</v>
      </c>
      <c r="D77" s="311">
        <v>3408.57</v>
      </c>
      <c r="E77" s="34"/>
    </row>
    <row r="78" spans="1:5">
      <c r="A78" s="310" t="s">
        <v>158</v>
      </c>
      <c r="B78" s="272" t="s">
        <v>310</v>
      </c>
      <c r="C78" s="273" t="s">
        <v>67</v>
      </c>
      <c r="D78" s="311">
        <v>5529.35</v>
      </c>
      <c r="E78" s="34"/>
    </row>
    <row r="79" spans="1:5">
      <c r="A79" s="310" t="s">
        <v>159</v>
      </c>
      <c r="B79" s="272" t="s">
        <v>311</v>
      </c>
      <c r="C79" s="273" t="s">
        <v>67</v>
      </c>
      <c r="D79" s="311">
        <v>3488.04</v>
      </c>
      <c r="E79" s="34"/>
    </row>
    <row r="80" spans="1:5">
      <c r="A80" s="310" t="s">
        <v>160</v>
      </c>
      <c r="B80" s="272" t="s">
        <v>312</v>
      </c>
      <c r="C80" s="273" t="s">
        <v>67</v>
      </c>
      <c r="D80" s="311">
        <v>4650.72</v>
      </c>
      <c r="E80" s="34"/>
    </row>
    <row r="81" spans="1:5">
      <c r="A81" s="310" t="s">
        <v>161</v>
      </c>
      <c r="B81" s="272" t="s">
        <v>313</v>
      </c>
      <c r="C81" s="273" t="s">
        <v>67</v>
      </c>
      <c r="D81" s="311">
        <v>8384.93</v>
      </c>
      <c r="E81" s="34"/>
    </row>
    <row r="82" spans="1:5">
      <c r="A82" s="310" t="s">
        <v>314</v>
      </c>
      <c r="B82" s="272" t="s">
        <v>315</v>
      </c>
      <c r="C82" s="273" t="s">
        <v>67</v>
      </c>
      <c r="D82" s="311">
        <v>12903</v>
      </c>
      <c r="E82" s="34"/>
    </row>
    <row r="83" spans="1:5">
      <c r="A83" s="310" t="s">
        <v>316</v>
      </c>
      <c r="B83" s="272" t="s">
        <v>317</v>
      </c>
      <c r="C83" s="273" t="s">
        <v>67</v>
      </c>
      <c r="D83" s="311">
        <v>13780.36</v>
      </c>
      <c r="E83" s="34"/>
    </row>
    <row r="84" spans="1:5">
      <c r="A84" s="310" t="s">
        <v>318</v>
      </c>
      <c r="B84" s="272" t="s">
        <v>319</v>
      </c>
      <c r="C84" s="273" t="s">
        <v>67</v>
      </c>
      <c r="D84" s="311">
        <v>14657.71</v>
      </c>
      <c r="E84" s="34"/>
    </row>
    <row r="85" spans="1:5">
      <c r="A85" s="310" t="s">
        <v>320</v>
      </c>
      <c r="B85" s="272" t="s">
        <v>321</v>
      </c>
      <c r="C85" s="273" t="s">
        <v>67</v>
      </c>
      <c r="D85" s="311">
        <v>4065.19</v>
      </c>
      <c r="E85" s="34"/>
    </row>
    <row r="86" spans="1:5">
      <c r="A86" s="310" t="s">
        <v>322</v>
      </c>
      <c r="B86" s="272" t="s">
        <v>323</v>
      </c>
      <c r="C86" s="273" t="s">
        <v>67</v>
      </c>
      <c r="D86" s="311">
        <v>5420.25</v>
      </c>
      <c r="E86" s="34"/>
    </row>
    <row r="87" spans="1:5">
      <c r="A87" s="310" t="s">
        <v>324</v>
      </c>
      <c r="B87" s="272" t="s">
        <v>325</v>
      </c>
      <c r="C87" s="273" t="s">
        <v>67</v>
      </c>
      <c r="D87" s="311">
        <v>10653.03</v>
      </c>
      <c r="E87" s="34"/>
    </row>
    <row r="88" spans="1:5">
      <c r="A88" s="310" t="s">
        <v>326</v>
      </c>
      <c r="B88" s="272" t="s">
        <v>327</v>
      </c>
      <c r="C88" s="273" t="s">
        <v>67</v>
      </c>
      <c r="D88" s="311">
        <v>3451.7</v>
      </c>
      <c r="E88" s="34"/>
    </row>
    <row r="89" spans="1:5">
      <c r="A89" s="310" t="s">
        <v>328</v>
      </c>
      <c r="B89" s="272" t="s">
        <v>329</v>
      </c>
      <c r="C89" s="273" t="s">
        <v>67</v>
      </c>
      <c r="D89" s="311">
        <v>4602.2700000000004</v>
      </c>
      <c r="E89" s="34"/>
    </row>
    <row r="90" spans="1:5">
      <c r="A90" s="310" t="s">
        <v>330</v>
      </c>
      <c r="B90" s="272" t="s">
        <v>331</v>
      </c>
      <c r="C90" s="273" t="s">
        <v>67</v>
      </c>
      <c r="D90" s="311">
        <v>7246.03</v>
      </c>
      <c r="E90" s="34"/>
    </row>
    <row r="91" spans="1:5">
      <c r="A91" s="310" t="s">
        <v>332</v>
      </c>
      <c r="B91" s="272" t="s">
        <v>333</v>
      </c>
      <c r="C91" s="273" t="s">
        <v>67</v>
      </c>
      <c r="D91" s="311">
        <v>2862.79</v>
      </c>
      <c r="E91" s="34"/>
    </row>
    <row r="92" spans="1:5">
      <c r="A92" s="310" t="s">
        <v>334</v>
      </c>
      <c r="B92" s="272" t="s">
        <v>335</v>
      </c>
      <c r="C92" s="273" t="s">
        <v>67</v>
      </c>
      <c r="D92" s="311">
        <v>3817.05</v>
      </c>
      <c r="E92" s="34"/>
    </row>
    <row r="93" spans="1:5">
      <c r="A93" s="310" t="s">
        <v>336</v>
      </c>
      <c r="B93" s="272" t="s">
        <v>337</v>
      </c>
      <c r="C93" s="273" t="s">
        <v>67</v>
      </c>
      <c r="D93" s="311">
        <v>5626.43</v>
      </c>
      <c r="E93" s="34"/>
    </row>
    <row r="94" spans="1:5">
      <c r="A94" s="310" t="s">
        <v>338</v>
      </c>
      <c r="B94" s="272" t="s">
        <v>339</v>
      </c>
      <c r="C94" s="273" t="s">
        <v>67</v>
      </c>
      <c r="D94" s="311">
        <v>4135.43</v>
      </c>
      <c r="E94" s="34"/>
    </row>
    <row r="95" spans="1:5">
      <c r="A95" s="310" t="s">
        <v>340</v>
      </c>
      <c r="B95" s="272" t="s">
        <v>341</v>
      </c>
      <c r="C95" s="273" t="s">
        <v>67</v>
      </c>
      <c r="D95" s="311">
        <v>5513.91</v>
      </c>
      <c r="E95" s="34"/>
    </row>
    <row r="96" spans="1:5">
      <c r="A96" s="310" t="s">
        <v>342</v>
      </c>
      <c r="B96" s="272" t="s">
        <v>343</v>
      </c>
      <c r="C96" s="273" t="s">
        <v>67</v>
      </c>
      <c r="D96" s="311">
        <v>8675.16</v>
      </c>
      <c r="E96" s="34"/>
    </row>
    <row r="97" spans="1:5">
      <c r="A97" s="310" t="s">
        <v>344</v>
      </c>
      <c r="B97" s="272" t="s">
        <v>345</v>
      </c>
      <c r="C97" s="273" t="s">
        <v>67</v>
      </c>
      <c r="D97" s="311">
        <v>3451.7</v>
      </c>
      <c r="E97" s="34"/>
    </row>
    <row r="98" spans="1:5">
      <c r="A98" s="310" t="s">
        <v>346</v>
      </c>
      <c r="B98" s="272" t="s">
        <v>347</v>
      </c>
      <c r="C98" s="273" t="s">
        <v>67</v>
      </c>
      <c r="D98" s="311">
        <v>4602.2700000000004</v>
      </c>
      <c r="E98" s="34"/>
    </row>
    <row r="99" spans="1:5">
      <c r="A99" s="310" t="s">
        <v>348</v>
      </c>
      <c r="B99" s="272" t="s">
        <v>349</v>
      </c>
      <c r="C99" s="273" t="s">
        <v>67</v>
      </c>
      <c r="D99" s="311">
        <v>7246.03</v>
      </c>
      <c r="E99" s="34"/>
    </row>
    <row r="100" spans="1:5">
      <c r="A100" s="310" t="s">
        <v>350</v>
      </c>
      <c r="B100" s="272" t="s">
        <v>351</v>
      </c>
      <c r="C100" s="273" t="s">
        <v>67</v>
      </c>
      <c r="D100" s="311">
        <v>4321.08</v>
      </c>
      <c r="E100" s="34"/>
    </row>
    <row r="101" spans="1:5">
      <c r="A101" s="310" t="s">
        <v>352</v>
      </c>
      <c r="B101" s="272" t="s">
        <v>353</v>
      </c>
      <c r="C101" s="273" t="s">
        <v>67</v>
      </c>
      <c r="D101" s="311">
        <v>5761.43</v>
      </c>
      <c r="E101" s="34"/>
    </row>
    <row r="102" spans="1:5">
      <c r="A102" s="310" t="s">
        <v>354</v>
      </c>
      <c r="B102" s="272" t="s">
        <v>355</v>
      </c>
      <c r="C102" s="273" t="s">
        <v>67</v>
      </c>
      <c r="D102" s="311">
        <v>8782.07</v>
      </c>
      <c r="E102" s="34"/>
    </row>
    <row r="103" spans="1:5">
      <c r="A103" s="310" t="s">
        <v>410</v>
      </c>
      <c r="B103" s="272" t="s">
        <v>411</v>
      </c>
      <c r="C103" s="273" t="s">
        <v>412</v>
      </c>
      <c r="D103" s="320">
        <v>9.69</v>
      </c>
      <c r="E103" s="34"/>
    </row>
    <row r="104" spans="1:5">
      <c r="A104" s="321" t="s">
        <v>162</v>
      </c>
      <c r="B104" s="150" t="s">
        <v>357</v>
      </c>
      <c r="C104" s="149" t="s">
        <v>358</v>
      </c>
      <c r="D104" s="322">
        <v>48.89</v>
      </c>
      <c r="E104" s="34"/>
    </row>
    <row r="105" spans="1:5">
      <c r="A105" s="321" t="s">
        <v>163</v>
      </c>
      <c r="B105" s="150" t="s">
        <v>369</v>
      </c>
      <c r="C105" s="149" t="s">
        <v>358</v>
      </c>
      <c r="D105" s="322">
        <v>46.97</v>
      </c>
      <c r="E105" s="34"/>
    </row>
    <row r="106" spans="1:5">
      <c r="A106" s="321" t="s">
        <v>164</v>
      </c>
      <c r="B106" s="150" t="s">
        <v>367</v>
      </c>
      <c r="C106" s="149" t="s">
        <v>360</v>
      </c>
      <c r="D106" s="322">
        <v>463.66</v>
      </c>
      <c r="E106" s="34"/>
    </row>
    <row r="107" spans="1:5">
      <c r="A107" s="321" t="s">
        <v>165</v>
      </c>
      <c r="B107" s="150" t="s">
        <v>368</v>
      </c>
      <c r="C107" s="149" t="s">
        <v>360</v>
      </c>
      <c r="D107" s="322">
        <v>41.81</v>
      </c>
      <c r="E107" s="34"/>
    </row>
    <row r="108" spans="1:5">
      <c r="A108" s="321" t="s">
        <v>166</v>
      </c>
      <c r="B108" s="150" t="s">
        <v>366</v>
      </c>
      <c r="C108" s="149" t="s">
        <v>362</v>
      </c>
      <c r="D108" s="322">
        <v>5910.44</v>
      </c>
      <c r="E108" s="34"/>
    </row>
    <row r="109" spans="1:5">
      <c r="A109" s="321" t="s">
        <v>167</v>
      </c>
      <c r="B109" s="150" t="s">
        <v>365</v>
      </c>
      <c r="C109" s="149" t="s">
        <v>362</v>
      </c>
      <c r="D109" s="322">
        <v>4533.32</v>
      </c>
      <c r="E109" s="34"/>
    </row>
    <row r="110" spans="1:5">
      <c r="A110" s="321" t="s">
        <v>168</v>
      </c>
      <c r="B110" s="150" t="s">
        <v>364</v>
      </c>
      <c r="C110" s="149" t="s">
        <v>362</v>
      </c>
      <c r="D110" s="322">
        <v>3458.86</v>
      </c>
      <c r="E110" s="34"/>
    </row>
    <row r="111" spans="1:5">
      <c r="A111" s="321" t="s">
        <v>169</v>
      </c>
      <c r="B111" s="150" t="s">
        <v>363</v>
      </c>
      <c r="C111" s="149" t="s">
        <v>362</v>
      </c>
      <c r="D111" s="322">
        <v>4674.3999999999996</v>
      </c>
      <c r="E111" s="34"/>
    </row>
    <row r="112" spans="1:5">
      <c r="A112" s="321" t="s">
        <v>170</v>
      </c>
      <c r="B112" s="150" t="s">
        <v>361</v>
      </c>
      <c r="C112" s="149" t="s">
        <v>360</v>
      </c>
      <c r="D112" s="322">
        <v>136.25</v>
      </c>
      <c r="E112" s="34"/>
    </row>
    <row r="113" spans="1:5">
      <c r="A113" s="321" t="s">
        <v>171</v>
      </c>
      <c r="B113" s="150" t="s">
        <v>359</v>
      </c>
      <c r="C113" s="149" t="s">
        <v>360</v>
      </c>
      <c r="D113" s="322">
        <v>203.54</v>
      </c>
      <c r="E113" s="34"/>
    </row>
    <row r="114" spans="1:5">
      <c r="A114" s="321" t="s">
        <v>188</v>
      </c>
      <c r="B114" s="150" t="s">
        <v>189</v>
      </c>
      <c r="C114" s="277" t="s">
        <v>67</v>
      </c>
      <c r="D114" s="323">
        <f>Aux_Custo_Veículos!G3</f>
        <v>2926.2</v>
      </c>
      <c r="E114" s="34"/>
    </row>
    <row r="115" spans="1:5">
      <c r="A115" s="321" t="s">
        <v>190</v>
      </c>
      <c r="B115" s="150" t="s">
        <v>356</v>
      </c>
      <c r="C115" s="277" t="s">
        <v>67</v>
      </c>
      <c r="D115" s="323">
        <f>Aux_Custo_Veículos!G4</f>
        <v>7375.55</v>
      </c>
      <c r="E115" s="34"/>
    </row>
    <row r="116" spans="1:5">
      <c r="A116" s="321" t="s">
        <v>172</v>
      </c>
      <c r="B116" s="150" t="s">
        <v>191</v>
      </c>
      <c r="C116" s="277" t="s">
        <v>67</v>
      </c>
      <c r="D116" s="323">
        <f>Aux_Custo_Veículos!G5</f>
        <v>9848.6</v>
      </c>
      <c r="E116" s="34"/>
    </row>
    <row r="117" spans="1:5">
      <c r="A117" s="321"/>
      <c r="B117" s="150"/>
      <c r="C117" s="277"/>
      <c r="D117" s="323"/>
      <c r="E117" s="34"/>
    </row>
    <row r="118" spans="1:5">
      <c r="A118" s="321" t="s">
        <v>192</v>
      </c>
      <c r="B118" s="150" t="s">
        <v>370</v>
      </c>
      <c r="C118" s="277" t="s">
        <v>372</v>
      </c>
      <c r="D118" s="323">
        <v>800</v>
      </c>
      <c r="E118" s="34"/>
    </row>
    <row r="119" spans="1:5">
      <c r="A119" s="321" t="s">
        <v>193</v>
      </c>
      <c r="B119" s="150" t="s">
        <v>371</v>
      </c>
      <c r="C119" s="277" t="s">
        <v>372</v>
      </c>
      <c r="D119" s="323">
        <v>1500</v>
      </c>
      <c r="E119" s="34"/>
    </row>
    <row r="120" spans="1:5" ht="12" thickBot="1">
      <c r="A120" s="324"/>
      <c r="B120" s="325"/>
      <c r="C120" s="326"/>
      <c r="D120" s="327"/>
    </row>
  </sheetData>
  <mergeCells count="2">
    <mergeCell ref="A2:D2"/>
    <mergeCell ref="A1:D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5" fitToHeight="0" orientation="portrait" r:id="rId1"/>
  <headerFooter>
    <oddFooter>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Planilha12">
    <tabColor rgb="FF00B050"/>
  </sheetPr>
  <dimension ref="A1:G8"/>
  <sheetViews>
    <sheetView showGridLines="0" view="pageBreakPreview" zoomScale="60" zoomScaleNormal="70" workbookViewId="0">
      <selection activeCell="C3" sqref="C3:C5"/>
    </sheetView>
  </sheetViews>
  <sheetFormatPr defaultRowHeight="11.4"/>
  <cols>
    <col min="1" max="1" width="12" style="27" customWidth="1"/>
    <col min="2" max="2" width="44.109375" style="27" customWidth="1"/>
    <col min="3" max="3" width="19.33203125" style="27" bestFit="1" customWidth="1"/>
    <col min="4" max="4" width="29" style="27" customWidth="1"/>
    <col min="5" max="5" width="24" style="27" customWidth="1"/>
    <col min="6" max="6" width="26.109375" style="27" customWidth="1"/>
    <col min="7" max="7" width="23.44140625" style="27" customWidth="1"/>
    <col min="8" max="256" width="9.109375" style="27"/>
    <col min="257" max="257" width="12" style="27" customWidth="1"/>
    <col min="258" max="258" width="44.109375" style="27" customWidth="1"/>
    <col min="259" max="259" width="19.33203125" style="27" bestFit="1" customWidth="1"/>
    <col min="260" max="260" width="29" style="27" customWidth="1"/>
    <col min="261" max="261" width="24" style="27" customWidth="1"/>
    <col min="262" max="262" width="26.109375" style="27" customWidth="1"/>
    <col min="263" max="263" width="23.44140625" style="27" customWidth="1"/>
    <col min="264" max="512" width="9.109375" style="27"/>
    <col min="513" max="513" width="12" style="27" customWidth="1"/>
    <col min="514" max="514" width="44.109375" style="27" customWidth="1"/>
    <col min="515" max="515" width="19.33203125" style="27" bestFit="1" customWidth="1"/>
    <col min="516" max="516" width="29" style="27" customWidth="1"/>
    <col min="517" max="517" width="24" style="27" customWidth="1"/>
    <col min="518" max="518" width="26.109375" style="27" customWidth="1"/>
    <col min="519" max="519" width="23.44140625" style="27" customWidth="1"/>
    <col min="520" max="768" width="9.109375" style="27"/>
    <col min="769" max="769" width="12" style="27" customWidth="1"/>
    <col min="770" max="770" width="44.109375" style="27" customWidth="1"/>
    <col min="771" max="771" width="19.33203125" style="27" bestFit="1" customWidth="1"/>
    <col min="772" max="772" width="29" style="27" customWidth="1"/>
    <col min="773" max="773" width="24" style="27" customWidth="1"/>
    <col min="774" max="774" width="26.109375" style="27" customWidth="1"/>
    <col min="775" max="775" width="23.44140625" style="27" customWidth="1"/>
    <col min="776" max="1024" width="9.109375" style="27"/>
    <col min="1025" max="1025" width="12" style="27" customWidth="1"/>
    <col min="1026" max="1026" width="44.109375" style="27" customWidth="1"/>
    <col min="1027" max="1027" width="19.33203125" style="27" bestFit="1" customWidth="1"/>
    <col min="1028" max="1028" width="29" style="27" customWidth="1"/>
    <col min="1029" max="1029" width="24" style="27" customWidth="1"/>
    <col min="1030" max="1030" width="26.109375" style="27" customWidth="1"/>
    <col min="1031" max="1031" width="23.44140625" style="27" customWidth="1"/>
    <col min="1032" max="1280" width="9.109375" style="27"/>
    <col min="1281" max="1281" width="12" style="27" customWidth="1"/>
    <col min="1282" max="1282" width="44.109375" style="27" customWidth="1"/>
    <col min="1283" max="1283" width="19.33203125" style="27" bestFit="1" customWidth="1"/>
    <col min="1284" max="1284" width="29" style="27" customWidth="1"/>
    <col min="1285" max="1285" width="24" style="27" customWidth="1"/>
    <col min="1286" max="1286" width="26.109375" style="27" customWidth="1"/>
    <col min="1287" max="1287" width="23.44140625" style="27" customWidth="1"/>
    <col min="1288" max="1536" width="9.109375" style="27"/>
    <col min="1537" max="1537" width="12" style="27" customWidth="1"/>
    <col min="1538" max="1538" width="44.109375" style="27" customWidth="1"/>
    <col min="1539" max="1539" width="19.33203125" style="27" bestFit="1" customWidth="1"/>
    <col min="1540" max="1540" width="29" style="27" customWidth="1"/>
    <col min="1541" max="1541" width="24" style="27" customWidth="1"/>
    <col min="1542" max="1542" width="26.109375" style="27" customWidth="1"/>
    <col min="1543" max="1543" width="23.44140625" style="27" customWidth="1"/>
    <col min="1544" max="1792" width="9.109375" style="27"/>
    <col min="1793" max="1793" width="12" style="27" customWidth="1"/>
    <col min="1794" max="1794" width="44.109375" style="27" customWidth="1"/>
    <col min="1795" max="1795" width="19.33203125" style="27" bestFit="1" customWidth="1"/>
    <col min="1796" max="1796" width="29" style="27" customWidth="1"/>
    <col min="1797" max="1797" width="24" style="27" customWidth="1"/>
    <col min="1798" max="1798" width="26.109375" style="27" customWidth="1"/>
    <col min="1799" max="1799" width="23.44140625" style="27" customWidth="1"/>
    <col min="1800" max="2048" width="9.109375" style="27"/>
    <col min="2049" max="2049" width="12" style="27" customWidth="1"/>
    <col min="2050" max="2050" width="44.109375" style="27" customWidth="1"/>
    <col min="2051" max="2051" width="19.33203125" style="27" bestFit="1" customWidth="1"/>
    <col min="2052" max="2052" width="29" style="27" customWidth="1"/>
    <col min="2053" max="2053" width="24" style="27" customWidth="1"/>
    <col min="2054" max="2054" width="26.109375" style="27" customWidth="1"/>
    <col min="2055" max="2055" width="23.44140625" style="27" customWidth="1"/>
    <col min="2056" max="2304" width="9.109375" style="27"/>
    <col min="2305" max="2305" width="12" style="27" customWidth="1"/>
    <col min="2306" max="2306" width="44.109375" style="27" customWidth="1"/>
    <col min="2307" max="2307" width="19.33203125" style="27" bestFit="1" customWidth="1"/>
    <col min="2308" max="2308" width="29" style="27" customWidth="1"/>
    <col min="2309" max="2309" width="24" style="27" customWidth="1"/>
    <col min="2310" max="2310" width="26.109375" style="27" customWidth="1"/>
    <col min="2311" max="2311" width="23.44140625" style="27" customWidth="1"/>
    <col min="2312" max="2560" width="9.109375" style="27"/>
    <col min="2561" max="2561" width="12" style="27" customWidth="1"/>
    <col min="2562" max="2562" width="44.109375" style="27" customWidth="1"/>
    <col min="2563" max="2563" width="19.33203125" style="27" bestFit="1" customWidth="1"/>
    <col min="2564" max="2564" width="29" style="27" customWidth="1"/>
    <col min="2565" max="2565" width="24" style="27" customWidth="1"/>
    <col min="2566" max="2566" width="26.109375" style="27" customWidth="1"/>
    <col min="2567" max="2567" width="23.44140625" style="27" customWidth="1"/>
    <col min="2568" max="2816" width="9.109375" style="27"/>
    <col min="2817" max="2817" width="12" style="27" customWidth="1"/>
    <col min="2818" max="2818" width="44.109375" style="27" customWidth="1"/>
    <col min="2819" max="2819" width="19.33203125" style="27" bestFit="1" customWidth="1"/>
    <col min="2820" max="2820" width="29" style="27" customWidth="1"/>
    <col min="2821" max="2821" width="24" style="27" customWidth="1"/>
    <col min="2822" max="2822" width="26.109375" style="27" customWidth="1"/>
    <col min="2823" max="2823" width="23.44140625" style="27" customWidth="1"/>
    <col min="2824" max="3072" width="9.109375" style="27"/>
    <col min="3073" max="3073" width="12" style="27" customWidth="1"/>
    <col min="3074" max="3074" width="44.109375" style="27" customWidth="1"/>
    <col min="3075" max="3075" width="19.33203125" style="27" bestFit="1" customWidth="1"/>
    <col min="3076" max="3076" width="29" style="27" customWidth="1"/>
    <col min="3077" max="3077" width="24" style="27" customWidth="1"/>
    <col min="3078" max="3078" width="26.109375" style="27" customWidth="1"/>
    <col min="3079" max="3079" width="23.44140625" style="27" customWidth="1"/>
    <col min="3080" max="3328" width="9.109375" style="27"/>
    <col min="3329" max="3329" width="12" style="27" customWidth="1"/>
    <col min="3330" max="3330" width="44.109375" style="27" customWidth="1"/>
    <col min="3331" max="3331" width="19.33203125" style="27" bestFit="1" customWidth="1"/>
    <col min="3332" max="3332" width="29" style="27" customWidth="1"/>
    <col min="3333" max="3333" width="24" style="27" customWidth="1"/>
    <col min="3334" max="3334" width="26.109375" style="27" customWidth="1"/>
    <col min="3335" max="3335" width="23.44140625" style="27" customWidth="1"/>
    <col min="3336" max="3584" width="9.109375" style="27"/>
    <col min="3585" max="3585" width="12" style="27" customWidth="1"/>
    <col min="3586" max="3586" width="44.109375" style="27" customWidth="1"/>
    <col min="3587" max="3587" width="19.33203125" style="27" bestFit="1" customWidth="1"/>
    <col min="3588" max="3588" width="29" style="27" customWidth="1"/>
    <col min="3589" max="3589" width="24" style="27" customWidth="1"/>
    <col min="3590" max="3590" width="26.109375" style="27" customWidth="1"/>
    <col min="3591" max="3591" width="23.44140625" style="27" customWidth="1"/>
    <col min="3592" max="3840" width="9.109375" style="27"/>
    <col min="3841" max="3841" width="12" style="27" customWidth="1"/>
    <col min="3842" max="3842" width="44.109375" style="27" customWidth="1"/>
    <col min="3843" max="3843" width="19.33203125" style="27" bestFit="1" customWidth="1"/>
    <col min="3844" max="3844" width="29" style="27" customWidth="1"/>
    <col min="3845" max="3845" width="24" style="27" customWidth="1"/>
    <col min="3846" max="3846" width="26.109375" style="27" customWidth="1"/>
    <col min="3847" max="3847" width="23.44140625" style="27" customWidth="1"/>
    <col min="3848" max="4096" width="9.109375" style="27"/>
    <col min="4097" max="4097" width="12" style="27" customWidth="1"/>
    <col min="4098" max="4098" width="44.109375" style="27" customWidth="1"/>
    <col min="4099" max="4099" width="19.33203125" style="27" bestFit="1" customWidth="1"/>
    <col min="4100" max="4100" width="29" style="27" customWidth="1"/>
    <col min="4101" max="4101" width="24" style="27" customWidth="1"/>
    <col min="4102" max="4102" width="26.109375" style="27" customWidth="1"/>
    <col min="4103" max="4103" width="23.44140625" style="27" customWidth="1"/>
    <col min="4104" max="4352" width="9.109375" style="27"/>
    <col min="4353" max="4353" width="12" style="27" customWidth="1"/>
    <col min="4354" max="4354" width="44.109375" style="27" customWidth="1"/>
    <col min="4355" max="4355" width="19.33203125" style="27" bestFit="1" customWidth="1"/>
    <col min="4356" max="4356" width="29" style="27" customWidth="1"/>
    <col min="4357" max="4357" width="24" style="27" customWidth="1"/>
    <col min="4358" max="4358" width="26.109375" style="27" customWidth="1"/>
    <col min="4359" max="4359" width="23.44140625" style="27" customWidth="1"/>
    <col min="4360" max="4608" width="9.109375" style="27"/>
    <col min="4609" max="4609" width="12" style="27" customWidth="1"/>
    <col min="4610" max="4610" width="44.109375" style="27" customWidth="1"/>
    <col min="4611" max="4611" width="19.33203125" style="27" bestFit="1" customWidth="1"/>
    <col min="4612" max="4612" width="29" style="27" customWidth="1"/>
    <col min="4613" max="4613" width="24" style="27" customWidth="1"/>
    <col min="4614" max="4614" width="26.109375" style="27" customWidth="1"/>
    <col min="4615" max="4615" width="23.44140625" style="27" customWidth="1"/>
    <col min="4616" max="4864" width="9.109375" style="27"/>
    <col min="4865" max="4865" width="12" style="27" customWidth="1"/>
    <col min="4866" max="4866" width="44.109375" style="27" customWidth="1"/>
    <col min="4867" max="4867" width="19.33203125" style="27" bestFit="1" customWidth="1"/>
    <col min="4868" max="4868" width="29" style="27" customWidth="1"/>
    <col min="4869" max="4869" width="24" style="27" customWidth="1"/>
    <col min="4870" max="4870" width="26.109375" style="27" customWidth="1"/>
    <col min="4871" max="4871" width="23.44140625" style="27" customWidth="1"/>
    <col min="4872" max="5120" width="9.109375" style="27"/>
    <col min="5121" max="5121" width="12" style="27" customWidth="1"/>
    <col min="5122" max="5122" width="44.109375" style="27" customWidth="1"/>
    <col min="5123" max="5123" width="19.33203125" style="27" bestFit="1" customWidth="1"/>
    <col min="5124" max="5124" width="29" style="27" customWidth="1"/>
    <col min="5125" max="5125" width="24" style="27" customWidth="1"/>
    <col min="5126" max="5126" width="26.109375" style="27" customWidth="1"/>
    <col min="5127" max="5127" width="23.44140625" style="27" customWidth="1"/>
    <col min="5128" max="5376" width="9.109375" style="27"/>
    <col min="5377" max="5377" width="12" style="27" customWidth="1"/>
    <col min="5378" max="5378" width="44.109375" style="27" customWidth="1"/>
    <col min="5379" max="5379" width="19.33203125" style="27" bestFit="1" customWidth="1"/>
    <col min="5380" max="5380" width="29" style="27" customWidth="1"/>
    <col min="5381" max="5381" width="24" style="27" customWidth="1"/>
    <col min="5382" max="5382" width="26.109375" style="27" customWidth="1"/>
    <col min="5383" max="5383" width="23.44140625" style="27" customWidth="1"/>
    <col min="5384" max="5632" width="9.109375" style="27"/>
    <col min="5633" max="5633" width="12" style="27" customWidth="1"/>
    <col min="5634" max="5634" width="44.109375" style="27" customWidth="1"/>
    <col min="5635" max="5635" width="19.33203125" style="27" bestFit="1" customWidth="1"/>
    <col min="5636" max="5636" width="29" style="27" customWidth="1"/>
    <col min="5637" max="5637" width="24" style="27" customWidth="1"/>
    <col min="5638" max="5638" width="26.109375" style="27" customWidth="1"/>
    <col min="5639" max="5639" width="23.44140625" style="27" customWidth="1"/>
    <col min="5640" max="5888" width="9.109375" style="27"/>
    <col min="5889" max="5889" width="12" style="27" customWidth="1"/>
    <col min="5890" max="5890" width="44.109375" style="27" customWidth="1"/>
    <col min="5891" max="5891" width="19.33203125" style="27" bestFit="1" customWidth="1"/>
    <col min="5892" max="5892" width="29" style="27" customWidth="1"/>
    <col min="5893" max="5893" width="24" style="27" customWidth="1"/>
    <col min="5894" max="5894" width="26.109375" style="27" customWidth="1"/>
    <col min="5895" max="5895" width="23.44140625" style="27" customWidth="1"/>
    <col min="5896" max="6144" width="9.109375" style="27"/>
    <col min="6145" max="6145" width="12" style="27" customWidth="1"/>
    <col min="6146" max="6146" width="44.109375" style="27" customWidth="1"/>
    <col min="6147" max="6147" width="19.33203125" style="27" bestFit="1" customWidth="1"/>
    <col min="6148" max="6148" width="29" style="27" customWidth="1"/>
    <col min="6149" max="6149" width="24" style="27" customWidth="1"/>
    <col min="6150" max="6150" width="26.109375" style="27" customWidth="1"/>
    <col min="6151" max="6151" width="23.44140625" style="27" customWidth="1"/>
    <col min="6152" max="6400" width="9.109375" style="27"/>
    <col min="6401" max="6401" width="12" style="27" customWidth="1"/>
    <col min="6402" max="6402" width="44.109375" style="27" customWidth="1"/>
    <col min="6403" max="6403" width="19.33203125" style="27" bestFit="1" customWidth="1"/>
    <col min="6404" max="6404" width="29" style="27" customWidth="1"/>
    <col min="6405" max="6405" width="24" style="27" customWidth="1"/>
    <col min="6406" max="6406" width="26.109375" style="27" customWidth="1"/>
    <col min="6407" max="6407" width="23.44140625" style="27" customWidth="1"/>
    <col min="6408" max="6656" width="9.109375" style="27"/>
    <col min="6657" max="6657" width="12" style="27" customWidth="1"/>
    <col min="6658" max="6658" width="44.109375" style="27" customWidth="1"/>
    <col min="6659" max="6659" width="19.33203125" style="27" bestFit="1" customWidth="1"/>
    <col min="6660" max="6660" width="29" style="27" customWidth="1"/>
    <col min="6661" max="6661" width="24" style="27" customWidth="1"/>
    <col min="6662" max="6662" width="26.109375" style="27" customWidth="1"/>
    <col min="6663" max="6663" width="23.44140625" style="27" customWidth="1"/>
    <col min="6664" max="6912" width="9.109375" style="27"/>
    <col min="6913" max="6913" width="12" style="27" customWidth="1"/>
    <col min="6914" max="6914" width="44.109375" style="27" customWidth="1"/>
    <col min="6915" max="6915" width="19.33203125" style="27" bestFit="1" customWidth="1"/>
    <col min="6916" max="6916" width="29" style="27" customWidth="1"/>
    <col min="6917" max="6917" width="24" style="27" customWidth="1"/>
    <col min="6918" max="6918" width="26.109375" style="27" customWidth="1"/>
    <col min="6919" max="6919" width="23.44140625" style="27" customWidth="1"/>
    <col min="6920" max="7168" width="9.109375" style="27"/>
    <col min="7169" max="7169" width="12" style="27" customWidth="1"/>
    <col min="7170" max="7170" width="44.109375" style="27" customWidth="1"/>
    <col min="7171" max="7171" width="19.33203125" style="27" bestFit="1" customWidth="1"/>
    <col min="7172" max="7172" width="29" style="27" customWidth="1"/>
    <col min="7173" max="7173" width="24" style="27" customWidth="1"/>
    <col min="7174" max="7174" width="26.109375" style="27" customWidth="1"/>
    <col min="7175" max="7175" width="23.44140625" style="27" customWidth="1"/>
    <col min="7176" max="7424" width="9.109375" style="27"/>
    <col min="7425" max="7425" width="12" style="27" customWidth="1"/>
    <col min="7426" max="7426" width="44.109375" style="27" customWidth="1"/>
    <col min="7427" max="7427" width="19.33203125" style="27" bestFit="1" customWidth="1"/>
    <col min="7428" max="7428" width="29" style="27" customWidth="1"/>
    <col min="7429" max="7429" width="24" style="27" customWidth="1"/>
    <col min="7430" max="7430" width="26.109375" style="27" customWidth="1"/>
    <col min="7431" max="7431" width="23.44140625" style="27" customWidth="1"/>
    <col min="7432" max="7680" width="9.109375" style="27"/>
    <col min="7681" max="7681" width="12" style="27" customWidth="1"/>
    <col min="7682" max="7682" width="44.109375" style="27" customWidth="1"/>
    <col min="7683" max="7683" width="19.33203125" style="27" bestFit="1" customWidth="1"/>
    <col min="7684" max="7684" width="29" style="27" customWidth="1"/>
    <col min="7685" max="7685" width="24" style="27" customWidth="1"/>
    <col min="7686" max="7686" width="26.109375" style="27" customWidth="1"/>
    <col min="7687" max="7687" width="23.44140625" style="27" customWidth="1"/>
    <col min="7688" max="7936" width="9.109375" style="27"/>
    <col min="7937" max="7937" width="12" style="27" customWidth="1"/>
    <col min="7938" max="7938" width="44.109375" style="27" customWidth="1"/>
    <col min="7939" max="7939" width="19.33203125" style="27" bestFit="1" customWidth="1"/>
    <col min="7940" max="7940" width="29" style="27" customWidth="1"/>
    <col min="7941" max="7941" width="24" style="27" customWidth="1"/>
    <col min="7942" max="7942" width="26.109375" style="27" customWidth="1"/>
    <col min="7943" max="7943" width="23.44140625" style="27" customWidth="1"/>
    <col min="7944" max="8192" width="9.109375" style="27"/>
    <col min="8193" max="8193" width="12" style="27" customWidth="1"/>
    <col min="8194" max="8194" width="44.109375" style="27" customWidth="1"/>
    <col min="8195" max="8195" width="19.33203125" style="27" bestFit="1" customWidth="1"/>
    <col min="8196" max="8196" width="29" style="27" customWidth="1"/>
    <col min="8197" max="8197" width="24" style="27" customWidth="1"/>
    <col min="8198" max="8198" width="26.109375" style="27" customWidth="1"/>
    <col min="8199" max="8199" width="23.44140625" style="27" customWidth="1"/>
    <col min="8200" max="8448" width="9.109375" style="27"/>
    <col min="8449" max="8449" width="12" style="27" customWidth="1"/>
    <col min="8450" max="8450" width="44.109375" style="27" customWidth="1"/>
    <col min="8451" max="8451" width="19.33203125" style="27" bestFit="1" customWidth="1"/>
    <col min="8452" max="8452" width="29" style="27" customWidth="1"/>
    <col min="8453" max="8453" width="24" style="27" customWidth="1"/>
    <col min="8454" max="8454" width="26.109375" style="27" customWidth="1"/>
    <col min="8455" max="8455" width="23.44140625" style="27" customWidth="1"/>
    <col min="8456" max="8704" width="9.109375" style="27"/>
    <col min="8705" max="8705" width="12" style="27" customWidth="1"/>
    <col min="8706" max="8706" width="44.109375" style="27" customWidth="1"/>
    <col min="8707" max="8707" width="19.33203125" style="27" bestFit="1" customWidth="1"/>
    <col min="8708" max="8708" width="29" style="27" customWidth="1"/>
    <col min="8709" max="8709" width="24" style="27" customWidth="1"/>
    <col min="8710" max="8710" width="26.109375" style="27" customWidth="1"/>
    <col min="8711" max="8711" width="23.44140625" style="27" customWidth="1"/>
    <col min="8712" max="8960" width="9.109375" style="27"/>
    <col min="8961" max="8961" width="12" style="27" customWidth="1"/>
    <col min="8962" max="8962" width="44.109375" style="27" customWidth="1"/>
    <col min="8963" max="8963" width="19.33203125" style="27" bestFit="1" customWidth="1"/>
    <col min="8964" max="8964" width="29" style="27" customWidth="1"/>
    <col min="8965" max="8965" width="24" style="27" customWidth="1"/>
    <col min="8966" max="8966" width="26.109375" style="27" customWidth="1"/>
    <col min="8967" max="8967" width="23.44140625" style="27" customWidth="1"/>
    <col min="8968" max="9216" width="9.109375" style="27"/>
    <col min="9217" max="9217" width="12" style="27" customWidth="1"/>
    <col min="9218" max="9218" width="44.109375" style="27" customWidth="1"/>
    <col min="9219" max="9219" width="19.33203125" style="27" bestFit="1" customWidth="1"/>
    <col min="9220" max="9220" width="29" style="27" customWidth="1"/>
    <col min="9221" max="9221" width="24" style="27" customWidth="1"/>
    <col min="9222" max="9222" width="26.109375" style="27" customWidth="1"/>
    <col min="9223" max="9223" width="23.44140625" style="27" customWidth="1"/>
    <col min="9224" max="9472" width="9.109375" style="27"/>
    <col min="9473" max="9473" width="12" style="27" customWidth="1"/>
    <col min="9474" max="9474" width="44.109375" style="27" customWidth="1"/>
    <col min="9475" max="9475" width="19.33203125" style="27" bestFit="1" customWidth="1"/>
    <col min="9476" max="9476" width="29" style="27" customWidth="1"/>
    <col min="9477" max="9477" width="24" style="27" customWidth="1"/>
    <col min="9478" max="9478" width="26.109375" style="27" customWidth="1"/>
    <col min="9479" max="9479" width="23.44140625" style="27" customWidth="1"/>
    <col min="9480" max="9728" width="9.109375" style="27"/>
    <col min="9729" max="9729" width="12" style="27" customWidth="1"/>
    <col min="9730" max="9730" width="44.109375" style="27" customWidth="1"/>
    <col min="9731" max="9731" width="19.33203125" style="27" bestFit="1" customWidth="1"/>
    <col min="9732" max="9732" width="29" style="27" customWidth="1"/>
    <col min="9733" max="9733" width="24" style="27" customWidth="1"/>
    <col min="9734" max="9734" width="26.109375" style="27" customWidth="1"/>
    <col min="9735" max="9735" width="23.44140625" style="27" customWidth="1"/>
    <col min="9736" max="9984" width="9.109375" style="27"/>
    <col min="9985" max="9985" width="12" style="27" customWidth="1"/>
    <col min="9986" max="9986" width="44.109375" style="27" customWidth="1"/>
    <col min="9987" max="9987" width="19.33203125" style="27" bestFit="1" customWidth="1"/>
    <col min="9988" max="9988" width="29" style="27" customWidth="1"/>
    <col min="9989" max="9989" width="24" style="27" customWidth="1"/>
    <col min="9990" max="9990" width="26.109375" style="27" customWidth="1"/>
    <col min="9991" max="9991" width="23.44140625" style="27" customWidth="1"/>
    <col min="9992" max="10240" width="9.109375" style="27"/>
    <col min="10241" max="10241" width="12" style="27" customWidth="1"/>
    <col min="10242" max="10242" width="44.109375" style="27" customWidth="1"/>
    <col min="10243" max="10243" width="19.33203125" style="27" bestFit="1" customWidth="1"/>
    <col min="10244" max="10244" width="29" style="27" customWidth="1"/>
    <col min="10245" max="10245" width="24" style="27" customWidth="1"/>
    <col min="10246" max="10246" width="26.109375" style="27" customWidth="1"/>
    <col min="10247" max="10247" width="23.44140625" style="27" customWidth="1"/>
    <col min="10248" max="10496" width="9.109375" style="27"/>
    <col min="10497" max="10497" width="12" style="27" customWidth="1"/>
    <col min="10498" max="10498" width="44.109375" style="27" customWidth="1"/>
    <col min="10499" max="10499" width="19.33203125" style="27" bestFit="1" customWidth="1"/>
    <col min="10500" max="10500" width="29" style="27" customWidth="1"/>
    <col min="10501" max="10501" width="24" style="27" customWidth="1"/>
    <col min="10502" max="10502" width="26.109375" style="27" customWidth="1"/>
    <col min="10503" max="10503" width="23.44140625" style="27" customWidth="1"/>
    <col min="10504" max="10752" width="9.109375" style="27"/>
    <col min="10753" max="10753" width="12" style="27" customWidth="1"/>
    <col min="10754" max="10754" width="44.109375" style="27" customWidth="1"/>
    <col min="10755" max="10755" width="19.33203125" style="27" bestFit="1" customWidth="1"/>
    <col min="10756" max="10756" width="29" style="27" customWidth="1"/>
    <col min="10757" max="10757" width="24" style="27" customWidth="1"/>
    <col min="10758" max="10758" width="26.109375" style="27" customWidth="1"/>
    <col min="10759" max="10759" width="23.44140625" style="27" customWidth="1"/>
    <col min="10760" max="11008" width="9.109375" style="27"/>
    <col min="11009" max="11009" width="12" style="27" customWidth="1"/>
    <col min="11010" max="11010" width="44.109375" style="27" customWidth="1"/>
    <col min="11011" max="11011" width="19.33203125" style="27" bestFit="1" customWidth="1"/>
    <col min="11012" max="11012" width="29" style="27" customWidth="1"/>
    <col min="11013" max="11013" width="24" style="27" customWidth="1"/>
    <col min="11014" max="11014" width="26.109375" style="27" customWidth="1"/>
    <col min="11015" max="11015" width="23.44140625" style="27" customWidth="1"/>
    <col min="11016" max="11264" width="9.109375" style="27"/>
    <col min="11265" max="11265" width="12" style="27" customWidth="1"/>
    <col min="11266" max="11266" width="44.109375" style="27" customWidth="1"/>
    <col min="11267" max="11267" width="19.33203125" style="27" bestFit="1" customWidth="1"/>
    <col min="11268" max="11268" width="29" style="27" customWidth="1"/>
    <col min="11269" max="11269" width="24" style="27" customWidth="1"/>
    <col min="11270" max="11270" width="26.109375" style="27" customWidth="1"/>
    <col min="11271" max="11271" width="23.44140625" style="27" customWidth="1"/>
    <col min="11272" max="11520" width="9.109375" style="27"/>
    <col min="11521" max="11521" width="12" style="27" customWidth="1"/>
    <col min="11522" max="11522" width="44.109375" style="27" customWidth="1"/>
    <col min="11523" max="11523" width="19.33203125" style="27" bestFit="1" customWidth="1"/>
    <col min="11524" max="11524" width="29" style="27" customWidth="1"/>
    <col min="11525" max="11525" width="24" style="27" customWidth="1"/>
    <col min="11526" max="11526" width="26.109375" style="27" customWidth="1"/>
    <col min="11527" max="11527" width="23.44140625" style="27" customWidth="1"/>
    <col min="11528" max="11776" width="9.109375" style="27"/>
    <col min="11777" max="11777" width="12" style="27" customWidth="1"/>
    <col min="11778" max="11778" width="44.109375" style="27" customWidth="1"/>
    <col min="11779" max="11779" width="19.33203125" style="27" bestFit="1" customWidth="1"/>
    <col min="11780" max="11780" width="29" style="27" customWidth="1"/>
    <col min="11781" max="11781" width="24" style="27" customWidth="1"/>
    <col min="11782" max="11782" width="26.109375" style="27" customWidth="1"/>
    <col min="11783" max="11783" width="23.44140625" style="27" customWidth="1"/>
    <col min="11784" max="12032" width="9.109375" style="27"/>
    <col min="12033" max="12033" width="12" style="27" customWidth="1"/>
    <col min="12034" max="12034" width="44.109375" style="27" customWidth="1"/>
    <col min="12035" max="12035" width="19.33203125" style="27" bestFit="1" customWidth="1"/>
    <col min="12036" max="12036" width="29" style="27" customWidth="1"/>
    <col min="12037" max="12037" width="24" style="27" customWidth="1"/>
    <col min="12038" max="12038" width="26.109375" style="27" customWidth="1"/>
    <col min="12039" max="12039" width="23.44140625" style="27" customWidth="1"/>
    <col min="12040" max="12288" width="9.109375" style="27"/>
    <col min="12289" max="12289" width="12" style="27" customWidth="1"/>
    <col min="12290" max="12290" width="44.109375" style="27" customWidth="1"/>
    <col min="12291" max="12291" width="19.33203125" style="27" bestFit="1" customWidth="1"/>
    <col min="12292" max="12292" width="29" style="27" customWidth="1"/>
    <col min="12293" max="12293" width="24" style="27" customWidth="1"/>
    <col min="12294" max="12294" width="26.109375" style="27" customWidth="1"/>
    <col min="12295" max="12295" width="23.44140625" style="27" customWidth="1"/>
    <col min="12296" max="12544" width="9.109375" style="27"/>
    <col min="12545" max="12545" width="12" style="27" customWidth="1"/>
    <col min="12546" max="12546" width="44.109375" style="27" customWidth="1"/>
    <col min="12547" max="12547" width="19.33203125" style="27" bestFit="1" customWidth="1"/>
    <col min="12548" max="12548" width="29" style="27" customWidth="1"/>
    <col min="12549" max="12549" width="24" style="27" customWidth="1"/>
    <col min="12550" max="12550" width="26.109375" style="27" customWidth="1"/>
    <col min="12551" max="12551" width="23.44140625" style="27" customWidth="1"/>
    <col min="12552" max="12800" width="9.109375" style="27"/>
    <col min="12801" max="12801" width="12" style="27" customWidth="1"/>
    <col min="12802" max="12802" width="44.109375" style="27" customWidth="1"/>
    <col min="12803" max="12803" width="19.33203125" style="27" bestFit="1" customWidth="1"/>
    <col min="12804" max="12804" width="29" style="27" customWidth="1"/>
    <col min="12805" max="12805" width="24" style="27" customWidth="1"/>
    <col min="12806" max="12806" width="26.109375" style="27" customWidth="1"/>
    <col min="12807" max="12807" width="23.44140625" style="27" customWidth="1"/>
    <col min="12808" max="13056" width="9.109375" style="27"/>
    <col min="13057" max="13057" width="12" style="27" customWidth="1"/>
    <col min="13058" max="13058" width="44.109375" style="27" customWidth="1"/>
    <col min="13059" max="13059" width="19.33203125" style="27" bestFit="1" customWidth="1"/>
    <col min="13060" max="13060" width="29" style="27" customWidth="1"/>
    <col min="13061" max="13061" width="24" style="27" customWidth="1"/>
    <col min="13062" max="13062" width="26.109375" style="27" customWidth="1"/>
    <col min="13063" max="13063" width="23.44140625" style="27" customWidth="1"/>
    <col min="13064" max="13312" width="9.109375" style="27"/>
    <col min="13313" max="13313" width="12" style="27" customWidth="1"/>
    <col min="13314" max="13314" width="44.109375" style="27" customWidth="1"/>
    <col min="13315" max="13315" width="19.33203125" style="27" bestFit="1" customWidth="1"/>
    <col min="13316" max="13316" width="29" style="27" customWidth="1"/>
    <col min="13317" max="13317" width="24" style="27" customWidth="1"/>
    <col min="13318" max="13318" width="26.109375" style="27" customWidth="1"/>
    <col min="13319" max="13319" width="23.44140625" style="27" customWidth="1"/>
    <col min="13320" max="13568" width="9.109375" style="27"/>
    <col min="13569" max="13569" width="12" style="27" customWidth="1"/>
    <col min="13570" max="13570" width="44.109375" style="27" customWidth="1"/>
    <col min="13571" max="13571" width="19.33203125" style="27" bestFit="1" customWidth="1"/>
    <col min="13572" max="13572" width="29" style="27" customWidth="1"/>
    <col min="13573" max="13573" width="24" style="27" customWidth="1"/>
    <col min="13574" max="13574" width="26.109375" style="27" customWidth="1"/>
    <col min="13575" max="13575" width="23.44140625" style="27" customWidth="1"/>
    <col min="13576" max="13824" width="9.109375" style="27"/>
    <col min="13825" max="13825" width="12" style="27" customWidth="1"/>
    <col min="13826" max="13826" width="44.109375" style="27" customWidth="1"/>
    <col min="13827" max="13827" width="19.33203125" style="27" bestFit="1" customWidth="1"/>
    <col min="13828" max="13828" width="29" style="27" customWidth="1"/>
    <col min="13829" max="13829" width="24" style="27" customWidth="1"/>
    <col min="13830" max="13830" width="26.109375" style="27" customWidth="1"/>
    <col min="13831" max="13831" width="23.44140625" style="27" customWidth="1"/>
    <col min="13832" max="14080" width="9.109375" style="27"/>
    <col min="14081" max="14081" width="12" style="27" customWidth="1"/>
    <col min="14082" max="14082" width="44.109375" style="27" customWidth="1"/>
    <col min="14083" max="14083" width="19.33203125" style="27" bestFit="1" customWidth="1"/>
    <col min="14084" max="14084" width="29" style="27" customWidth="1"/>
    <col min="14085" max="14085" width="24" style="27" customWidth="1"/>
    <col min="14086" max="14086" width="26.109375" style="27" customWidth="1"/>
    <col min="14087" max="14087" width="23.44140625" style="27" customWidth="1"/>
    <col min="14088" max="14336" width="9.109375" style="27"/>
    <col min="14337" max="14337" width="12" style="27" customWidth="1"/>
    <col min="14338" max="14338" width="44.109375" style="27" customWidth="1"/>
    <col min="14339" max="14339" width="19.33203125" style="27" bestFit="1" customWidth="1"/>
    <col min="14340" max="14340" width="29" style="27" customWidth="1"/>
    <col min="14341" max="14341" width="24" style="27" customWidth="1"/>
    <col min="14342" max="14342" width="26.109375" style="27" customWidth="1"/>
    <col min="14343" max="14343" width="23.44140625" style="27" customWidth="1"/>
    <col min="14344" max="14592" width="9.109375" style="27"/>
    <col min="14593" max="14593" width="12" style="27" customWidth="1"/>
    <col min="14594" max="14594" width="44.109375" style="27" customWidth="1"/>
    <col min="14595" max="14595" width="19.33203125" style="27" bestFit="1" customWidth="1"/>
    <col min="14596" max="14596" width="29" style="27" customWidth="1"/>
    <col min="14597" max="14597" width="24" style="27" customWidth="1"/>
    <col min="14598" max="14598" width="26.109375" style="27" customWidth="1"/>
    <col min="14599" max="14599" width="23.44140625" style="27" customWidth="1"/>
    <col min="14600" max="14848" width="9.109375" style="27"/>
    <col min="14849" max="14849" width="12" style="27" customWidth="1"/>
    <col min="14850" max="14850" width="44.109375" style="27" customWidth="1"/>
    <col min="14851" max="14851" width="19.33203125" style="27" bestFit="1" customWidth="1"/>
    <col min="14852" max="14852" width="29" style="27" customWidth="1"/>
    <col min="14853" max="14853" width="24" style="27" customWidth="1"/>
    <col min="14854" max="14854" width="26.109375" style="27" customWidth="1"/>
    <col min="14855" max="14855" width="23.44140625" style="27" customWidth="1"/>
    <col min="14856" max="15104" width="9.109375" style="27"/>
    <col min="15105" max="15105" width="12" style="27" customWidth="1"/>
    <col min="15106" max="15106" width="44.109375" style="27" customWidth="1"/>
    <col min="15107" max="15107" width="19.33203125" style="27" bestFit="1" customWidth="1"/>
    <col min="15108" max="15108" width="29" style="27" customWidth="1"/>
    <col min="15109" max="15109" width="24" style="27" customWidth="1"/>
    <col min="15110" max="15110" width="26.109375" style="27" customWidth="1"/>
    <col min="15111" max="15111" width="23.44140625" style="27" customWidth="1"/>
    <col min="15112" max="15360" width="9.109375" style="27"/>
    <col min="15361" max="15361" width="12" style="27" customWidth="1"/>
    <col min="15362" max="15362" width="44.109375" style="27" customWidth="1"/>
    <col min="15363" max="15363" width="19.33203125" style="27" bestFit="1" customWidth="1"/>
    <col min="15364" max="15364" width="29" style="27" customWidth="1"/>
    <col min="15365" max="15365" width="24" style="27" customWidth="1"/>
    <col min="15366" max="15366" width="26.109375" style="27" customWidth="1"/>
    <col min="15367" max="15367" width="23.44140625" style="27" customWidth="1"/>
    <col min="15368" max="15616" width="9.109375" style="27"/>
    <col min="15617" max="15617" width="12" style="27" customWidth="1"/>
    <col min="15618" max="15618" width="44.109375" style="27" customWidth="1"/>
    <col min="15619" max="15619" width="19.33203125" style="27" bestFit="1" customWidth="1"/>
    <col min="15620" max="15620" width="29" style="27" customWidth="1"/>
    <col min="15621" max="15621" width="24" style="27" customWidth="1"/>
    <col min="15622" max="15622" width="26.109375" style="27" customWidth="1"/>
    <col min="15623" max="15623" width="23.44140625" style="27" customWidth="1"/>
    <col min="15624" max="15872" width="9.109375" style="27"/>
    <col min="15873" max="15873" width="12" style="27" customWidth="1"/>
    <col min="15874" max="15874" width="44.109375" style="27" customWidth="1"/>
    <col min="15875" max="15875" width="19.33203125" style="27" bestFit="1" customWidth="1"/>
    <col min="15876" max="15876" width="29" style="27" customWidth="1"/>
    <col min="15877" max="15877" width="24" style="27" customWidth="1"/>
    <col min="15878" max="15878" width="26.109375" style="27" customWidth="1"/>
    <col min="15879" max="15879" width="23.44140625" style="27" customWidth="1"/>
    <col min="15880" max="16128" width="9.109375" style="27"/>
    <col min="16129" max="16129" width="12" style="27" customWidth="1"/>
    <col min="16130" max="16130" width="44.109375" style="27" customWidth="1"/>
    <col min="16131" max="16131" width="19.33203125" style="27" bestFit="1" customWidth="1"/>
    <col min="16132" max="16132" width="29" style="27" customWidth="1"/>
    <col min="16133" max="16133" width="24" style="27" customWidth="1"/>
    <col min="16134" max="16134" width="26.109375" style="27" customWidth="1"/>
    <col min="16135" max="16135" width="23.44140625" style="27" customWidth="1"/>
    <col min="16136" max="16384" width="9.109375" style="27"/>
  </cols>
  <sheetData>
    <row r="1" spans="1:7" ht="115.8" customHeight="1">
      <c r="A1" s="587"/>
      <c r="B1" s="588"/>
      <c r="C1" s="588"/>
      <c r="D1" s="588"/>
      <c r="E1" s="588"/>
      <c r="F1" s="588"/>
      <c r="G1" s="589"/>
    </row>
    <row r="2" spans="1:7" ht="30" customHeight="1">
      <c r="A2" s="584" t="s">
        <v>200</v>
      </c>
      <c r="B2" s="585"/>
      <c r="C2" s="585"/>
      <c r="D2" s="585"/>
      <c r="E2" s="585"/>
      <c r="F2" s="585"/>
      <c r="G2" s="586"/>
    </row>
    <row r="3" spans="1:7" ht="25.2" customHeight="1">
      <c r="A3" s="299" t="s">
        <v>188</v>
      </c>
      <c r="B3" s="148" t="s">
        <v>189</v>
      </c>
      <c r="C3" s="28">
        <v>65</v>
      </c>
      <c r="D3" s="28">
        <v>100</v>
      </c>
      <c r="E3" s="29">
        <v>35.28</v>
      </c>
      <c r="F3" s="29">
        <v>6.33</v>
      </c>
      <c r="G3" s="300">
        <f>ROUND(($C$3*E3)+($D$3*F3),2)</f>
        <v>2926.2</v>
      </c>
    </row>
    <row r="4" spans="1:7" ht="25.2" customHeight="1">
      <c r="A4" s="299" t="s">
        <v>190</v>
      </c>
      <c r="B4" s="148" t="s">
        <v>356</v>
      </c>
      <c r="C4" s="28">
        <v>65</v>
      </c>
      <c r="D4" s="28">
        <v>100</v>
      </c>
      <c r="E4" s="29">
        <v>78.47</v>
      </c>
      <c r="F4" s="29">
        <v>22.75</v>
      </c>
      <c r="G4" s="300">
        <f>ROUND(($C$4*E4)+($D$4*F4),2)</f>
        <v>7375.55</v>
      </c>
    </row>
    <row r="5" spans="1:7" ht="25.2" customHeight="1" thickBot="1">
      <c r="A5" s="301" t="s">
        <v>172</v>
      </c>
      <c r="B5" s="302" t="s">
        <v>191</v>
      </c>
      <c r="C5" s="28">
        <v>65</v>
      </c>
      <c r="D5" s="28">
        <v>100</v>
      </c>
      <c r="E5" s="303">
        <v>83.04</v>
      </c>
      <c r="F5" s="304">
        <v>44.51</v>
      </c>
      <c r="G5" s="305">
        <f>ROUND(($C$5*E5)+($D$5*F5),2)</f>
        <v>9848.6</v>
      </c>
    </row>
    <row r="8" spans="1:7">
      <c r="C8" s="30"/>
      <c r="D8" s="30"/>
    </row>
  </sheetData>
  <mergeCells count="2">
    <mergeCell ref="A2:G2"/>
    <mergeCell ref="A1:G1"/>
  </mergeCells>
  <pageMargins left="0.51181102362204722" right="0.51181102362204722" top="0.78740157480314965" bottom="0.78740157480314965" header="0.31496062992125984" footer="0.31496062992125984"/>
  <pageSetup paperSize="9" scale="52" orientation="portrait" r:id="rId1"/>
  <headerFooter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Plan8"/>
  <dimension ref="A1:AC20"/>
  <sheetViews>
    <sheetView workbookViewId="0">
      <selection sqref="A1:M1"/>
    </sheetView>
  </sheetViews>
  <sheetFormatPr defaultColWidth="9.109375" defaultRowHeight="13.2"/>
  <cols>
    <col min="1" max="1" width="9.109375" style="1"/>
    <col min="2" max="2" width="15.33203125" style="1" customWidth="1"/>
    <col min="3" max="3" width="9.109375" style="1"/>
    <col min="4" max="4" width="11.33203125" style="1" customWidth="1"/>
    <col min="5" max="5" width="9.109375" style="1"/>
    <col min="6" max="6" width="12.6640625" style="1" customWidth="1"/>
    <col min="7" max="8" width="8.33203125" style="1" customWidth="1"/>
    <col min="9" max="12" width="9.109375" style="1"/>
    <col min="13" max="13" width="18.44140625" style="1" customWidth="1"/>
    <col min="14" max="27" width="9.109375" style="1"/>
    <col min="28" max="28" width="27.44140625" style="1" customWidth="1"/>
    <col min="29" max="29" width="0.33203125" style="1" hidden="1" customWidth="1"/>
    <col min="30" max="16384" width="9.109375" style="1"/>
  </cols>
  <sheetData>
    <row r="1" spans="1:13" ht="30" customHeight="1" thickTop="1" thickBot="1">
      <c r="A1" s="610" t="s">
        <v>21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2"/>
    </row>
    <row r="2" spans="1:13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26"/>
      <c r="K2" s="625" t="s">
        <v>23</v>
      </c>
      <c r="L2" s="626"/>
      <c r="M2" s="627"/>
    </row>
    <row r="3" spans="1:13" ht="54" customHeight="1" thickBot="1">
      <c r="A3" s="622" t="s">
        <v>22</v>
      </c>
      <c r="B3" s="623"/>
      <c r="C3" s="623"/>
      <c r="D3" s="623"/>
      <c r="E3" s="623"/>
      <c r="F3" s="623"/>
      <c r="G3" s="623"/>
      <c r="H3" s="623"/>
      <c r="I3" s="623"/>
      <c r="J3" s="624"/>
      <c r="K3" s="628"/>
      <c r="L3" s="629"/>
      <c r="M3" s="630"/>
    </row>
    <row r="4" spans="1:13" ht="7.5" customHeight="1" thickBot="1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spans="1:13" s="9" customFormat="1" ht="11.4">
      <c r="A5" s="613" t="s">
        <v>4</v>
      </c>
      <c r="B5" s="614"/>
      <c r="C5" s="614" t="s">
        <v>5</v>
      </c>
      <c r="D5" s="614" t="s">
        <v>6</v>
      </c>
      <c r="E5" s="614"/>
      <c r="F5" s="614"/>
      <c r="G5" s="614" t="s">
        <v>7</v>
      </c>
      <c r="H5" s="614"/>
      <c r="I5" s="619" t="s">
        <v>8</v>
      </c>
      <c r="J5" s="619"/>
      <c r="K5" s="619" t="s">
        <v>9</v>
      </c>
      <c r="L5" s="619"/>
      <c r="M5" s="631"/>
    </row>
    <row r="6" spans="1:13" s="9" customFormat="1" ht="11.4">
      <c r="A6" s="615"/>
      <c r="B6" s="616"/>
      <c r="C6" s="616"/>
      <c r="D6" s="616"/>
      <c r="E6" s="616"/>
      <c r="F6" s="616"/>
      <c r="G6" s="616"/>
      <c r="H6" s="616"/>
      <c r="I6" s="620"/>
      <c r="J6" s="620"/>
      <c r="K6" s="620"/>
      <c r="L6" s="620"/>
      <c r="M6" s="632"/>
    </row>
    <row r="7" spans="1:13" s="9" customFormat="1" ht="15.75" customHeight="1" thickBot="1">
      <c r="A7" s="617"/>
      <c r="B7" s="618"/>
      <c r="C7" s="618"/>
      <c r="D7" s="618"/>
      <c r="E7" s="618"/>
      <c r="F7" s="618"/>
      <c r="G7" s="618"/>
      <c r="H7" s="618"/>
      <c r="I7" s="621"/>
      <c r="J7" s="621"/>
      <c r="K7" s="621" t="s">
        <v>10</v>
      </c>
      <c r="L7" s="621"/>
      <c r="M7" s="23" t="s">
        <v>0</v>
      </c>
    </row>
    <row r="8" spans="1:13" s="9" customFormat="1" ht="15.75" customHeight="1">
      <c r="A8" s="603"/>
      <c r="B8" s="595"/>
      <c r="C8" s="598"/>
      <c r="D8" s="605"/>
      <c r="E8" s="606"/>
      <c r="F8" s="607"/>
      <c r="G8" s="608"/>
      <c r="H8" s="608"/>
      <c r="I8" s="592"/>
      <c r="J8" s="592"/>
      <c r="K8" s="593"/>
      <c r="L8" s="593"/>
      <c r="M8" s="19"/>
    </row>
    <row r="9" spans="1:13" s="9" customFormat="1" ht="15.75" customHeight="1">
      <c r="A9" s="604"/>
      <c r="B9" s="597"/>
      <c r="C9" s="599"/>
      <c r="D9" s="601"/>
      <c r="E9" s="601"/>
      <c r="F9" s="601"/>
      <c r="G9" s="608"/>
      <c r="H9" s="608"/>
      <c r="I9" s="590"/>
      <c r="J9" s="590"/>
      <c r="K9" s="591"/>
      <c r="L9" s="591"/>
      <c r="M9" s="19"/>
    </row>
    <row r="10" spans="1:13" s="9" customFormat="1" ht="15.75" customHeight="1">
      <c r="A10" s="596"/>
      <c r="B10" s="597"/>
      <c r="C10" s="599"/>
      <c r="D10" s="601"/>
      <c r="E10" s="601"/>
      <c r="F10" s="601"/>
      <c r="G10" s="608"/>
      <c r="H10" s="608"/>
      <c r="I10" s="590"/>
      <c r="J10" s="590"/>
      <c r="K10" s="591"/>
      <c r="L10" s="591"/>
      <c r="M10" s="19"/>
    </row>
    <row r="11" spans="1:13" s="9" customFormat="1" ht="15.75" customHeight="1" thickBot="1">
      <c r="A11" s="596"/>
      <c r="B11" s="597"/>
      <c r="C11" s="599"/>
      <c r="D11" s="600"/>
      <c r="E11" s="601"/>
      <c r="F11" s="601"/>
      <c r="G11" s="609"/>
      <c r="H11" s="609"/>
      <c r="I11" s="590"/>
      <c r="J11" s="590"/>
      <c r="K11" s="602"/>
      <c r="L11" s="602"/>
      <c r="M11" s="18"/>
    </row>
    <row r="12" spans="1:13" ht="30" customHeight="1">
      <c r="A12" s="594"/>
      <c r="B12" s="595"/>
      <c r="C12" s="598"/>
      <c r="D12" s="605"/>
      <c r="E12" s="606"/>
      <c r="F12" s="607"/>
      <c r="G12" s="608"/>
      <c r="H12" s="608"/>
      <c r="I12" s="592"/>
      <c r="J12" s="592"/>
      <c r="K12" s="593"/>
      <c r="L12" s="593"/>
      <c r="M12" s="19"/>
    </row>
    <row r="13" spans="1:13" ht="30" customHeight="1">
      <c r="A13" s="596"/>
      <c r="B13" s="597"/>
      <c r="C13" s="599"/>
      <c r="D13" s="601"/>
      <c r="E13" s="601"/>
      <c r="F13" s="601"/>
      <c r="G13" s="608"/>
      <c r="H13" s="608"/>
      <c r="I13" s="590"/>
      <c r="J13" s="590"/>
      <c r="K13" s="591"/>
      <c r="L13" s="591"/>
      <c r="M13" s="19"/>
    </row>
    <row r="14" spans="1:13" ht="30" customHeight="1" thickBot="1">
      <c r="A14" s="596"/>
      <c r="B14" s="597"/>
      <c r="C14" s="599"/>
      <c r="D14" s="600"/>
      <c r="E14" s="601"/>
      <c r="F14" s="601"/>
      <c r="G14" s="609"/>
      <c r="H14" s="609"/>
      <c r="I14" s="590"/>
      <c r="J14" s="590"/>
      <c r="K14" s="602"/>
      <c r="L14" s="602"/>
      <c r="M14" s="18"/>
    </row>
    <row r="15" spans="1:13" ht="7.5" customHeight="1">
      <c r="A15" s="10"/>
      <c r="B15" s="12"/>
      <c r="C15" s="4"/>
      <c r="D15" s="13"/>
      <c r="E15" s="13"/>
      <c r="F15" s="13"/>
      <c r="G15" s="5"/>
      <c r="H15" s="5"/>
      <c r="I15" s="12"/>
      <c r="J15" s="12"/>
      <c r="K15" s="6"/>
      <c r="L15" s="6"/>
      <c r="M15" s="15"/>
    </row>
    <row r="16" spans="1:13">
      <c r="A16" s="596"/>
      <c r="B16" s="637"/>
      <c r="C16" s="3" t="s">
        <v>11</v>
      </c>
      <c r="D16" s="640" t="s">
        <v>12</v>
      </c>
      <c r="E16" s="640"/>
      <c r="F16" s="640"/>
      <c r="G16" s="641"/>
      <c r="H16" s="641"/>
      <c r="I16" s="642"/>
      <c r="J16" s="642"/>
      <c r="K16" s="633"/>
      <c r="L16" s="633"/>
      <c r="M16" s="16"/>
    </row>
    <row r="17" spans="1:13">
      <c r="A17" s="596"/>
      <c r="B17" s="637"/>
      <c r="C17" s="2"/>
      <c r="D17" s="638" t="s">
        <v>13</v>
      </c>
      <c r="E17" s="638"/>
      <c r="F17" s="638"/>
      <c r="G17" s="638"/>
      <c r="H17" s="638"/>
      <c r="I17" s="638"/>
      <c r="J17" s="638"/>
      <c r="K17" s="639"/>
      <c r="L17" s="639"/>
      <c r="M17" s="16"/>
    </row>
    <row r="18" spans="1:13" ht="9" customHeight="1" thickBot="1">
      <c r="A18" s="11"/>
      <c r="B18" s="14"/>
      <c r="C18" s="2"/>
      <c r="D18" s="8"/>
      <c r="E18" s="8"/>
      <c r="F18" s="8"/>
      <c r="G18" s="8"/>
      <c r="H18" s="8"/>
      <c r="I18" s="8"/>
      <c r="J18" s="8"/>
      <c r="K18" s="7"/>
      <c r="L18" s="7"/>
      <c r="M18" s="16"/>
    </row>
    <row r="19" spans="1:13" ht="28.5" customHeight="1" thickTop="1" thickBot="1">
      <c r="A19" s="634" t="s">
        <v>0</v>
      </c>
      <c r="B19" s="635"/>
      <c r="C19" s="635"/>
      <c r="D19" s="635"/>
      <c r="E19" s="635"/>
      <c r="F19" s="635"/>
      <c r="G19" s="635"/>
      <c r="H19" s="635"/>
      <c r="I19" s="635"/>
      <c r="J19" s="635"/>
      <c r="K19" s="635"/>
      <c r="L19" s="636"/>
      <c r="M19" s="17">
        <f>SUM(M8:M18)</f>
        <v>0</v>
      </c>
    </row>
    <row r="20" spans="1:13" ht="13.8" thickTop="1"/>
  </sheetData>
  <mergeCells count="51">
    <mergeCell ref="K16:L16"/>
    <mergeCell ref="A19:L19"/>
    <mergeCell ref="A17:B17"/>
    <mergeCell ref="D17:J17"/>
    <mergeCell ref="K17:L17"/>
    <mergeCell ref="A16:B16"/>
    <mergeCell ref="D16:F16"/>
    <mergeCell ref="G16:H16"/>
    <mergeCell ref="I16:J16"/>
    <mergeCell ref="K14:L14"/>
    <mergeCell ref="D13:F13"/>
    <mergeCell ref="D12:F12"/>
    <mergeCell ref="G12:H12"/>
    <mergeCell ref="I13:J13"/>
    <mergeCell ref="K13:L13"/>
    <mergeCell ref="I12:J12"/>
    <mergeCell ref="K12:L12"/>
    <mergeCell ref="G13:H13"/>
    <mergeCell ref="G14:H14"/>
    <mergeCell ref="A1:M1"/>
    <mergeCell ref="A5:B7"/>
    <mergeCell ref="C5:C7"/>
    <mergeCell ref="D5:F7"/>
    <mergeCell ref="G5:H7"/>
    <mergeCell ref="I5:J7"/>
    <mergeCell ref="A3:J3"/>
    <mergeCell ref="K2:M3"/>
    <mergeCell ref="K5:M6"/>
    <mergeCell ref="K7:L7"/>
    <mergeCell ref="A12:B14"/>
    <mergeCell ref="C12:C14"/>
    <mergeCell ref="D14:F14"/>
    <mergeCell ref="I11:J11"/>
    <mergeCell ref="K11:L11"/>
    <mergeCell ref="A8:B11"/>
    <mergeCell ref="C8:C11"/>
    <mergeCell ref="D8:F8"/>
    <mergeCell ref="G8:H8"/>
    <mergeCell ref="D11:F11"/>
    <mergeCell ref="G11:H11"/>
    <mergeCell ref="D9:F9"/>
    <mergeCell ref="G9:H9"/>
    <mergeCell ref="D10:F10"/>
    <mergeCell ref="G10:H10"/>
    <mergeCell ref="I14:J14"/>
    <mergeCell ref="I9:J9"/>
    <mergeCell ref="I10:J10"/>
    <mergeCell ref="K10:L10"/>
    <mergeCell ref="I8:J8"/>
    <mergeCell ref="K8:L8"/>
    <mergeCell ref="K9:L9"/>
  </mergeCells>
  <phoneticPr fontId="0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orientation="landscape" verticalDpi="598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11</vt:i4>
      </vt:variant>
    </vt:vector>
  </HeadingPairs>
  <TitlesOfParts>
    <vt:vector size="20" baseType="lpstr">
      <vt:lpstr>PLANILHA</vt:lpstr>
      <vt:lpstr>QUADRO 01</vt:lpstr>
      <vt:lpstr>QUADRO 02</vt:lpstr>
      <vt:lpstr>QUADRO 3</vt:lpstr>
      <vt:lpstr>QUADRO 4</vt:lpstr>
      <vt:lpstr>QUADRO 5 - CRONOGRAMA</vt:lpstr>
      <vt:lpstr>DNIT_CONSUL</vt:lpstr>
      <vt:lpstr>Aux_Custo_Veículos</vt:lpstr>
      <vt:lpstr>Serviços Gráficos</vt:lpstr>
      <vt:lpstr>DNIT_CONSUL!Area_de_impressao</vt:lpstr>
      <vt:lpstr>PLANILHA!Area_de_impressao</vt:lpstr>
      <vt:lpstr>'QUADRO 01'!Area_de_impressao</vt:lpstr>
      <vt:lpstr>'QUADRO 02'!Area_de_impressao</vt:lpstr>
      <vt:lpstr>'QUADRO 3'!Area_de_impressao</vt:lpstr>
      <vt:lpstr>'QUADRO 4'!Area_de_impressao</vt:lpstr>
      <vt:lpstr>'QUADRO 5 - CRONOGRAMA'!Area_de_impressao</vt:lpstr>
      <vt:lpstr>DNIT_CONSUL!Titulos_de_impressao</vt:lpstr>
      <vt:lpstr>PLANILHA!Titulos_de_impressao</vt:lpstr>
      <vt:lpstr>'QUADRO 01'!Titulos_de_impressao</vt:lpstr>
      <vt:lpstr>'QUADRO 5 - CRONOGRAMA'!Titulos_de_impressao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Licitação Afrânio</dc:creator>
  <cp:lastModifiedBy>Licitação Afrânio</cp:lastModifiedBy>
  <cp:lastPrinted>2025-12-10T15:05:12Z</cp:lastPrinted>
  <dcterms:created xsi:type="dcterms:W3CDTF">2001-05-16T11:49:39Z</dcterms:created>
  <dcterms:modified xsi:type="dcterms:W3CDTF">2026-06-06T14:43:10Z</dcterms:modified>
</cp:coreProperties>
</file>