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filterPrivacy="1" codeName="ThisWorkbook"/>
  <bookViews>
    <workbookView xWindow="-108" yWindow="-108" windowWidth="23256" windowHeight="12456" tabRatio="799" activeTab="6"/>
  </bookViews>
  <sheets>
    <sheet name="RESUMO" sheetId="2" r:id="rId1"/>
    <sheet name="PLANILHA ORCAMENTARIA" sheetId="1" r:id="rId2"/>
    <sheet name="caderno de composições" sheetId="11" r:id="rId3"/>
    <sheet name="auxiliares" sheetId="13" r:id="rId4"/>
    <sheet name="CRONOGRAMA" sheetId="6" r:id="rId5"/>
    <sheet name="BDI" sheetId="7" r:id="rId6"/>
    <sheet name="ENCARGOS SOCIAIS" sheetId="8" r:id="rId7"/>
    <sheet name="MAPA COTAÇÃO" sheetId="10" r:id="rId8"/>
    <sheet name="Memória de Cálculo" sheetId="9" r:id="rId9"/>
    <sheet name="CURVA ABC SERVICOS" sheetId="5" r:id="rId10"/>
    <sheet name="COMPOSICOES PROPRIAS" sheetId="3" r:id="rId11"/>
    <sheet name="COMPOSICOES AUXILIARES" sheetId="4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">NA()</definedName>
    <definedName name="_____TOT2">NA()</definedName>
    <definedName name="____ACA25">NA()</definedName>
    <definedName name="____ACA50">NA()</definedName>
    <definedName name="____CCM30">NA()</definedName>
    <definedName name="____CMM30">NA()</definedName>
    <definedName name="____KM406407">NA()</definedName>
    <definedName name="____la2">NA()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TB10">NA()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ACA25">NA()</definedName>
    <definedName name="___ACA50">NA()</definedName>
    <definedName name="___CCM30">NA()</definedName>
    <definedName name="___CMM30">NA()</definedName>
    <definedName name="___KM406407">NA()</definedName>
    <definedName name="___la2">NA()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TB10">NA()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ACA25">NA()</definedName>
    <definedName name="__ACA50">NA()</definedName>
    <definedName name="__CCM30">NA()</definedName>
    <definedName name="__CMM30">NA()</definedName>
    <definedName name="__KM406407">NA()</definedName>
    <definedName name="__la2">NA()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TB10">NA()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SD2">NA()</definedName>
    <definedName name="_01_09_96">NA()</definedName>
    <definedName name="_08_302_01">NA()</definedName>
    <definedName name="_ACA25">NA()</definedName>
    <definedName name="_ACA50">NA()</definedName>
    <definedName name="_CCM30">NA()</definedName>
    <definedName name="_CMM30">NA()</definedName>
    <definedName name="_I">NA()</definedName>
    <definedName name="_Key1">NA()</definedName>
    <definedName name="_Key2">NA()</definedName>
    <definedName name="_KM406407">NA()</definedName>
    <definedName name="_la2">NA()</definedName>
    <definedName name="_Order1" hidden="1">255</definedName>
    <definedName name="_Order2">0</definedName>
    <definedName name="_PCM30">NA()</definedName>
    <definedName name="_PL1">NA()</definedName>
    <definedName name="_PLA2">NA()</definedName>
    <definedName name="_PNV2002">NA()</definedName>
    <definedName name="_PNV2003">NA()</definedName>
    <definedName name="_PNV2009">NA()</definedName>
    <definedName name="_PTB10">NA()</definedName>
    <definedName name="_S">NA()</definedName>
    <definedName name="_Sort">NA()</definedName>
    <definedName name="_TB10">NA()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SD2">NA()</definedName>
    <definedName name="_xlnm_Database">NA()</definedName>
    <definedName name="_xlnm_Print_Area">NA()</definedName>
    <definedName name="_xlnm_Recorder">NA()</definedName>
    <definedName name="a">NA()</definedName>
    <definedName name="AA">NA()</definedName>
    <definedName name="aaaa">NA()</definedName>
    <definedName name="aauf">NA()</definedName>
    <definedName name="aauq">NA()</definedName>
    <definedName name="aauqs">NA()</definedName>
    <definedName name="ABC_ATUAL">NA()</definedName>
    <definedName name="ABC_LAGOA">NA()</definedName>
    <definedName name="ac">NA()</definedName>
    <definedName name="ACAP20">NA()</definedName>
    <definedName name="acumulado">NA()</definedName>
    <definedName name="adfedfds">NA()</definedName>
    <definedName name="alcool">NA()</definedName>
    <definedName name="ALTA">NA()</definedName>
    <definedName name="amarela">NA()</definedName>
    <definedName name="AMBIENTE">NA()</definedName>
    <definedName name="anscount">3</definedName>
    <definedName name="area">NA()</definedName>
    <definedName name="_xlnm.Print_Area" localSheetId="3">auxiliares!$A$5:$G$1797</definedName>
    <definedName name="_xlnm.Print_Area" localSheetId="2">'caderno de composições'!$A$5:$G$466</definedName>
    <definedName name="_xlnm.Print_Area" localSheetId="11">'COMPOSICOES AUXILIARES'!$A$1:$G$1272</definedName>
    <definedName name="_xlnm.Print_Area" localSheetId="10">'COMPOSICOES PROPRIAS'!$A$1:$G$213</definedName>
    <definedName name="_xlnm.Print_Area" localSheetId="6">'ENCARGOS SOCIAIS'!$A$1:$G$44</definedName>
    <definedName name="_xlnm.Print_Area" localSheetId="7">'MAPA COTAÇÃO'!$A$1:$H$40</definedName>
    <definedName name="_xlnm.Print_Area" localSheetId="8">'Memória de Cálculo'!$A$1:$J$258</definedName>
    <definedName name="Área_impressão_IM">NA()</definedName>
    <definedName name="AREC">NA()</definedName>
    <definedName name="AREIA">NA()</definedName>
    <definedName name="AREIACS">NA()</definedName>
    <definedName name="ASS">_PL1</definedName>
    <definedName name="azul">NA()</definedName>
    <definedName name="AZULSINAL">NA()</definedName>
    <definedName name="B">NA()</definedName>
    <definedName name="BASE">NA()</definedName>
    <definedName name="bb">NA()</definedName>
    <definedName name="bbbbbb">NA()</definedName>
    <definedName name="BD">NA()</definedName>
    <definedName name="BDI">NA()</definedName>
    <definedName name="BDI.Opcao" hidden="1">[1]DADOS!$F$18</definedName>
    <definedName name="BDI.TipoObra" hidden="1">[1]BDI!$A$138:$A$146</definedName>
    <definedName name="BDI_DIF">NA()</definedName>
    <definedName name="BETE">NA()</definedName>
    <definedName name="BG">NA()</definedName>
    <definedName name="bgbg">NA()</definedName>
    <definedName name="BGU">NA()</definedName>
    <definedName name="BIO">NA()</definedName>
    <definedName name="BRITA">NA()</definedName>
    <definedName name="BU">NA()</definedName>
    <definedName name="BuiltIn_Print_Area">NA()</definedName>
    <definedName name="CAIB">NA()</definedName>
    <definedName name="CAL">NA()</definedName>
    <definedName name="calculo">NA()</definedName>
    <definedName name="CAPA">NA()</definedName>
    <definedName name="CAPÁ2">NA()</definedName>
    <definedName name="CBU">NA()</definedName>
    <definedName name="CBUII">NA()</definedName>
    <definedName name="cbuq">NA()</definedName>
    <definedName name="CBUQB">NA()</definedName>
    <definedName name="CBUQc">NA()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CCARR">NA()</definedName>
    <definedName name="CCC">NA()</definedName>
    <definedName name="CCCCCCC">NA()</definedName>
    <definedName name="CD">NA()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IM">NA()</definedName>
    <definedName name="compeqp">NA()</definedName>
    <definedName name="Consumodemateriais">NA()</definedName>
    <definedName name="Consumodemateriais___0">NA()</definedName>
    <definedName name="cotação">NA()</definedName>
    <definedName name="CSA">NA()</definedName>
    <definedName name="CST">NA()</definedName>
    <definedName name="CURRENCY">NA()</definedName>
    <definedName name="custo">NA()</definedName>
    <definedName name="d">NA()</definedName>
    <definedName name="DA">NA()</definedName>
    <definedName name="dadinho">NA()</definedName>
    <definedName name="DADOS">NA()</definedName>
    <definedName name="DATA">NA()</definedName>
    <definedName name="Data_Final">NA()</definedName>
    <definedName name="Data_Início">NA()</definedName>
    <definedName name="ddd">NA()</definedName>
    <definedName name="ddddddd">NA()</definedName>
    <definedName name="defensa">NA()</definedName>
    <definedName name="Desenbolso_2">NA()</definedName>
    <definedName name="desenbolso2">NA()</definedName>
    <definedName name="DESM">NA()</definedName>
    <definedName name="DESONERACAO" localSheetId="7" hidden="1">IF(OR(Import.Desoneracao="DESONERADO",Import.Desoneracao="SIM"),"SIM","NÃO")</definedName>
    <definedName name="DESONERACAO" localSheetId="8" hidden="1">IF(OR(Import.Desoneracao="DESONERADO",Import.Desoneracao="SIM"),"SIM","NÃO")</definedName>
    <definedName name="DESONERACAO" hidden="1">IF(OR(Import.Desoneracao="DESONERADO",Import.Desoneracao="SIM"),"SIM","NÃO")</definedName>
    <definedName name="DGA">NA()</definedName>
    <definedName name="Diagrama">NA()</definedName>
    <definedName name="DISTA">NA()</definedName>
    <definedName name="DISTP">NA()</definedName>
    <definedName name="DISTS">NA()</definedName>
    <definedName name="DJ">NA()</definedName>
    <definedName name="DMT">2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ois">NA()</definedName>
    <definedName name="ECJ">NA()</definedName>
    <definedName name="EDEDEDE">NA()</definedName>
    <definedName name="EJ">NA()</definedName>
    <definedName name="EMN">NA()</definedName>
    <definedName name="EmpAux">""</definedName>
    <definedName name="equip">NA()</definedName>
    <definedName name="equipamento">NA()</definedName>
    <definedName name="esc">NA()</definedName>
    <definedName name="escada">NA()</definedName>
    <definedName name="ett">NA()</definedName>
    <definedName name="ex">NA()</definedName>
    <definedName name="EXA">NA()</definedName>
    <definedName name="Excel_BuiltIn__FilterDatabase_6">NA()</definedName>
    <definedName name="Excel_BuiltIn_Print_Area_4">NA()</definedName>
    <definedName name="exte">NA()</definedName>
    <definedName name="Extenso">NA()</definedName>
    <definedName name="f">NA()</definedName>
    <definedName name="fc1a">NA()</definedName>
    <definedName name="FC2A">NA()</definedName>
    <definedName name="FC3A">NA()</definedName>
    <definedName name="FE">NA()</definedName>
    <definedName name="fer_cristo">NA()</definedName>
    <definedName name="ferna">NA()</definedName>
    <definedName name="FEV">NA()</definedName>
    <definedName name="FEVERE">NA()</definedName>
    <definedName name="fin">NA()</definedName>
    <definedName name="firma2">NA()</definedName>
    <definedName name="fluxo">NA()</definedName>
    <definedName name="fr">NA()</definedName>
    <definedName name="francis">NA()</definedName>
    <definedName name="fre">NA()</definedName>
    <definedName name="FRETE">NA()</definedName>
    <definedName name="FS">NA()</definedName>
    <definedName name="fthju">NA()</definedName>
    <definedName name="fuel">NA()</definedName>
    <definedName name="fv">NA()</definedName>
    <definedName name="gas">NA()</definedName>
    <definedName name="GAST">NA()</definedName>
    <definedName name="GF">NA()</definedName>
    <definedName name="GP">NA()</definedName>
    <definedName name="H">NA()</definedName>
    <definedName name="há">NA()</definedName>
    <definedName name="HC">NA()</definedName>
    <definedName name="hi">NA()</definedName>
    <definedName name="hora">NA()</definedName>
    <definedName name="hrf">NA()</definedName>
    <definedName name="hthj">NA()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Before">TRUE()</definedName>
    <definedName name="HTML_Name">"PCRJ-SMO-CGC"</definedName>
    <definedName name="HTML_OBDlg2">TRUE()</definedName>
    <definedName name="HTML_OBDlg4">TRUE()</definedName>
    <definedName name="HTML_OS">0</definedName>
    <definedName name="HTML_PathFile">"C:\0marcos\MeuHTML.htm"</definedName>
    <definedName name="HTML_Title">"factoring"</definedName>
    <definedName name="IM">NA()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 hidden="1">[1]DADOS!$F$16</definedName>
    <definedName name="Import.CR" hidden="1">[1]DADOS!$F$7</definedName>
    <definedName name="Import.DescLote" hidden="1">[1]DADOS!$F$17</definedName>
    <definedName name="Import.Desoneracao" hidden="1">OFFSET([1]DADOS!$G$18,0,-1)</definedName>
    <definedName name="Import.Município" hidden="1">[1]DADOS!$F$6</definedName>
    <definedName name="Import.Proponente" hidden="1">[1]DADOS!$F$5</definedName>
    <definedName name="Import.RespOrçamento" hidden="1">[1]DADOS!$F$22:$F$24</definedName>
    <definedName name="Import.SICONV" hidden="1">[1]DADOS!$F$8</definedName>
    <definedName name="IMPRIMAÇÃO">NA()</definedName>
    <definedName name="Item">NA()</definedName>
    <definedName name="jkjkj">NA()</definedName>
    <definedName name="JR_PAGE_ANCHOR_0_1" localSheetId="3">auxiliares!$A$5</definedName>
    <definedName name="JR_PAGE_ANCHOR_0_1" localSheetId="2">'caderno de composições'!$A$5</definedName>
    <definedName name="JR_PAGE_ANCHOR_0_1" localSheetId="7">#REF!</definedName>
    <definedName name="JR_PAGE_ANCHOR_0_1" localSheetId="8">'[2]orcamento teste'!#REF!</definedName>
    <definedName name="JR_PAGE_ANCHOR_0_1">'PLANILHA ORCAMENTARIA'!$A$7</definedName>
    <definedName name="JR_PAGE_ANCHOR_1_1">RESUMO!$A$7</definedName>
    <definedName name="JR_PAGE_ANCHOR_2_1">'COMPOSICOES PROPRIAS'!$A$1</definedName>
    <definedName name="JR_PAGE_ANCHOR_3_1">'COMPOSICOES AUXILIARES'!$A$1</definedName>
    <definedName name="JR_PAGE_ANCHOR_4_1">'CURVA ABC SERVICOS'!$A$1</definedName>
    <definedName name="JR_PAGE_ANCHOR_5_1">CRONOGRAMA!$A$5</definedName>
    <definedName name="JR_PAGE_ANCHOR_6_1">BDI!$A$1</definedName>
    <definedName name="JR_PAGE_ANCHOR_7_1">'ENCARGOS SOCIAIS'!$A$1</definedName>
    <definedName name="JR_PAGE_ANCHOR_8_1">#REF!</definedName>
    <definedName name="k">NA()</definedName>
    <definedName name="kf">NA()</definedName>
    <definedName name="kjkhjkh">NA()</definedName>
    <definedName name="km">NA()</definedName>
    <definedName name="KM_406_407">NA()</definedName>
    <definedName name="kwh">NA()</definedName>
    <definedName name="LDI">NA()</definedName>
    <definedName name="Leste">NA()</definedName>
    <definedName name="lias">NA()</definedName>
    <definedName name="LILASDRENA">NA()</definedName>
    <definedName name="ll">NA()</definedName>
    <definedName name="LOC">NA()</definedName>
    <definedName name="LOCAL">NA()</definedName>
    <definedName name="LS">"S"</definedName>
    <definedName name="LVC">NA()</definedName>
    <definedName name="LVD">NA()</definedName>
    <definedName name="MAPA">NA()</definedName>
    <definedName name="Mapas">NA()</definedName>
    <definedName name="marcos">NA()</definedName>
    <definedName name="Materiais">_PL1</definedName>
    <definedName name="Materiais2">_PL1</definedName>
    <definedName name="Materiais3">_PL1</definedName>
    <definedName name="material">NA()</definedName>
    <definedName name="Máximo">{"'Índice'!$A$1:$K$49"}</definedName>
    <definedName name="MBQ">NA()</definedName>
    <definedName name="MBQA">NA()</definedName>
    <definedName name="MBQT">NA()</definedName>
    <definedName name="MED">NA()</definedName>
    <definedName name="Medição">NA()</definedName>
    <definedName name="medidas" localSheetId="7">#REF!</definedName>
    <definedName name="medidas" localSheetId="8">#REF!</definedName>
    <definedName name="medidas">#REF!</definedName>
    <definedName name="MF">NA()</definedName>
    <definedName name="MFio">NA()</definedName>
    <definedName name="mmmm">NA()</definedName>
    <definedName name="MMMMM">NA()</definedName>
    <definedName name="MMMMMM">NA()</definedName>
    <definedName name="módulo1_Extenso">NA()</definedName>
    <definedName name="MUro">NA()</definedName>
    <definedName name="n">NA()</definedName>
    <definedName name="N_">NA()</definedName>
    <definedName name="NLant">5</definedName>
    <definedName name="NLEq">4</definedName>
    <definedName name="NLmin">5</definedName>
    <definedName name="NLMo">6</definedName>
    <definedName name="NLMp">5</definedName>
    <definedName name="NLTr">3</definedName>
    <definedName name="NTEI">NA()</definedName>
    <definedName name="O">NA()</definedName>
    <definedName name="OLEO">NA()</definedName>
    <definedName name="OPA">NA()</definedName>
    <definedName name="OUTR">NA()</definedName>
    <definedName name="p">NA()</definedName>
    <definedName name="PACAP20MBQ">NA()</definedName>
    <definedName name="PACM30RP">NA()</definedName>
    <definedName name="PAEMULCS">NA()</definedName>
    <definedName name="PAEMULTSS">NA()</definedName>
    <definedName name="parametros">NA()</definedName>
    <definedName name="PARR1CST">NA()</definedName>
    <definedName name="pass">NA()</definedName>
    <definedName name="PassaExtenso">NA()</definedName>
    <definedName name="PCCARR">NA()</definedName>
    <definedName name="PCDF">NA()</definedName>
    <definedName name="PCSA">NA()</definedName>
    <definedName name="PCST">NA()</definedName>
    <definedName name="PDM">NA()</definedName>
    <definedName name="PEMN">NA()</definedName>
    <definedName name="PEN">NA()</definedName>
    <definedName name="pesquisa">NA()</definedName>
    <definedName name="pessoal">NA()</definedName>
    <definedName name="PG">NA()</definedName>
    <definedName name="PGP">NA()</definedName>
    <definedName name="PINTLIG">NA()</definedName>
    <definedName name="Pintura">NA()</definedName>
    <definedName name="PL">NA()</definedName>
    <definedName name="PLA">NA()</definedName>
    <definedName name="PLACA">NA()</definedName>
    <definedName name="placas">NA()</definedName>
    <definedName name="planilha">NA()</definedName>
    <definedName name="PLT">NA()</definedName>
    <definedName name="PLVC">NA()</definedName>
    <definedName name="PLVD">NA()</definedName>
    <definedName name="PMBQ">NA()</definedName>
    <definedName name="PMBQA">NA()</definedName>
    <definedName name="PMBQT">NA()</definedName>
    <definedName name="PONTE">NA()</definedName>
    <definedName name="PPEN">NA()</definedName>
    <definedName name="PPLA">NA()</definedName>
    <definedName name="PPLT">NA()</definedName>
    <definedName name="PRBQ">NA()</definedName>
    <definedName name="PRCC">NA()</definedName>
    <definedName name="PRDM">NA()</definedName>
    <definedName name="PREÇOS_FEV_2015">NA()</definedName>
    <definedName name="PRECP">NA()</definedName>
    <definedName name="PREGO">NA()</definedName>
    <definedName name="Print_Area" localSheetId="8">'Memória de Cálculo'!$A$1:$J$9</definedName>
    <definedName name="Print_Area_MI">NA()</definedName>
    <definedName name="PRINT_TITLES_MI">NA()</definedName>
    <definedName name="PRM1C">NA()</definedName>
    <definedName name="PRPA">NA()</definedName>
    <definedName name="PRPL">NA()</definedName>
    <definedName name="PRPT">NA()</definedName>
    <definedName name="PRRP">NA()</definedName>
    <definedName name="PTBA">NA()</definedName>
    <definedName name="PTBT">NA()</definedName>
    <definedName name="PTCAP20">NA()</definedName>
    <definedName name="PTCAP20MBQ">NA()</definedName>
    <definedName name="PTCM30">NA()</definedName>
    <definedName name="PTCM30RP">NA()</definedName>
    <definedName name="PTEMULCS">NA()</definedName>
    <definedName name="PTEMULTSS">NA()</definedName>
    <definedName name="PTLCB10">NA()</definedName>
    <definedName name="PTRM1C">NA()</definedName>
    <definedName name="PTRR1C">NA()</definedName>
    <definedName name="PTRR1CST">NA()</definedName>
    <definedName name="PTSD2">NA()</definedName>
    <definedName name="q">NA()</definedName>
    <definedName name="qq">NA()</definedName>
    <definedName name="QQ_2">NA()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UANT">NA()</definedName>
    <definedName name="QUANTIDADES">NA()</definedName>
    <definedName name="RBQ">NA()</definedName>
    <definedName name="RCC">NA()</definedName>
    <definedName name="rcgp">NA()</definedName>
    <definedName name="RDM">NA()</definedName>
    <definedName name="rearos2">NA()</definedName>
    <definedName name="RECAPEAMENTO">NA()</definedName>
    <definedName name="RECP">NA()</definedName>
    <definedName name="REG">NA()</definedName>
    <definedName name="REGULA">NA()</definedName>
    <definedName name="relatorio">NA()</definedName>
    <definedName name="relequip">NA()</definedName>
    <definedName name="RES">NA()</definedName>
    <definedName name="RESP">NA()</definedName>
    <definedName name="RESUMO">NA()</definedName>
    <definedName name="resumo2">NA()</definedName>
    <definedName name="RM1C">NA()</definedName>
    <definedName name="RMA">NA()</definedName>
    <definedName name="RMAN">NA()</definedName>
    <definedName name="RMEC">NA()</definedName>
    <definedName name="rp">NA()</definedName>
    <definedName name="RPA">NA()</definedName>
    <definedName name="RPL">NA()</definedName>
    <definedName name="RPT">NA()</definedName>
    <definedName name="RPZ">NA()</definedName>
    <definedName name="RR2C">NA()</definedName>
    <definedName name="rraauf">NA()</definedName>
    <definedName name="rraauq">NA()</definedName>
    <definedName name="RRP">NA()</definedName>
    <definedName name="RRQ">NA()</definedName>
    <definedName name="RS">NA()</definedName>
    <definedName name="Salario">1</definedName>
    <definedName name="SB">NA()</definedName>
    <definedName name="sbg">NA()</definedName>
    <definedName name="SBTC">NA()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>1</definedName>
    <definedName name="serviço">NA()</definedName>
    <definedName name="Serviços">NA()</definedName>
    <definedName name="SJ">NA()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ssa">NA()</definedName>
    <definedName name="SUB_TRECHO">NA()</definedName>
    <definedName name="SUBTOT">NA()</definedName>
    <definedName name="SUMMERY">NA()</definedName>
    <definedName name="TABELA">'[3]PLANILHA FONTE'!$B$2:$G$290</definedName>
    <definedName name="TABELA_1">NA()</definedName>
    <definedName name="TABMAT">NA()</definedName>
    <definedName name="tabserv">NA()</definedName>
    <definedName name="TABUA">NA()</definedName>
    <definedName name="tb">NA()</definedName>
    <definedName name="TBA">NA()</definedName>
    <definedName name="TBT">NA()</definedName>
    <definedName name="TCAP20">NA()</definedName>
    <definedName name="TER">NA()</definedName>
    <definedName name="terra">NA()</definedName>
    <definedName name="TESTE">NA()</definedName>
    <definedName name="TipoObra">2</definedName>
    <definedName name="TipoRel">"Vale"</definedName>
    <definedName name="_xlnm.Print_Titles" localSheetId="3">auxiliares!$5:$6</definedName>
    <definedName name="_xlnm.Print_Titles" localSheetId="2">'caderno de composições'!$5:$6</definedName>
    <definedName name="_xlnm.Print_Titles" localSheetId="7">'MAPA COTAÇÃO'!$1:$8</definedName>
    <definedName name="_xlnm.Print_Titles" localSheetId="8">'Memória de Cálculo'!$1:$9</definedName>
    <definedName name="TOT">NA()</definedName>
    <definedName name="TOTAL">NA()</definedName>
    <definedName name="TPM">NA()</definedName>
    <definedName name="transporte">NA()</definedName>
    <definedName name="trut">NA()</definedName>
    <definedName name="TSD">NA()</definedName>
    <definedName name="um">NA()</definedName>
    <definedName name="UNIT">NA()</definedName>
    <definedName name="uuuuuty">NA()</definedName>
    <definedName name="VALOR_TOTAL" localSheetId="7">#REF!</definedName>
    <definedName name="VALOR_TOTAL" localSheetId="8">'[4]PLANILHA ORCAMENTARIA'!$J$89</definedName>
    <definedName name="VALOR_TOTAL">'PLANILHA ORCAMENTARIA'!$J$65</definedName>
    <definedName name="VCRT">NA()</definedName>
    <definedName name="verde">NA()</definedName>
    <definedName name="verdepav">NA()</definedName>
    <definedName name="vfvr">NA()</definedName>
    <definedName name="VR">NA()</definedName>
    <definedName name="VSR">NA()</definedName>
    <definedName name="VVVV">NA()</definedName>
    <definedName name="w">NA()</definedName>
    <definedName name="wer">NA()</definedName>
    <definedName name="WEWRWR">NA()</definedName>
    <definedName name="wrn_impresión_">NA()</definedName>
    <definedName name="wrn_impresión_1">NA()</definedName>
    <definedName name="wrn_VENTAS_">NA()</definedName>
    <definedName name="wrn_ventas_1">NA()</definedName>
    <definedName name="wvu_Print_Todo_">NA()</definedName>
    <definedName name="wvu_Socios___95_">NA()</definedName>
    <definedName name="xx">NA()</definedName>
    <definedName name="XXX">NA()</definedName>
    <definedName name="xxxx">NA()</definedName>
    <definedName name="xxxxx">NA()</definedName>
    <definedName name="XXXXXXXX">NA()</definedName>
    <definedName name="Y">NA()</definedName>
    <definedName name="Z">NA()</definedName>
    <definedName name="zzzzz">NA()</definedName>
    <definedName name="ZZZZZZZZZZZZZZ">NA()</definedName>
    <definedName name="zzzzzzzzzzzzzzzzzzzzzzzzzzzzzzzzzz">NA()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2"/>
  <c r="D20"/>
  <c r="D18"/>
  <c r="D17"/>
  <c r="D16"/>
  <c r="D15"/>
  <c r="C17" i="6" s="1"/>
  <c r="D14" i="2"/>
  <c r="C15" i="6" s="1"/>
  <c r="D13" i="2"/>
  <c r="D12"/>
  <c r="E12" s="1"/>
  <c r="D11"/>
  <c r="C9" i="6" s="1"/>
  <c r="D10" i="2"/>
  <c r="C7" i="6" s="1"/>
  <c r="F279" i="13"/>
  <c r="G279" s="1"/>
  <c r="G280" s="1"/>
  <c r="G281" s="1"/>
  <c r="F121" i="11" s="1"/>
  <c r="G121" s="1"/>
  <c r="G122" s="1"/>
  <c r="F1210" i="13"/>
  <c r="G1210" s="1"/>
  <c r="G1211" s="1"/>
  <c r="G1212" s="1"/>
  <c r="F285"/>
  <c r="G285" s="1"/>
  <c r="F1216"/>
  <c r="G1216" s="1"/>
  <c r="G1217" s="1"/>
  <c r="G1218" s="1"/>
  <c r="G1794"/>
  <c r="G1795" s="1"/>
  <c r="G1796" s="1"/>
  <c r="G1788"/>
  <c r="G1789" s="1"/>
  <c r="G1790" s="1"/>
  <c r="G1782"/>
  <c r="G1783" s="1"/>
  <c r="G1784" s="1"/>
  <c r="G1776"/>
  <c r="G1777" s="1"/>
  <c r="G1778" s="1"/>
  <c r="G1770"/>
  <c r="G1769"/>
  <c r="G1768"/>
  <c r="G1767"/>
  <c r="G1761"/>
  <c r="G1760"/>
  <c r="G1754"/>
  <c r="G1755" s="1"/>
  <c r="G1751"/>
  <c r="G1752" s="1"/>
  <c r="G1748"/>
  <c r="G1747"/>
  <c r="G1746"/>
  <c r="G1745"/>
  <c r="G1744"/>
  <c r="G1743"/>
  <c r="G1737"/>
  <c r="G1738" s="1"/>
  <c r="G1734"/>
  <c r="G1735" s="1"/>
  <c r="G1728"/>
  <c r="G1729" s="1"/>
  <c r="G1725"/>
  <c r="G1726" s="1"/>
  <c r="G1722"/>
  <c r="G1721"/>
  <c r="G1720"/>
  <c r="G1719"/>
  <c r="G1718"/>
  <c r="G1717"/>
  <c r="G1711"/>
  <c r="G1712" s="1"/>
  <c r="G1708"/>
  <c r="G1709" s="1"/>
  <c r="G1705"/>
  <c r="G1704"/>
  <c r="G1703"/>
  <c r="G1702"/>
  <c r="G1701"/>
  <c r="G1700"/>
  <c r="G1694"/>
  <c r="G1695" s="1"/>
  <c r="G1696" s="1"/>
  <c r="G1688"/>
  <c r="G1689" s="1"/>
  <c r="G1690" s="1"/>
  <c r="G1682"/>
  <c r="G1683" s="1"/>
  <c r="G1684" s="1"/>
  <c r="G1676"/>
  <c r="G1677" s="1"/>
  <c r="G1678" s="1"/>
  <c r="G1670"/>
  <c r="G1669"/>
  <c r="G1668"/>
  <c r="G1667"/>
  <c r="G1664"/>
  <c r="G1665" s="1"/>
  <c r="G1658"/>
  <c r="G1657"/>
  <c r="G1654"/>
  <c r="G1655" s="1"/>
  <c r="G1648"/>
  <c r="G1649" s="1"/>
  <c r="G1650" s="1"/>
  <c r="G1642"/>
  <c r="G1643" s="1"/>
  <c r="G1644" s="1"/>
  <c r="G1636"/>
  <c r="G1637" s="1"/>
  <c r="G1638" s="1"/>
  <c r="G1630"/>
  <c r="G1631" s="1"/>
  <c r="G1632" s="1"/>
  <c r="G1624"/>
  <c r="G1623"/>
  <c r="G1622"/>
  <c r="G1621"/>
  <c r="G1615"/>
  <c r="G1616" s="1"/>
  <c r="G1612"/>
  <c r="G1613" s="1"/>
  <c r="G1606"/>
  <c r="G1607" s="1"/>
  <c r="G1603"/>
  <c r="G1604" s="1"/>
  <c r="G1600"/>
  <c r="G1599"/>
  <c r="G1598"/>
  <c r="G1597"/>
  <c r="G1596"/>
  <c r="G1595"/>
  <c r="G1589"/>
  <c r="G1590" s="1"/>
  <c r="G1587"/>
  <c r="G1586"/>
  <c r="G1583"/>
  <c r="G1582"/>
  <c r="G1581"/>
  <c r="G1580"/>
  <c r="G1579"/>
  <c r="G1578"/>
  <c r="G1572"/>
  <c r="G1573" s="1"/>
  <c r="G1569"/>
  <c r="G1570" s="1"/>
  <c r="G1566"/>
  <c r="G1565"/>
  <c r="G1564"/>
  <c r="G1563"/>
  <c r="G1562"/>
  <c r="G1561"/>
  <c r="G1555"/>
  <c r="G1556" s="1"/>
  <c r="G1552"/>
  <c r="G1553" s="1"/>
  <c r="G1549"/>
  <c r="G1548"/>
  <c r="G1547"/>
  <c r="G1546"/>
  <c r="G1545"/>
  <c r="G1544"/>
  <c r="G1538"/>
  <c r="G1539" s="1"/>
  <c r="G1535"/>
  <c r="G1536" s="1"/>
  <c r="G1532"/>
  <c r="G1531"/>
  <c r="G1530"/>
  <c r="G1529"/>
  <c r="G1528"/>
  <c r="G1527"/>
  <c r="G1521"/>
  <c r="G1522" s="1"/>
  <c r="G1518"/>
  <c r="G1519" s="1"/>
  <c r="G1515"/>
  <c r="G1514"/>
  <c r="G1513"/>
  <c r="G1512"/>
  <c r="G1506"/>
  <c r="G1507" s="1"/>
  <c r="G1503"/>
  <c r="G1504" s="1"/>
  <c r="G1500"/>
  <c r="G1499"/>
  <c r="G1498"/>
  <c r="G1497"/>
  <c r="G1496"/>
  <c r="G1495"/>
  <c r="G1489"/>
  <c r="G1490" s="1"/>
  <c r="G1486"/>
  <c r="G1487" s="1"/>
  <c r="G1483"/>
  <c r="G1482"/>
  <c r="G1481"/>
  <c r="G1480"/>
  <c r="G1479"/>
  <c r="G1478"/>
  <c r="G1472"/>
  <c r="G1471"/>
  <c r="G1473" s="1"/>
  <c r="G1470"/>
  <c r="G1467"/>
  <c r="G1466"/>
  <c r="G1461"/>
  <c r="G1460"/>
  <c r="G1457"/>
  <c r="G1458" s="1"/>
  <c r="G1454"/>
  <c r="G1453"/>
  <c r="G1452"/>
  <c r="G1451"/>
  <c r="G1450"/>
  <c r="G1449"/>
  <c r="G1443"/>
  <c r="G1442"/>
  <c r="G1439"/>
  <c r="G1440" s="1"/>
  <c r="G1436"/>
  <c r="G1435"/>
  <c r="G1429"/>
  <c r="G1430" s="1"/>
  <c r="G1431" s="1"/>
  <c r="G1423"/>
  <c r="G1424" s="1"/>
  <c r="G1425" s="1"/>
  <c r="G1417"/>
  <c r="G1418" s="1"/>
  <c r="G1419" s="1"/>
  <c r="G1411"/>
  <c r="G1412" s="1"/>
  <c r="G1413" s="1"/>
  <c r="G1405"/>
  <c r="G1404"/>
  <c r="G1403"/>
  <c r="G1402"/>
  <c r="G1399"/>
  <c r="G1400" s="1"/>
  <c r="G1393"/>
  <c r="G1394" s="1"/>
  <c r="G1395" s="1"/>
  <c r="G1387"/>
  <c r="G1388" s="1"/>
  <c r="G1389" s="1"/>
  <c r="G1381"/>
  <c r="G1382" s="1"/>
  <c r="G1383" s="1"/>
  <c r="G1375"/>
  <c r="G1376" s="1"/>
  <c r="G1377" s="1"/>
  <c r="G1369"/>
  <c r="G1368"/>
  <c r="G1367"/>
  <c r="G1366"/>
  <c r="G1363"/>
  <c r="G1364" s="1"/>
  <c r="G1357"/>
  <c r="G1356"/>
  <c r="G1353"/>
  <c r="G1354" s="1"/>
  <c r="G1347"/>
  <c r="G1348" s="1"/>
  <c r="G1344"/>
  <c r="G1345" s="1"/>
  <c r="G1341"/>
  <c r="G1340"/>
  <c r="G1339"/>
  <c r="G1338"/>
  <c r="G1332"/>
  <c r="G1333" s="1"/>
  <c r="G1329"/>
  <c r="G1330" s="1"/>
  <c r="G1326"/>
  <c r="G1325"/>
  <c r="G1324"/>
  <c r="G1323"/>
  <c r="G1322"/>
  <c r="G1321"/>
  <c r="G1315"/>
  <c r="G1316" s="1"/>
  <c r="G1312"/>
  <c r="G1311"/>
  <c r="G1310"/>
  <c r="G1309"/>
  <c r="G1303"/>
  <c r="G1304" s="1"/>
  <c r="G1300"/>
  <c r="G1301" s="1"/>
  <c r="G1297"/>
  <c r="G1296"/>
  <c r="G1295"/>
  <c r="G1294"/>
  <c r="G1288"/>
  <c r="G1289" s="1"/>
  <c r="G1290" s="1"/>
  <c r="G1282"/>
  <c r="G1283" s="1"/>
  <c r="G1284" s="1"/>
  <c r="G1276"/>
  <c r="G1277" s="1"/>
  <c r="G1278" s="1"/>
  <c r="G1270"/>
  <c r="G1271" s="1"/>
  <c r="G1272" s="1"/>
  <c r="G1264"/>
  <c r="G1265" s="1"/>
  <c r="G1266" s="1"/>
  <c r="G1258"/>
  <c r="G1259" s="1"/>
  <c r="G1260" s="1"/>
  <c r="G1252"/>
  <c r="G1253" s="1"/>
  <c r="G1254" s="1"/>
  <c r="G1246"/>
  <c r="G1247" s="1"/>
  <c r="G1248" s="1"/>
  <c r="G1240"/>
  <c r="G1241" s="1"/>
  <c r="G1242" s="1"/>
  <c r="G1234"/>
  <c r="G1235" s="1"/>
  <c r="G1236" s="1"/>
  <c r="G1228"/>
  <c r="G1229" s="1"/>
  <c r="G1230" s="1"/>
  <c r="G1222"/>
  <c r="G1223" s="1"/>
  <c r="G1224" s="1"/>
  <c r="G1204"/>
  <c r="G1205" s="1"/>
  <c r="G1206" s="1"/>
  <c r="G1198"/>
  <c r="G1199" s="1"/>
  <c r="G1200" s="1"/>
  <c r="G1192"/>
  <c r="G1193" s="1"/>
  <c r="G1194" s="1"/>
  <c r="G1186"/>
  <c r="G1187" s="1"/>
  <c r="G1188" s="1"/>
  <c r="G1180"/>
  <c r="G1181" s="1"/>
  <c r="G1182" s="1"/>
  <c r="G1174"/>
  <c r="G1175" s="1"/>
  <c r="G1176" s="1"/>
  <c r="G1168"/>
  <c r="G1169" s="1"/>
  <c r="G1170" s="1"/>
  <c r="G1162"/>
  <c r="G1163" s="1"/>
  <c r="G1164" s="1"/>
  <c r="G1156"/>
  <c r="G1157" s="1"/>
  <c r="G1158" s="1"/>
  <c r="G1150"/>
  <c r="G1149"/>
  <c r="G1151" s="1"/>
  <c r="G1146"/>
  <c r="G1147" s="1"/>
  <c r="G1140"/>
  <c r="G1139"/>
  <c r="G1136"/>
  <c r="G1137" s="1"/>
  <c r="G1130"/>
  <c r="G1129"/>
  <c r="G1126"/>
  <c r="G1127" s="1"/>
  <c r="G1120"/>
  <c r="G1119"/>
  <c r="G1116"/>
  <c r="G1117" s="1"/>
  <c r="G1110"/>
  <c r="G1109"/>
  <c r="G1106"/>
  <c r="G1105"/>
  <c r="G1104"/>
  <c r="G1101"/>
  <c r="G1100"/>
  <c r="G1094"/>
  <c r="G1095" s="1"/>
  <c r="G1091"/>
  <c r="G1090"/>
  <c r="G1089"/>
  <c r="G1083"/>
  <c r="G1082"/>
  <c r="G1079"/>
  <c r="G1078"/>
  <c r="G1077"/>
  <c r="G1074"/>
  <c r="G1073"/>
  <c r="G1067"/>
  <c r="G1066"/>
  <c r="G1063"/>
  <c r="G1062"/>
  <c r="G1061"/>
  <c r="G1058"/>
  <c r="G1057"/>
  <c r="G1051"/>
  <c r="G1052" s="1"/>
  <c r="G1053" s="1"/>
  <c r="G1045"/>
  <c r="G1046" s="1"/>
  <c r="G1047" s="1"/>
  <c r="G1039"/>
  <c r="G1040" s="1"/>
  <c r="G1041" s="1"/>
  <c r="G1033"/>
  <c r="G1034" s="1"/>
  <c r="G1035" s="1"/>
  <c r="G1027"/>
  <c r="G1026"/>
  <c r="G1025"/>
  <c r="G1024"/>
  <c r="G1018"/>
  <c r="G1017"/>
  <c r="G1011"/>
  <c r="G1012" s="1"/>
  <c r="G1013" s="1"/>
  <c r="G1005"/>
  <c r="G1006" s="1"/>
  <c r="G1002"/>
  <c r="G1003" s="1"/>
  <c r="G999"/>
  <c r="G998"/>
  <c r="G997"/>
  <c r="G996"/>
  <c r="G995"/>
  <c r="G994"/>
  <c r="G988"/>
  <c r="G989" s="1"/>
  <c r="G990" s="1"/>
  <c r="G982"/>
  <c r="G983" s="1"/>
  <c r="G984" s="1"/>
  <c r="G981"/>
  <c r="G975"/>
  <c r="G974"/>
  <c r="G968"/>
  <c r="G967"/>
  <c r="G969" s="1"/>
  <c r="G970" s="1"/>
  <c r="G961"/>
  <c r="G960"/>
  <c r="G954"/>
  <c r="G953"/>
  <c r="G952"/>
  <c r="G951"/>
  <c r="G950"/>
  <c r="G947"/>
  <c r="G948" s="1"/>
  <c r="G941"/>
  <c r="G940"/>
  <c r="G939"/>
  <c r="G936"/>
  <c r="G937" s="1"/>
  <c r="G930"/>
  <c r="G931" s="1"/>
  <c r="G932" s="1"/>
  <c r="G924"/>
  <c r="G923"/>
  <c r="G917"/>
  <c r="G916"/>
  <c r="G910"/>
  <c r="G909"/>
  <c r="G903"/>
  <c r="G902"/>
  <c r="G896"/>
  <c r="G895"/>
  <c r="G894"/>
  <c r="G893"/>
  <c r="G892"/>
  <c r="G889"/>
  <c r="G890" s="1"/>
  <c r="G883"/>
  <c r="G884" s="1"/>
  <c r="G885" s="1"/>
  <c r="G877"/>
  <c r="G878" s="1"/>
  <c r="G879" s="1"/>
  <c r="G871"/>
  <c r="G872" s="1"/>
  <c r="G873" s="1"/>
  <c r="G865"/>
  <c r="G866" s="1"/>
  <c r="G867" s="1"/>
  <c r="G859"/>
  <c r="G860" s="1"/>
  <c r="G861" s="1"/>
  <c r="G853"/>
  <c r="G852"/>
  <c r="G851"/>
  <c r="G850"/>
  <c r="G849"/>
  <c r="G847"/>
  <c r="G846"/>
  <c r="G840"/>
  <c r="G841" s="1"/>
  <c r="G842" s="1"/>
  <c r="G834"/>
  <c r="G835" s="1"/>
  <c r="G836" s="1"/>
  <c r="G828"/>
  <c r="G829" s="1"/>
  <c r="G830" s="1"/>
  <c r="G822"/>
  <c r="G823" s="1"/>
  <c r="G824" s="1"/>
  <c r="G816"/>
  <c r="G815"/>
  <c r="G814"/>
  <c r="G813"/>
  <c r="G807"/>
  <c r="G806"/>
  <c r="G800"/>
  <c r="G801" s="1"/>
  <c r="G802" s="1"/>
  <c r="G794"/>
  <c r="G795" s="1"/>
  <c r="G796" s="1"/>
  <c r="G788"/>
  <c r="G789" s="1"/>
  <c r="G790" s="1"/>
  <c r="G782"/>
  <c r="G783" s="1"/>
  <c r="G784" s="1"/>
  <c r="G776"/>
  <c r="G775"/>
  <c r="G774"/>
  <c r="G773"/>
  <c r="G767"/>
  <c r="G766"/>
  <c r="G760"/>
  <c r="G761" s="1"/>
  <c r="G762" s="1"/>
  <c r="G754"/>
  <c r="G755" s="1"/>
  <c r="G756" s="1"/>
  <c r="G748"/>
  <c r="G749" s="1"/>
  <c r="G750" s="1"/>
  <c r="G742"/>
  <c r="G743" s="1"/>
  <c r="G744" s="1"/>
  <c r="G736"/>
  <c r="G735"/>
  <c r="G734"/>
  <c r="G733"/>
  <c r="G727"/>
  <c r="G726"/>
  <c r="G720"/>
  <c r="G721" s="1"/>
  <c r="G722" s="1"/>
  <c r="G714"/>
  <c r="G715" s="1"/>
  <c r="G716" s="1"/>
  <c r="G708"/>
  <c r="G709" s="1"/>
  <c r="G710" s="1"/>
  <c r="G702"/>
  <c r="G703" s="1"/>
  <c r="G704" s="1"/>
  <c r="G696"/>
  <c r="G695"/>
  <c r="G694"/>
  <c r="G693"/>
  <c r="G687"/>
  <c r="G686"/>
  <c r="G680"/>
  <c r="G681" s="1"/>
  <c r="G677"/>
  <c r="G678" s="1"/>
  <c r="G674"/>
  <c r="G673"/>
  <c r="G672"/>
  <c r="G671"/>
  <c r="G665"/>
  <c r="G666" s="1"/>
  <c r="G662"/>
  <c r="G663" s="1"/>
  <c r="G659"/>
  <c r="G658"/>
  <c r="G657"/>
  <c r="G656"/>
  <c r="G655"/>
  <c r="G654"/>
  <c r="G648"/>
  <c r="G649" s="1"/>
  <c r="G645"/>
  <c r="G644"/>
  <c r="G641"/>
  <c r="G640"/>
  <c r="G634"/>
  <c r="G635" s="1"/>
  <c r="G631"/>
  <c r="G630"/>
  <c r="G627"/>
  <c r="G626"/>
  <c r="G620"/>
  <c r="G621" s="1"/>
  <c r="G617"/>
  <c r="G616"/>
  <c r="G613"/>
  <c r="G612"/>
  <c r="G606"/>
  <c r="G607" s="1"/>
  <c r="G603"/>
  <c r="G604" s="1"/>
  <c r="G600"/>
  <c r="G599"/>
  <c r="G598"/>
  <c r="G597"/>
  <c r="G596"/>
  <c r="G595"/>
  <c r="G589"/>
  <c r="G590" s="1"/>
  <c r="G586"/>
  <c r="G585"/>
  <c r="G579"/>
  <c r="G580" s="1"/>
  <c r="G576"/>
  <c r="G575"/>
  <c r="G569"/>
  <c r="G570" s="1"/>
  <c r="G566"/>
  <c r="G565"/>
  <c r="G564"/>
  <c r="G558"/>
  <c r="G559" s="1"/>
  <c r="G555"/>
  <c r="G556" s="1"/>
  <c r="G552"/>
  <c r="G551"/>
  <c r="G550"/>
  <c r="G549"/>
  <c r="G548"/>
  <c r="G547"/>
  <c r="G541"/>
  <c r="G542" s="1"/>
  <c r="G538"/>
  <c r="G539" s="1"/>
  <c r="G535"/>
  <c r="G534"/>
  <c r="G533"/>
  <c r="G532"/>
  <c r="G531"/>
  <c r="G530"/>
  <c r="I466" i="11"/>
  <c r="I451"/>
  <c r="J451" s="1"/>
  <c r="K451" s="1"/>
  <c r="L451" s="1"/>
  <c r="G464"/>
  <c r="G463"/>
  <c r="G465" s="1"/>
  <c r="G460"/>
  <c r="G459"/>
  <c r="G458"/>
  <c r="G457"/>
  <c r="G456"/>
  <c r="G455"/>
  <c r="G461" s="1"/>
  <c r="G449"/>
  <c r="G448"/>
  <c r="G450" s="1"/>
  <c r="G451" s="1"/>
  <c r="G446"/>
  <c r="G447" s="1"/>
  <c r="I442"/>
  <c r="I425"/>
  <c r="G424"/>
  <c r="I412"/>
  <c r="I402"/>
  <c r="G401"/>
  <c r="I387"/>
  <c r="I377"/>
  <c r="G440"/>
  <c r="G441" s="1"/>
  <c r="G437"/>
  <c r="G436"/>
  <c r="G435"/>
  <c r="G438" s="1"/>
  <c r="G432"/>
  <c r="G431"/>
  <c r="G430"/>
  <c r="G429"/>
  <c r="G433" s="1"/>
  <c r="G423"/>
  <c r="G420"/>
  <c r="G419"/>
  <c r="G421" s="1"/>
  <c r="G416"/>
  <c r="G417" s="1"/>
  <c r="G410"/>
  <c r="G411" s="1"/>
  <c r="G407"/>
  <c r="G406"/>
  <c r="G400"/>
  <c r="G397"/>
  <c r="G396"/>
  <c r="G398" s="1"/>
  <c r="G385"/>
  <c r="G386" s="1"/>
  <c r="G393"/>
  <c r="G392"/>
  <c r="G391"/>
  <c r="G382"/>
  <c r="G381"/>
  <c r="G383" s="1"/>
  <c r="G375"/>
  <c r="G374"/>
  <c r="G376" s="1"/>
  <c r="G371"/>
  <c r="G372" s="1"/>
  <c r="I367"/>
  <c r="G365"/>
  <c r="G364"/>
  <c r="I359"/>
  <c r="G357"/>
  <c r="G356"/>
  <c r="G355"/>
  <c r="G353"/>
  <c r="G352"/>
  <c r="G351"/>
  <c r="G347"/>
  <c r="G348"/>
  <c r="G349"/>
  <c r="G346"/>
  <c r="G344"/>
  <c r="G343"/>
  <c r="G342"/>
  <c r="G341"/>
  <c r="G340"/>
  <c r="G339"/>
  <c r="G338"/>
  <c r="G337"/>
  <c r="G328"/>
  <c r="G329" s="1"/>
  <c r="I333"/>
  <c r="G331"/>
  <c r="G330"/>
  <c r="I324"/>
  <c r="G322"/>
  <c r="G321"/>
  <c r="G314"/>
  <c r="G315"/>
  <c r="G316"/>
  <c r="G317"/>
  <c r="G318"/>
  <c r="I310"/>
  <c r="G308"/>
  <c r="G307"/>
  <c r="I303"/>
  <c r="G301"/>
  <c r="G300"/>
  <c r="G297"/>
  <c r="G296"/>
  <c r="G295"/>
  <c r="G292"/>
  <c r="G291"/>
  <c r="G285"/>
  <c r="G284"/>
  <c r="G283"/>
  <c r="G282"/>
  <c r="I287"/>
  <c r="I278"/>
  <c r="G272"/>
  <c r="G273"/>
  <c r="G274"/>
  <c r="G275"/>
  <c r="G276"/>
  <c r="G271"/>
  <c r="I267"/>
  <c r="G265"/>
  <c r="G266" s="1"/>
  <c r="G262"/>
  <c r="G261"/>
  <c r="G258"/>
  <c r="G255"/>
  <c r="G256" s="1"/>
  <c r="I251"/>
  <c r="E249" s="1"/>
  <c r="G249" s="1"/>
  <c r="G250" s="1"/>
  <c r="G251" s="1"/>
  <c r="I245"/>
  <c r="G239"/>
  <c r="G243"/>
  <c r="G244" s="1"/>
  <c r="G240"/>
  <c r="I235"/>
  <c r="G233"/>
  <c r="G232"/>
  <c r="G229"/>
  <c r="G230" s="1"/>
  <c r="I225"/>
  <c r="G220"/>
  <c r="G223"/>
  <c r="G224" s="1"/>
  <c r="G219"/>
  <c r="I214"/>
  <c r="G212"/>
  <c r="G213" s="1"/>
  <c r="G209"/>
  <c r="G210" s="1"/>
  <c r="I205"/>
  <c r="G203"/>
  <c r="G204" s="1"/>
  <c r="G200"/>
  <c r="G201" s="1"/>
  <c r="I196"/>
  <c r="G194"/>
  <c r="G195" s="1"/>
  <c r="G191"/>
  <c r="G192" s="1"/>
  <c r="I187"/>
  <c r="E185" s="1"/>
  <c r="G185" s="1"/>
  <c r="G186" s="1"/>
  <c r="G187" s="1"/>
  <c r="G175"/>
  <c r="G172"/>
  <c r="G173" s="1"/>
  <c r="G176"/>
  <c r="G179"/>
  <c r="G180" s="1"/>
  <c r="I181"/>
  <c r="I168"/>
  <c r="E166" s="1"/>
  <c r="G166" s="1"/>
  <c r="G167" s="1"/>
  <c r="G168" s="1"/>
  <c r="I162"/>
  <c r="E160" s="1"/>
  <c r="G160" s="1"/>
  <c r="G161" s="1"/>
  <c r="G162" s="1"/>
  <c r="I156"/>
  <c r="G153"/>
  <c r="G154"/>
  <c r="G147"/>
  <c r="G148" s="1"/>
  <c r="G145"/>
  <c r="G146" s="1"/>
  <c r="I149"/>
  <c r="I141"/>
  <c r="E139" s="1"/>
  <c r="G139" s="1"/>
  <c r="G140" s="1"/>
  <c r="G141" s="1"/>
  <c r="G91"/>
  <c r="G90"/>
  <c r="G89"/>
  <c r="G88"/>
  <c r="G86"/>
  <c r="G87" s="1"/>
  <c r="G84"/>
  <c r="G85" s="1"/>
  <c r="I135"/>
  <c r="E133" s="1"/>
  <c r="G133" s="1"/>
  <c r="G134" s="1"/>
  <c r="G135" s="1"/>
  <c r="I129"/>
  <c r="E127" s="1"/>
  <c r="G127" s="1"/>
  <c r="G128" s="1"/>
  <c r="G129" s="1"/>
  <c r="I123"/>
  <c r="G112"/>
  <c r="G113"/>
  <c r="G114"/>
  <c r="G118"/>
  <c r="G119" s="1"/>
  <c r="G115"/>
  <c r="I108"/>
  <c r="G97"/>
  <c r="G98"/>
  <c r="G99"/>
  <c r="G100"/>
  <c r="G103"/>
  <c r="G78"/>
  <c r="G77"/>
  <c r="I93"/>
  <c r="I80"/>
  <c r="I73"/>
  <c r="G71"/>
  <c r="G70"/>
  <c r="G69"/>
  <c r="G68"/>
  <c r="I64"/>
  <c r="E62" s="1"/>
  <c r="G62" s="1"/>
  <c r="G63" s="1"/>
  <c r="G64" s="1"/>
  <c r="J64" s="1"/>
  <c r="I58"/>
  <c r="I51"/>
  <c r="E49" s="1"/>
  <c r="G49" s="1"/>
  <c r="G50" s="1"/>
  <c r="G51" s="1"/>
  <c r="J51" s="1"/>
  <c r="K51" s="1"/>
  <c r="G56"/>
  <c r="G55"/>
  <c r="I45"/>
  <c r="G43"/>
  <c r="G44" s="1"/>
  <c r="G40"/>
  <c r="G39"/>
  <c r="G34"/>
  <c r="G35"/>
  <c r="G36"/>
  <c r="G33"/>
  <c r="I28"/>
  <c r="F27" s="1"/>
  <c r="I22"/>
  <c r="F21" s="1"/>
  <c r="I16"/>
  <c r="F15" s="1"/>
  <c r="G10"/>
  <c r="G11" s="1"/>
  <c r="I10"/>
  <c r="F9" s="1"/>
  <c r="E16" i="2" l="1"/>
  <c r="G675" i="13"/>
  <c r="G682" s="1"/>
  <c r="G697"/>
  <c r="G698" s="1"/>
  <c r="G728"/>
  <c r="G729" s="1"/>
  <c r="G976"/>
  <c r="G977" s="1"/>
  <c r="G1739"/>
  <c r="G1444"/>
  <c r="G628"/>
  <c r="G817"/>
  <c r="G818" s="1"/>
  <c r="G1064"/>
  <c r="G553"/>
  <c r="G560" s="1"/>
  <c r="G618"/>
  <c r="G962"/>
  <c r="G963" s="1"/>
  <c r="G1358"/>
  <c r="G1484"/>
  <c r="G1491" s="1"/>
  <c r="G1723"/>
  <c r="G1762"/>
  <c r="G1763" s="1"/>
  <c r="G1771"/>
  <c r="G1772" s="1"/>
  <c r="G587"/>
  <c r="G591" s="1"/>
  <c r="G646"/>
  <c r="G768"/>
  <c r="G769" s="1"/>
  <c r="G955"/>
  <c r="G956" s="1"/>
  <c r="G1019"/>
  <c r="G1020" s="1"/>
  <c r="G1068"/>
  <c r="G1080"/>
  <c r="G1131"/>
  <c r="G1132" s="1"/>
  <c r="G1313"/>
  <c r="G1317" s="1"/>
  <c r="G1342"/>
  <c r="G1349" s="1"/>
  <c r="G567"/>
  <c r="G571" s="1"/>
  <c r="G614"/>
  <c r="G632"/>
  <c r="G642"/>
  <c r="G650" s="1"/>
  <c r="G688"/>
  <c r="G689" s="1"/>
  <c r="G911"/>
  <c r="G912" s="1"/>
  <c r="G925"/>
  <c r="G926" s="1"/>
  <c r="G1084"/>
  <c r="G1107"/>
  <c r="G1111"/>
  <c r="G1141"/>
  <c r="G1142" s="1"/>
  <c r="G1468"/>
  <c r="G1533"/>
  <c r="G1540" s="1"/>
  <c r="G1659"/>
  <c r="G904"/>
  <c r="G905" s="1"/>
  <c r="G918"/>
  <c r="G919" s="1"/>
  <c r="G1102"/>
  <c r="G286"/>
  <c r="F106" i="11" s="1"/>
  <c r="G106" s="1"/>
  <c r="G107" s="1"/>
  <c r="G287" i="13"/>
  <c r="E14" i="2"/>
  <c r="E13"/>
  <c r="E17"/>
  <c r="E10"/>
  <c r="C13" i="6"/>
  <c r="C21"/>
  <c r="E15" i="2"/>
  <c r="E11"/>
  <c r="C11" i="6"/>
  <c r="C19"/>
  <c r="G660" i="13"/>
  <c r="G667" s="1"/>
  <c r="G1327"/>
  <c r="G1334" s="1"/>
  <c r="G1567"/>
  <c r="G1749"/>
  <c r="G1756" s="1"/>
  <c r="G536"/>
  <c r="G543" s="1"/>
  <c r="G577"/>
  <c r="G581" s="1"/>
  <c r="G897"/>
  <c r="G898" s="1"/>
  <c r="G942"/>
  <c r="G943" s="1"/>
  <c r="G1000"/>
  <c r="G1007" s="1"/>
  <c r="G1028"/>
  <c r="G1029" s="1"/>
  <c r="G1092"/>
  <c r="G1096" s="1"/>
  <c r="G1601"/>
  <c r="G1608" s="1"/>
  <c r="G1059"/>
  <c r="G1069" s="1"/>
  <c r="G1075"/>
  <c r="G1625"/>
  <c r="G1626" s="1"/>
  <c r="G1550"/>
  <c r="G1557" s="1"/>
  <c r="G777"/>
  <c r="G778" s="1"/>
  <c r="G854"/>
  <c r="G855" s="1"/>
  <c r="G1370"/>
  <c r="G1371" s="1"/>
  <c r="G1474"/>
  <c r="G1516"/>
  <c r="G1523" s="1"/>
  <c r="G1584"/>
  <c r="G1591" s="1"/>
  <c r="G1706"/>
  <c r="G1713" s="1"/>
  <c r="G737"/>
  <c r="G738" s="1"/>
  <c r="G808"/>
  <c r="G809" s="1"/>
  <c r="G1406"/>
  <c r="G1407" s="1"/>
  <c r="G1455"/>
  <c r="G1462" s="1"/>
  <c r="G1501"/>
  <c r="G1508" s="1"/>
  <c r="G1617"/>
  <c r="G1671"/>
  <c r="G1672" s="1"/>
  <c r="G601"/>
  <c r="G608" s="1"/>
  <c r="G1121"/>
  <c r="G1122" s="1"/>
  <c r="G1152"/>
  <c r="G1298"/>
  <c r="G1437"/>
  <c r="G1445" s="1"/>
  <c r="G636"/>
  <c r="G1305"/>
  <c r="G1359"/>
  <c r="G1730"/>
  <c r="G622"/>
  <c r="G1574"/>
  <c r="G1660"/>
  <c r="G466" i="11"/>
  <c r="J466" s="1"/>
  <c r="K466" s="1"/>
  <c r="L466" s="1"/>
  <c r="G394"/>
  <c r="G408"/>
  <c r="G425"/>
  <c r="J425" s="1"/>
  <c r="K425" s="1"/>
  <c r="L425" s="1"/>
  <c r="G377"/>
  <c r="J377" s="1"/>
  <c r="K377" s="1"/>
  <c r="L377" s="1"/>
  <c r="G387"/>
  <c r="J387" s="1"/>
  <c r="K387" s="1"/>
  <c r="L387" s="1"/>
  <c r="G442"/>
  <c r="J442" s="1"/>
  <c r="K442" s="1"/>
  <c r="L442" s="1"/>
  <c r="G402"/>
  <c r="J402" s="1"/>
  <c r="K402" s="1"/>
  <c r="L402" s="1"/>
  <c r="G332"/>
  <c r="G333" s="1"/>
  <c r="J333" s="1"/>
  <c r="K333" s="1"/>
  <c r="L333" s="1"/>
  <c r="G412"/>
  <c r="J412" s="1"/>
  <c r="K412" s="1"/>
  <c r="L412" s="1"/>
  <c r="G366"/>
  <c r="G367" s="1"/>
  <c r="J367" s="1"/>
  <c r="G354"/>
  <c r="G302"/>
  <c r="G350"/>
  <c r="G345"/>
  <c r="G358"/>
  <c r="G293"/>
  <c r="G309"/>
  <c r="G310" s="1"/>
  <c r="G323"/>
  <c r="G298"/>
  <c r="J310"/>
  <c r="K310" s="1"/>
  <c r="L310" s="1"/>
  <c r="G319"/>
  <c r="G277"/>
  <c r="G278" s="1"/>
  <c r="J278" s="1"/>
  <c r="K278" s="1"/>
  <c r="L278" s="1"/>
  <c r="G286"/>
  <c r="G287" s="1"/>
  <c r="J287" s="1"/>
  <c r="K287" s="1"/>
  <c r="L287" s="1"/>
  <c r="G263"/>
  <c r="G259"/>
  <c r="G221"/>
  <c r="G225" s="1"/>
  <c r="J225" s="1"/>
  <c r="K225" s="1"/>
  <c r="L225" s="1"/>
  <c r="G241"/>
  <c r="G245" s="1"/>
  <c r="J245" s="1"/>
  <c r="K245" s="1"/>
  <c r="L245" s="1"/>
  <c r="G234"/>
  <c r="G235" s="1"/>
  <c r="J235" s="1"/>
  <c r="K235" s="1"/>
  <c r="L235" s="1"/>
  <c r="G196"/>
  <c r="J196" s="1"/>
  <c r="K196" s="1"/>
  <c r="L196" s="1"/>
  <c r="G214"/>
  <c r="J214" s="1"/>
  <c r="K214" s="1"/>
  <c r="L214" s="1"/>
  <c r="G205"/>
  <c r="J205" s="1"/>
  <c r="K205" s="1"/>
  <c r="L205" s="1"/>
  <c r="G155"/>
  <c r="G156" s="1"/>
  <c r="J156" s="1"/>
  <c r="K156" s="1"/>
  <c r="L156" s="1"/>
  <c r="G149"/>
  <c r="J149" s="1"/>
  <c r="K149" s="1"/>
  <c r="L149" s="1"/>
  <c r="G177"/>
  <c r="G181" s="1"/>
  <c r="J181" s="1"/>
  <c r="K181" s="1"/>
  <c r="L181" s="1"/>
  <c r="J162"/>
  <c r="K162" s="1"/>
  <c r="L162" s="1"/>
  <c r="G92"/>
  <c r="G93" s="1"/>
  <c r="J93" s="1"/>
  <c r="G116"/>
  <c r="G123" s="1"/>
  <c r="J123" s="1"/>
  <c r="G101"/>
  <c r="G37"/>
  <c r="G57"/>
  <c r="G58" s="1"/>
  <c r="J58" s="1"/>
  <c r="K58" s="1"/>
  <c r="L58" s="1"/>
  <c r="G41"/>
  <c r="G79"/>
  <c r="G80" s="1"/>
  <c r="J80" s="1"/>
  <c r="K80" s="1"/>
  <c r="L80" s="1"/>
  <c r="G104"/>
  <c r="G72"/>
  <c r="G73" s="1"/>
  <c r="J73" s="1"/>
  <c r="K73" s="1"/>
  <c r="L73" s="1"/>
  <c r="K64"/>
  <c r="L64" s="1"/>
  <c r="G23" i="1"/>
  <c r="M22"/>
  <c r="M24"/>
  <c r="G24" s="1"/>
  <c r="G16"/>
  <c r="G17"/>
  <c r="G18"/>
  <c r="G19"/>
  <c r="G20"/>
  <c r="G21"/>
  <c r="G15"/>
  <c r="G62"/>
  <c r="G61"/>
  <c r="G60"/>
  <c r="G58"/>
  <c r="G57"/>
  <c r="G56"/>
  <c r="G55"/>
  <c r="G54"/>
  <c r="G53"/>
  <c r="G52"/>
  <c r="G51"/>
  <c r="G49"/>
  <c r="G48"/>
  <c r="G47"/>
  <c r="G46"/>
  <c r="G45"/>
  <c r="G43"/>
  <c r="G42"/>
  <c r="G41"/>
  <c r="G40"/>
  <c r="G39"/>
  <c r="G38"/>
  <c r="G37"/>
  <c r="G36"/>
  <c r="G35"/>
  <c r="G34"/>
  <c r="G33"/>
  <c r="G32"/>
  <c r="G30"/>
  <c r="G29"/>
  <c r="G28"/>
  <c r="G27"/>
  <c r="G26"/>
  <c r="G11"/>
  <c r="G12"/>
  <c r="G13"/>
  <c r="G10"/>
  <c r="M11"/>
  <c r="M12"/>
  <c r="M13"/>
  <c r="M15"/>
  <c r="M16"/>
  <c r="M17"/>
  <c r="M18"/>
  <c r="M19"/>
  <c r="M20"/>
  <c r="M21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10"/>
  <c r="G1112" i="13" l="1"/>
  <c r="G1085"/>
  <c r="E18" i="2"/>
  <c r="K367" i="11"/>
  <c r="L367" s="1"/>
  <c r="G303"/>
  <c r="J303" s="1"/>
  <c r="K303" s="1"/>
  <c r="L303" s="1"/>
  <c r="G359"/>
  <c r="J359" s="1"/>
  <c r="K359" s="1"/>
  <c r="L359" s="1"/>
  <c r="G324"/>
  <c r="J324" s="1"/>
  <c r="K324" s="1"/>
  <c r="L324" s="1"/>
  <c r="G267"/>
  <c r="J267" s="1"/>
  <c r="K267" s="1"/>
  <c r="L267" s="1"/>
  <c r="G45"/>
  <c r="J45" s="1"/>
  <c r="K45" s="1"/>
  <c r="G108"/>
  <c r="J108" s="1"/>
  <c r="K108" s="1"/>
  <c r="H40" i="10"/>
  <c r="G40"/>
  <c r="F40"/>
  <c r="D33" s="1"/>
  <c r="H32"/>
  <c r="G32"/>
  <c r="F32"/>
  <c r="D25"/>
  <c r="H24"/>
  <c r="G24"/>
  <c r="F24"/>
  <c r="D17" s="1"/>
  <c r="H16"/>
  <c r="G16"/>
  <c r="F16"/>
  <c r="D9"/>
  <c r="J256" i="9"/>
  <c r="J254" s="1"/>
  <c r="C254"/>
  <c r="B254"/>
  <c r="A254"/>
  <c r="D254" s="1"/>
  <c r="I252"/>
  <c r="J252" s="1"/>
  <c r="J250" s="1"/>
  <c r="I35" s="1"/>
  <c r="A250"/>
  <c r="D250" s="1"/>
  <c r="J248"/>
  <c r="J246" s="1"/>
  <c r="B246"/>
  <c r="A246"/>
  <c r="C246" s="1"/>
  <c r="A245"/>
  <c r="C245" s="1"/>
  <c r="A240"/>
  <c r="D235"/>
  <c r="B235"/>
  <c r="A235"/>
  <c r="C235" s="1"/>
  <c r="F233"/>
  <c r="A231"/>
  <c r="J229"/>
  <c r="J227" s="1"/>
  <c r="A227"/>
  <c r="B227" s="1"/>
  <c r="E225"/>
  <c r="J225" s="1"/>
  <c r="J222" s="1"/>
  <c r="E224"/>
  <c r="J224" s="1"/>
  <c r="D222"/>
  <c r="A222"/>
  <c r="J220"/>
  <c r="E220"/>
  <c r="E219"/>
  <c r="J219" s="1"/>
  <c r="J217" s="1"/>
  <c r="A217"/>
  <c r="E215"/>
  <c r="J215" s="1"/>
  <c r="E214"/>
  <c r="J214" s="1"/>
  <c r="D212"/>
  <c r="B212"/>
  <c r="A212"/>
  <c r="C212" s="1"/>
  <c r="E210"/>
  <c r="J210" s="1"/>
  <c r="E209"/>
  <c r="J209" s="1"/>
  <c r="J207" s="1"/>
  <c r="D207"/>
  <c r="C207"/>
  <c r="A207"/>
  <c r="B207" s="1"/>
  <c r="A206"/>
  <c r="C206" s="1"/>
  <c r="A202"/>
  <c r="C202" s="1"/>
  <c r="C198"/>
  <c r="A198"/>
  <c r="B198" s="1"/>
  <c r="I196"/>
  <c r="E196"/>
  <c r="I204" s="1"/>
  <c r="J204" s="1"/>
  <c r="J202" s="1"/>
  <c r="A192"/>
  <c r="B192" s="1"/>
  <c r="F190"/>
  <c r="J190" s="1"/>
  <c r="J188" s="1"/>
  <c r="C190"/>
  <c r="A188"/>
  <c r="B188" s="1"/>
  <c r="J186"/>
  <c r="J185"/>
  <c r="D183"/>
  <c r="B183"/>
  <c r="A183"/>
  <c r="C183" s="1"/>
  <c r="A182"/>
  <c r="C182" s="1"/>
  <c r="I180"/>
  <c r="I179"/>
  <c r="I178"/>
  <c r="I177"/>
  <c r="B174"/>
  <c r="A174"/>
  <c r="D174" s="1"/>
  <c r="F172"/>
  <c r="A170"/>
  <c r="D170" s="1"/>
  <c r="G168"/>
  <c r="G167"/>
  <c r="G166"/>
  <c r="G165"/>
  <c r="D162"/>
  <c r="B162"/>
  <c r="A162"/>
  <c r="C162" s="1"/>
  <c r="I160"/>
  <c r="F160"/>
  <c r="J160" s="1"/>
  <c r="I159"/>
  <c r="I158"/>
  <c r="I157"/>
  <c r="A154"/>
  <c r="B154" s="1"/>
  <c r="J152"/>
  <c r="G152"/>
  <c r="G151"/>
  <c r="G150"/>
  <c r="G149"/>
  <c r="B146"/>
  <c r="A146"/>
  <c r="C146" s="1"/>
  <c r="D142"/>
  <c r="A142"/>
  <c r="B142" s="1"/>
  <c r="H140"/>
  <c r="J140" s="1"/>
  <c r="H139"/>
  <c r="H138"/>
  <c r="H137"/>
  <c r="A134"/>
  <c r="C134" s="1"/>
  <c r="A126"/>
  <c r="D126" s="1"/>
  <c r="A122"/>
  <c r="C122" s="1"/>
  <c r="F120"/>
  <c r="F132" s="1"/>
  <c r="F140" s="1"/>
  <c r="F152" s="1"/>
  <c r="F118"/>
  <c r="F130" s="1"/>
  <c r="F138" s="1"/>
  <c r="F117"/>
  <c r="F129" s="1"/>
  <c r="A114"/>
  <c r="D114" s="1"/>
  <c r="C110"/>
  <c r="B110"/>
  <c r="A110"/>
  <c r="D110" s="1"/>
  <c r="A104"/>
  <c r="B104" s="1"/>
  <c r="A103"/>
  <c r="C103" s="1"/>
  <c r="E101"/>
  <c r="A99"/>
  <c r="D99" s="1"/>
  <c r="A95"/>
  <c r="C95" s="1"/>
  <c r="A91"/>
  <c r="C91" s="1"/>
  <c r="J89"/>
  <c r="J88"/>
  <c r="J87"/>
  <c r="D84"/>
  <c r="B84"/>
  <c r="A84"/>
  <c r="C84" s="1"/>
  <c r="J82"/>
  <c r="J81"/>
  <c r="J80"/>
  <c r="A77"/>
  <c r="C77" s="1"/>
  <c r="A76"/>
  <c r="C76" s="1"/>
  <c r="I72"/>
  <c r="J72" s="1"/>
  <c r="J70" s="1"/>
  <c r="E72"/>
  <c r="A70"/>
  <c r="B70" s="1"/>
  <c r="E66"/>
  <c r="J66" s="1"/>
  <c r="J64" s="1"/>
  <c r="A64"/>
  <c r="D64" s="1"/>
  <c r="A63"/>
  <c r="C63" s="1"/>
  <c r="J61"/>
  <c r="G61"/>
  <c r="G60"/>
  <c r="F60"/>
  <c r="J59"/>
  <c r="G59"/>
  <c r="G58"/>
  <c r="J58" s="1"/>
  <c r="A56"/>
  <c r="D56" s="1"/>
  <c r="D52"/>
  <c r="A52"/>
  <c r="C52" s="1"/>
  <c r="I50"/>
  <c r="J50" s="1"/>
  <c r="H49"/>
  <c r="D47"/>
  <c r="C47"/>
  <c r="B47"/>
  <c r="A47"/>
  <c r="F45"/>
  <c r="F112" s="1"/>
  <c r="C43"/>
  <c r="A43"/>
  <c r="D43" s="1"/>
  <c r="J41"/>
  <c r="J40" s="1"/>
  <c r="D40"/>
  <c r="B40"/>
  <c r="A40"/>
  <c r="C40" s="1"/>
  <c r="J38"/>
  <c r="E38"/>
  <c r="E37"/>
  <c r="J37" s="1"/>
  <c r="J35"/>
  <c r="J34" s="1"/>
  <c r="I49" s="1"/>
  <c r="J49" s="1"/>
  <c r="J47" s="1"/>
  <c r="I54" s="1"/>
  <c r="J54" s="1"/>
  <c r="J52" s="1"/>
  <c r="A34"/>
  <c r="B34" s="1"/>
  <c r="J32"/>
  <c r="J30" s="1"/>
  <c r="A30"/>
  <c r="D30" s="1"/>
  <c r="A29"/>
  <c r="C29" s="1"/>
  <c r="J26"/>
  <c r="J25"/>
  <c r="A25"/>
  <c r="D25" s="1"/>
  <c r="J21"/>
  <c r="J20"/>
  <c r="A20"/>
  <c r="B20" s="1"/>
  <c r="J16"/>
  <c r="J15" s="1"/>
  <c r="A15"/>
  <c r="D15" s="1"/>
  <c r="J12"/>
  <c r="J11" s="1"/>
  <c r="A11"/>
  <c r="B11" s="1"/>
  <c r="A10"/>
  <c r="C10" s="1"/>
  <c r="L8"/>
  <c r="K8"/>
  <c r="J8"/>
  <c r="J8" a="1"/>
  <c r="M8" s="1"/>
  <c r="A6"/>
  <c r="A3"/>
  <c r="A2"/>
  <c r="C23" i="6"/>
  <c r="I22"/>
  <c r="H22"/>
  <c r="G22"/>
  <c r="F22"/>
  <c r="E22"/>
  <c r="D22"/>
  <c r="K21"/>
  <c r="I20"/>
  <c r="F20"/>
  <c r="E20"/>
  <c r="D20"/>
  <c r="K19"/>
  <c r="G20" s="1"/>
  <c r="J18"/>
  <c r="I18"/>
  <c r="F18"/>
  <c r="E18"/>
  <c r="D18"/>
  <c r="K17"/>
  <c r="G18" s="1"/>
  <c r="J16"/>
  <c r="I16"/>
  <c r="D16"/>
  <c r="K15"/>
  <c r="F16" s="1"/>
  <c r="J14"/>
  <c r="I14"/>
  <c r="H14"/>
  <c r="G14"/>
  <c r="D14"/>
  <c r="K13"/>
  <c r="I12"/>
  <c r="E12"/>
  <c r="D12"/>
  <c r="K11"/>
  <c r="G12" s="1"/>
  <c r="J10"/>
  <c r="I10"/>
  <c r="H10"/>
  <c r="G10"/>
  <c r="F10"/>
  <c r="D10"/>
  <c r="E10" s="1"/>
  <c r="K9"/>
  <c r="I8"/>
  <c r="D8"/>
  <c r="K7"/>
  <c r="H44" i="5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I46" s="1"/>
  <c r="I47" s="1"/>
  <c r="G1269" i="4"/>
  <c r="G1270" s="1"/>
  <c r="G1271" s="1"/>
  <c r="G1263"/>
  <c r="G1264" s="1"/>
  <c r="G1265" s="1"/>
  <c r="G1259"/>
  <c r="G1257"/>
  <c r="G1258" s="1"/>
  <c r="G1251"/>
  <c r="G1252" s="1"/>
  <c r="G1253" s="1"/>
  <c r="G1245"/>
  <c r="G1244"/>
  <c r="G1243"/>
  <c r="G1242"/>
  <c r="G1237"/>
  <c r="G1238" s="1"/>
  <c r="G1236"/>
  <c r="G1235"/>
  <c r="G1230"/>
  <c r="G1229"/>
  <c r="G1227"/>
  <c r="G1226"/>
  <c r="G1223"/>
  <c r="G1222"/>
  <c r="G1221"/>
  <c r="G1220"/>
  <c r="G1219"/>
  <c r="G1218"/>
  <c r="G1213"/>
  <c r="G1212"/>
  <c r="G1209"/>
  <c r="G1210" s="1"/>
  <c r="G1214" s="1"/>
  <c r="G1203"/>
  <c r="G1204" s="1"/>
  <c r="G1200"/>
  <c r="G1201" s="1"/>
  <c r="G1197"/>
  <c r="G1196"/>
  <c r="G1195"/>
  <c r="G1194"/>
  <c r="G1193"/>
  <c r="G1192"/>
  <c r="G1186"/>
  <c r="G1187" s="1"/>
  <c r="G1183"/>
  <c r="G1184" s="1"/>
  <c r="G1180"/>
  <c r="G1179"/>
  <c r="G1178"/>
  <c r="G1177"/>
  <c r="G1176"/>
  <c r="G1175"/>
  <c r="G1169"/>
  <c r="G1170" s="1"/>
  <c r="G1171" s="1"/>
  <c r="G1163"/>
  <c r="G1164" s="1"/>
  <c r="G1165" s="1"/>
  <c r="G1157"/>
  <c r="G1158" s="1"/>
  <c r="G1159" s="1"/>
  <c r="G1151"/>
  <c r="G1152" s="1"/>
  <c r="G1153" s="1"/>
  <c r="G1145"/>
  <c r="G1144"/>
  <c r="G1143"/>
  <c r="G1142"/>
  <c r="G1139"/>
  <c r="G1140" s="1"/>
  <c r="G1133"/>
  <c r="G1132"/>
  <c r="G1130"/>
  <c r="G1129"/>
  <c r="G1123"/>
  <c r="G1124" s="1"/>
  <c r="G1125" s="1"/>
  <c r="G1117"/>
  <c r="G1118" s="1"/>
  <c r="G1119" s="1"/>
  <c r="G1111"/>
  <c r="G1112" s="1"/>
  <c r="G1113" s="1"/>
  <c r="G1106"/>
  <c r="G1107" s="1"/>
  <c r="G1105"/>
  <c r="G1099"/>
  <c r="G1098"/>
  <c r="G1097"/>
  <c r="G1096"/>
  <c r="G1100" s="1"/>
  <c r="G1101" s="1"/>
  <c r="G1090"/>
  <c r="G1091" s="1"/>
  <c r="G1087"/>
  <c r="G1088" s="1"/>
  <c r="G1092" s="1"/>
  <c r="G1082"/>
  <c r="G1081"/>
  <c r="G1078"/>
  <c r="G1079" s="1"/>
  <c r="G1075"/>
  <c r="G1074"/>
  <c r="G1073"/>
  <c r="G1072"/>
  <c r="G1071"/>
  <c r="G1070"/>
  <c r="G1064"/>
  <c r="G1065" s="1"/>
  <c r="G1061"/>
  <c r="G1062" s="1"/>
  <c r="G1058"/>
  <c r="G1057"/>
  <c r="G1056"/>
  <c r="G1055"/>
  <c r="G1054"/>
  <c r="G1053"/>
  <c r="G1047"/>
  <c r="G1048" s="1"/>
  <c r="G1045"/>
  <c r="G1044"/>
  <c r="G1041"/>
  <c r="G1040"/>
  <c r="G1039"/>
  <c r="G1038"/>
  <c r="G1037"/>
  <c r="G1036"/>
  <c r="G1030"/>
  <c r="G1031" s="1"/>
  <c r="G1027"/>
  <c r="G1028" s="1"/>
  <c r="G1024"/>
  <c r="G1023"/>
  <c r="G1022"/>
  <c r="G1021"/>
  <c r="G1020"/>
  <c r="G1019"/>
  <c r="G1013"/>
  <c r="G1014" s="1"/>
  <c r="G1011"/>
  <c r="G1010"/>
  <c r="G1007"/>
  <c r="G1006"/>
  <c r="G1005"/>
  <c r="G1004"/>
  <c r="G1003"/>
  <c r="G1002"/>
  <c r="G997"/>
  <c r="G996"/>
  <c r="G993"/>
  <c r="G994" s="1"/>
  <c r="G990"/>
  <c r="G989"/>
  <c r="G988"/>
  <c r="G987"/>
  <c r="G982"/>
  <c r="G981"/>
  <c r="G978"/>
  <c r="G979" s="1"/>
  <c r="G975"/>
  <c r="G974"/>
  <c r="G973"/>
  <c r="G972"/>
  <c r="G971"/>
  <c r="G970"/>
  <c r="G964"/>
  <c r="G965" s="1"/>
  <c r="G961"/>
  <c r="G962" s="1"/>
  <c r="G958"/>
  <c r="G957"/>
  <c r="G956"/>
  <c r="G955"/>
  <c r="G954"/>
  <c r="G953"/>
  <c r="G947"/>
  <c r="G946"/>
  <c r="G945"/>
  <c r="G942"/>
  <c r="G941"/>
  <c r="G943" s="1"/>
  <c r="G936"/>
  <c r="G935"/>
  <c r="G933"/>
  <c r="G932"/>
  <c r="G929"/>
  <c r="G928"/>
  <c r="G927"/>
  <c r="G926"/>
  <c r="G925"/>
  <c r="G924"/>
  <c r="G918"/>
  <c r="G917"/>
  <c r="G915"/>
  <c r="G914"/>
  <c r="G911"/>
  <c r="G910"/>
  <c r="G906"/>
  <c r="G904"/>
  <c r="G905" s="1"/>
  <c r="G898"/>
  <c r="G899" s="1"/>
  <c r="G900" s="1"/>
  <c r="G892"/>
  <c r="G893" s="1"/>
  <c r="G894" s="1"/>
  <c r="G886"/>
  <c r="G887" s="1"/>
  <c r="G888" s="1"/>
  <c r="G880"/>
  <c r="G879"/>
  <c r="G878"/>
  <c r="G877"/>
  <c r="G875"/>
  <c r="G874"/>
  <c r="G868"/>
  <c r="G869" s="1"/>
  <c r="G870" s="1"/>
  <c r="G864"/>
  <c r="G863"/>
  <c r="G862"/>
  <c r="G857"/>
  <c r="G858" s="1"/>
  <c r="G856"/>
  <c r="G850"/>
  <c r="G851" s="1"/>
  <c r="G852" s="1"/>
  <c r="G844"/>
  <c r="G843"/>
  <c r="G842"/>
  <c r="G841"/>
  <c r="G838"/>
  <c r="G839" s="1"/>
  <c r="G832"/>
  <c r="G831"/>
  <c r="G828"/>
  <c r="G829" s="1"/>
  <c r="G823"/>
  <c r="G822"/>
  <c r="G819"/>
  <c r="G820" s="1"/>
  <c r="G816"/>
  <c r="G815"/>
  <c r="G814"/>
  <c r="G813"/>
  <c r="G807"/>
  <c r="G808" s="1"/>
  <c r="G805"/>
  <c r="G804"/>
  <c r="G801"/>
  <c r="G800"/>
  <c r="G799"/>
  <c r="G798"/>
  <c r="G797"/>
  <c r="G796"/>
  <c r="G790"/>
  <c r="G791" s="1"/>
  <c r="G787"/>
  <c r="G786"/>
  <c r="G785"/>
  <c r="G784"/>
  <c r="G778"/>
  <c r="G779" s="1"/>
  <c r="G775"/>
  <c r="G776" s="1"/>
  <c r="G772"/>
  <c r="G771"/>
  <c r="G770"/>
  <c r="G769"/>
  <c r="G763"/>
  <c r="G764" s="1"/>
  <c r="G765" s="1"/>
  <c r="G757"/>
  <c r="G758" s="1"/>
  <c r="G759" s="1"/>
  <c r="G753"/>
  <c r="G751"/>
  <c r="G752" s="1"/>
  <c r="G746"/>
  <c r="G747" s="1"/>
  <c r="G745"/>
  <c r="G739"/>
  <c r="G740" s="1"/>
  <c r="G741" s="1"/>
  <c r="G734"/>
  <c r="G735" s="1"/>
  <c r="G733"/>
  <c r="G727"/>
  <c r="G728" s="1"/>
  <c r="G729" s="1"/>
  <c r="G721"/>
  <c r="G722" s="1"/>
  <c r="G723" s="1"/>
  <c r="G715"/>
  <c r="G716" s="1"/>
  <c r="G717" s="1"/>
  <c r="G709"/>
  <c r="G710" s="1"/>
  <c r="G711" s="1"/>
  <c r="G703"/>
  <c r="G704" s="1"/>
  <c r="G705" s="1"/>
  <c r="G698"/>
  <c r="G699" s="1"/>
  <c r="G697"/>
  <c r="G691"/>
  <c r="G692" s="1"/>
  <c r="G693" s="1"/>
  <c r="G685"/>
  <c r="G686" s="1"/>
  <c r="G687" s="1"/>
  <c r="G679"/>
  <c r="G680" s="1"/>
  <c r="G681" s="1"/>
  <c r="G674"/>
  <c r="G675" s="1"/>
  <c r="G673"/>
  <c r="G667"/>
  <c r="G668" s="1"/>
  <c r="G669" s="1"/>
  <c r="G662"/>
  <c r="G663" s="1"/>
  <c r="G661"/>
  <c r="G655"/>
  <c r="G656" s="1"/>
  <c r="G657" s="1"/>
  <c r="G649"/>
  <c r="G650" s="1"/>
  <c r="G651" s="1"/>
  <c r="G643"/>
  <c r="G644" s="1"/>
  <c r="G645" s="1"/>
  <c r="G638"/>
  <c r="G639" s="1"/>
  <c r="G637"/>
  <c r="G631"/>
  <c r="G632" s="1"/>
  <c r="G633" s="1"/>
  <c r="G625"/>
  <c r="G624"/>
  <c r="G626" s="1"/>
  <c r="G621"/>
  <c r="G622" s="1"/>
  <c r="G627" s="1"/>
  <c r="G616"/>
  <c r="G615"/>
  <c r="G614"/>
  <c r="G611"/>
  <c r="G612" s="1"/>
  <c r="G605"/>
  <c r="G604"/>
  <c r="G606" s="1"/>
  <c r="G601"/>
  <c r="G602" s="1"/>
  <c r="G607" s="1"/>
  <c r="G595"/>
  <c r="G596" s="1"/>
  <c r="G594"/>
  <c r="G591"/>
  <c r="G592" s="1"/>
  <c r="G585"/>
  <c r="G584"/>
  <c r="G581"/>
  <c r="G580"/>
  <c r="G579"/>
  <c r="G577"/>
  <c r="G576"/>
  <c r="G575"/>
  <c r="G570"/>
  <c r="G569"/>
  <c r="G566"/>
  <c r="G565"/>
  <c r="G564"/>
  <c r="G558"/>
  <c r="G559" s="1"/>
  <c r="G557"/>
  <c r="G554"/>
  <c r="G553"/>
  <c r="G552"/>
  <c r="G549"/>
  <c r="G548"/>
  <c r="G542"/>
  <c r="G541"/>
  <c r="G543" s="1"/>
  <c r="G538"/>
  <c r="G537"/>
  <c r="G536"/>
  <c r="G533"/>
  <c r="G532"/>
  <c r="G534" s="1"/>
  <c r="G526"/>
  <c r="G527" s="1"/>
  <c r="G528" s="1"/>
  <c r="G520"/>
  <c r="G521" s="1"/>
  <c r="G522" s="1"/>
  <c r="G514"/>
  <c r="G515" s="1"/>
  <c r="G516" s="1"/>
  <c r="G508"/>
  <c r="G509" s="1"/>
  <c r="G510" s="1"/>
  <c r="G502"/>
  <c r="G501"/>
  <c r="G500"/>
  <c r="G499"/>
  <c r="G493"/>
  <c r="G492"/>
  <c r="G486"/>
  <c r="G487" s="1"/>
  <c r="G488" s="1"/>
  <c r="G480"/>
  <c r="G481" s="1"/>
  <c r="G477"/>
  <c r="G478" s="1"/>
  <c r="G474"/>
  <c r="G473"/>
  <c r="G472"/>
  <c r="G471"/>
  <c r="G470"/>
  <c r="G469"/>
  <c r="G463"/>
  <c r="G464" s="1"/>
  <c r="G465" s="1"/>
  <c r="G457"/>
  <c r="G456"/>
  <c r="G458" s="1"/>
  <c r="G459" s="1"/>
  <c r="G450"/>
  <c r="G449"/>
  <c r="G443"/>
  <c r="G442"/>
  <c r="G444" s="1"/>
  <c r="G445" s="1"/>
  <c r="G436"/>
  <c r="G435"/>
  <c r="G437" s="1"/>
  <c r="G438" s="1"/>
  <c r="G429"/>
  <c r="G428"/>
  <c r="G427"/>
  <c r="G426"/>
  <c r="G425"/>
  <c r="G422"/>
  <c r="G423" s="1"/>
  <c r="G416"/>
  <c r="G415"/>
  <c r="G414"/>
  <c r="G411"/>
  <c r="G412" s="1"/>
  <c r="G406"/>
  <c r="G407" s="1"/>
  <c r="G405"/>
  <c r="G400"/>
  <c r="G401" s="1"/>
  <c r="G399"/>
  <c r="G398"/>
  <c r="G392"/>
  <c r="G393" s="1"/>
  <c r="G394" s="1"/>
  <c r="G391"/>
  <c r="G386"/>
  <c r="G387" s="1"/>
  <c r="G385"/>
  <c r="G384"/>
  <c r="G378"/>
  <c r="G379" s="1"/>
  <c r="G380" s="1"/>
  <c r="G377"/>
  <c r="G371"/>
  <c r="G370"/>
  <c r="G369"/>
  <c r="G368"/>
  <c r="G367"/>
  <c r="G364"/>
  <c r="G365" s="1"/>
  <c r="G358"/>
  <c r="G359" s="1"/>
  <c r="G360" s="1"/>
  <c r="G354"/>
  <c r="G353"/>
  <c r="G352"/>
  <c r="G346"/>
  <c r="G347" s="1"/>
  <c r="G348" s="1"/>
  <c r="G340"/>
  <c r="G341" s="1"/>
  <c r="G342" s="1"/>
  <c r="G334"/>
  <c r="G335" s="1"/>
  <c r="G336" s="1"/>
  <c r="G328"/>
  <c r="G327"/>
  <c r="G326"/>
  <c r="G325"/>
  <c r="G324"/>
  <c r="G321"/>
  <c r="G322" s="1"/>
  <c r="G315"/>
  <c r="G316" s="1"/>
  <c r="G317" s="1"/>
  <c r="G309"/>
  <c r="G310" s="1"/>
  <c r="G311" s="1"/>
  <c r="G303"/>
  <c r="G304" s="1"/>
  <c r="G305" s="1"/>
  <c r="G299"/>
  <c r="G297"/>
  <c r="G298" s="1"/>
  <c r="G291"/>
  <c r="G290"/>
  <c r="G289"/>
  <c r="G288"/>
  <c r="G282"/>
  <c r="G281"/>
  <c r="G276"/>
  <c r="G277" s="1"/>
  <c r="G275"/>
  <c r="G269"/>
  <c r="G270" s="1"/>
  <c r="G271" s="1"/>
  <c r="G265"/>
  <c r="G264"/>
  <c r="G263"/>
  <c r="G258"/>
  <c r="G259" s="1"/>
  <c r="G257"/>
  <c r="G251"/>
  <c r="G250"/>
  <c r="G249"/>
  <c r="G248"/>
  <c r="G252" s="1"/>
  <c r="G253" s="1"/>
  <c r="G242"/>
  <c r="G241"/>
  <c r="G243" s="1"/>
  <c r="G244" s="1"/>
  <c r="G235"/>
  <c r="G236" s="1"/>
  <c r="G237" s="1"/>
  <c r="G229"/>
  <c r="G230" s="1"/>
  <c r="G231" s="1"/>
  <c r="G223"/>
  <c r="G224" s="1"/>
  <c r="G225" s="1"/>
  <c r="G217"/>
  <c r="G218" s="1"/>
  <c r="G219" s="1"/>
  <c r="G211"/>
  <c r="G210"/>
  <c r="G209"/>
  <c r="G208"/>
  <c r="G212" s="1"/>
  <c r="G213" s="1"/>
  <c r="G202"/>
  <c r="G201"/>
  <c r="G195"/>
  <c r="G196" s="1"/>
  <c r="G197" s="1"/>
  <c r="G191"/>
  <c r="G189"/>
  <c r="G190" s="1"/>
  <c r="G184"/>
  <c r="G185" s="1"/>
  <c r="G183"/>
  <c r="G177"/>
  <c r="G178" s="1"/>
  <c r="G179" s="1"/>
  <c r="G171"/>
  <c r="G170"/>
  <c r="G169"/>
  <c r="G168"/>
  <c r="G162"/>
  <c r="G161"/>
  <c r="G163" s="1"/>
  <c r="G164" s="1"/>
  <c r="G155"/>
  <c r="G156" s="1"/>
  <c r="G152"/>
  <c r="G153" s="1"/>
  <c r="G149"/>
  <c r="G148"/>
  <c r="G147"/>
  <c r="G146"/>
  <c r="G140"/>
  <c r="G141" s="1"/>
  <c r="G138"/>
  <c r="G137"/>
  <c r="G134"/>
  <c r="G133"/>
  <c r="G132"/>
  <c r="G131"/>
  <c r="G130"/>
  <c r="G129"/>
  <c r="G123"/>
  <c r="G124" s="1"/>
  <c r="G120"/>
  <c r="G119"/>
  <c r="G121" s="1"/>
  <c r="G116"/>
  <c r="G117" s="1"/>
  <c r="G115"/>
  <c r="G109"/>
  <c r="G110" s="1"/>
  <c r="G106"/>
  <c r="G105"/>
  <c r="G102"/>
  <c r="G101"/>
  <c r="G103" s="1"/>
  <c r="G96"/>
  <c r="G95"/>
  <c r="G92"/>
  <c r="G91"/>
  <c r="G88"/>
  <c r="G87"/>
  <c r="G81"/>
  <c r="G82" s="1"/>
  <c r="G79"/>
  <c r="G78"/>
  <c r="G75"/>
  <c r="G74"/>
  <c r="G73"/>
  <c r="G72"/>
  <c r="G71"/>
  <c r="G70"/>
  <c r="G64"/>
  <c r="G65" s="1"/>
  <c r="G61"/>
  <c r="G62" s="1"/>
  <c r="G60"/>
  <c r="G54"/>
  <c r="G55" s="1"/>
  <c r="G51"/>
  <c r="G50"/>
  <c r="G44"/>
  <c r="G45" s="1"/>
  <c r="G41"/>
  <c r="G42" s="1"/>
  <c r="G46" s="1"/>
  <c r="G40"/>
  <c r="G39"/>
  <c r="G34"/>
  <c r="G33"/>
  <c r="G30"/>
  <c r="G31" s="1"/>
  <c r="G27"/>
  <c r="G26"/>
  <c r="G25"/>
  <c r="G24"/>
  <c r="G23"/>
  <c r="G22"/>
  <c r="G16"/>
  <c r="G17" s="1"/>
  <c r="G13"/>
  <c r="G14" s="1"/>
  <c r="G10"/>
  <c r="G9"/>
  <c r="G8"/>
  <c r="G7"/>
  <c r="G6"/>
  <c r="G5"/>
  <c r="G210" i="3"/>
  <c r="G209"/>
  <c r="G211" s="1"/>
  <c r="G203"/>
  <c r="G202"/>
  <c r="G201"/>
  <c r="G198"/>
  <c r="G197"/>
  <c r="G196"/>
  <c r="G193"/>
  <c r="G192"/>
  <c r="G191"/>
  <c r="G190"/>
  <c r="G187"/>
  <c r="G186"/>
  <c r="G185"/>
  <c r="G184"/>
  <c r="G183"/>
  <c r="G182"/>
  <c r="G181"/>
  <c r="G180"/>
  <c r="G174"/>
  <c r="G173"/>
  <c r="G170"/>
  <c r="G171" s="1"/>
  <c r="G164"/>
  <c r="G163"/>
  <c r="G165" s="1"/>
  <c r="G156"/>
  <c r="G155"/>
  <c r="G154"/>
  <c r="G153"/>
  <c r="G146"/>
  <c r="G145"/>
  <c r="G144"/>
  <c r="G143"/>
  <c r="G142"/>
  <c r="G141"/>
  <c r="G135"/>
  <c r="G136" s="1"/>
  <c r="G132"/>
  <c r="G131"/>
  <c r="G128"/>
  <c r="G129" s="1"/>
  <c r="G125"/>
  <c r="G126" s="1"/>
  <c r="G119"/>
  <c r="G120" s="1"/>
  <c r="G112"/>
  <c r="G111"/>
  <c r="G113" s="1"/>
  <c r="G108"/>
  <c r="G109" s="1"/>
  <c r="G102"/>
  <c r="G103" s="1"/>
  <c r="G99"/>
  <c r="G100" s="1"/>
  <c r="G98"/>
  <c r="G92"/>
  <c r="G93" s="1"/>
  <c r="G89"/>
  <c r="G90" s="1"/>
  <c r="G83"/>
  <c r="G84" s="1"/>
  <c r="G80"/>
  <c r="G81" s="1"/>
  <c r="G74"/>
  <c r="G75" s="1"/>
  <c r="G71"/>
  <c r="G72" s="1"/>
  <c r="G65"/>
  <c r="G66" s="1"/>
  <c r="G59"/>
  <c r="G60" s="1"/>
  <c r="G53"/>
  <c r="G54" s="1"/>
  <c r="G50"/>
  <c r="G51" s="1"/>
  <c r="G44"/>
  <c r="G45" s="1"/>
  <c r="G38"/>
  <c r="G37"/>
  <c r="G36"/>
  <c r="G35"/>
  <c r="G32"/>
  <c r="G33" s="1"/>
  <c r="G29"/>
  <c r="G30" s="1"/>
  <c r="G23"/>
  <c r="G24" s="1"/>
  <c r="G25" s="1"/>
  <c r="G17"/>
  <c r="G18" s="1"/>
  <c r="G19" s="1"/>
  <c r="G11"/>
  <c r="G12" s="1"/>
  <c r="G13" s="1"/>
  <c r="G5"/>
  <c r="G6" s="1"/>
  <c r="G7" s="1"/>
  <c r="I62" i="1"/>
  <c r="J62" s="1"/>
  <c r="I61"/>
  <c r="J61" s="1"/>
  <c r="J60"/>
  <c r="I60"/>
  <c r="G59"/>
  <c r="I58"/>
  <c r="J58" s="1"/>
  <c r="I57"/>
  <c r="J57" s="1"/>
  <c r="I56"/>
  <c r="J56" s="1"/>
  <c r="I55"/>
  <c r="J55" s="1"/>
  <c r="I54"/>
  <c r="J54" s="1"/>
  <c r="I53"/>
  <c r="J53" s="1"/>
  <c r="I52"/>
  <c r="J52" s="1"/>
  <c r="I51"/>
  <c r="J51" s="1"/>
  <c r="G50"/>
  <c r="I49"/>
  <c r="J49" s="1"/>
  <c r="I48"/>
  <c r="J48" s="1"/>
  <c r="I47"/>
  <c r="J47" s="1"/>
  <c r="I46"/>
  <c r="J46" s="1"/>
  <c r="I45"/>
  <c r="J45" s="1"/>
  <c r="G44"/>
  <c r="I43"/>
  <c r="J43" s="1"/>
  <c r="I42"/>
  <c r="J42" s="1"/>
  <c r="I4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3"/>
  <c r="J33" s="1"/>
  <c r="I32"/>
  <c r="J32" s="1"/>
  <c r="G31"/>
  <c r="I30"/>
  <c r="J30" s="1"/>
  <c r="I29"/>
  <c r="J29" s="1"/>
  <c r="I28"/>
  <c r="J28" s="1"/>
  <c r="I27"/>
  <c r="J27" s="1"/>
  <c r="I26"/>
  <c r="J26" s="1"/>
  <c r="G25"/>
  <c r="I24"/>
  <c r="J24" s="1"/>
  <c r="I23"/>
  <c r="J23" s="1"/>
  <c r="G22"/>
  <c r="I21"/>
  <c r="J21" s="1"/>
  <c r="I20"/>
  <c r="J20" s="1"/>
  <c r="I19"/>
  <c r="J19" s="1"/>
  <c r="I18"/>
  <c r="J18" s="1"/>
  <c r="I17"/>
  <c r="J17" s="1"/>
  <c r="I16"/>
  <c r="J16" s="1"/>
  <c r="I15"/>
  <c r="J15" s="1"/>
  <c r="G14"/>
  <c r="I13"/>
  <c r="J13" s="1"/>
  <c r="J12"/>
  <c r="I12"/>
  <c r="I11"/>
  <c r="J11" s="1"/>
  <c r="I10"/>
  <c r="J10" s="1"/>
  <c r="G9"/>
  <c r="I23" i="6" l="1"/>
  <c r="G133" i="3"/>
  <c r="G175"/>
  <c r="G204"/>
  <c r="G39"/>
  <c r="G157"/>
  <c r="G199"/>
  <c r="G28" i="4"/>
  <c r="G35" s="1"/>
  <c r="G135"/>
  <c r="G142" s="1"/>
  <c r="G150"/>
  <c r="G157" s="1"/>
  <c r="G617"/>
  <c r="G959"/>
  <c r="G966" s="1"/>
  <c r="G1042"/>
  <c r="D11" i="9"/>
  <c r="C70"/>
  <c r="D246"/>
  <c r="J64" i="1"/>
  <c r="G292" i="4"/>
  <c r="G293" s="1"/>
  <c r="G372"/>
  <c r="G417"/>
  <c r="G418" s="1"/>
  <c r="G451"/>
  <c r="G452" s="1"/>
  <c r="G494"/>
  <c r="G495" s="1"/>
  <c r="G930"/>
  <c r="G1224"/>
  <c r="G1231" s="1"/>
  <c r="B25" i="9"/>
  <c r="B52"/>
  <c r="D70"/>
  <c r="B91"/>
  <c r="J120"/>
  <c r="D146"/>
  <c r="C174"/>
  <c r="C227"/>
  <c r="J130"/>
  <c r="J25" i="1"/>
  <c r="G188" i="3"/>
  <c r="G194"/>
  <c r="G66" i="4"/>
  <c r="G125"/>
  <c r="G172"/>
  <c r="G173" s="1"/>
  <c r="G976"/>
  <c r="G1059"/>
  <c r="G1066" s="1"/>
  <c r="G1076"/>
  <c r="G1198"/>
  <c r="G1205" s="1"/>
  <c r="D23" i="6"/>
  <c r="D24" s="1"/>
  <c r="C25" i="9"/>
  <c r="D91"/>
  <c r="D227"/>
  <c r="J59" i="1"/>
  <c r="J22"/>
  <c r="G582" i="4"/>
  <c r="G991"/>
  <c r="G998" s="1"/>
  <c r="G1008"/>
  <c r="G1246"/>
  <c r="G1247" s="1"/>
  <c r="J56" i="9"/>
  <c r="B126"/>
  <c r="J196"/>
  <c r="J192" s="1"/>
  <c r="I200" s="1"/>
  <c r="J200" s="1"/>
  <c r="J198" s="1"/>
  <c r="G203" i="4"/>
  <c r="G204" s="1"/>
  <c r="G817"/>
  <c r="G824" s="1"/>
  <c r="G948"/>
  <c r="G949" s="1"/>
  <c r="B43" i="9"/>
  <c r="J84"/>
  <c r="C126"/>
  <c r="C142"/>
  <c r="J212"/>
  <c r="J22" i="6"/>
  <c r="K22" s="1"/>
  <c r="G11" i="4"/>
  <c r="G18" s="1"/>
  <c r="G93"/>
  <c r="G283"/>
  <c r="G284" s="1"/>
  <c r="G329"/>
  <c r="G373"/>
  <c r="G555"/>
  <c r="G586"/>
  <c r="G587" s="1"/>
  <c r="G919"/>
  <c r="H12" i="6"/>
  <c r="C11" i="9"/>
  <c r="J60"/>
  <c r="J77"/>
  <c r="J118"/>
  <c r="D198"/>
  <c r="J129"/>
  <c r="F137"/>
  <c r="F166"/>
  <c r="J138"/>
  <c r="F150"/>
  <c r="I93"/>
  <c r="I97"/>
  <c r="J97" s="1"/>
  <c r="J95" s="1"/>
  <c r="I101" s="1"/>
  <c r="D240"/>
  <c r="C240"/>
  <c r="I45"/>
  <c r="J45" s="1"/>
  <c r="J43" s="1"/>
  <c r="B15"/>
  <c r="B30"/>
  <c r="B56"/>
  <c r="B77"/>
  <c r="B95"/>
  <c r="J101"/>
  <c r="J99" s="1"/>
  <c r="F119"/>
  <c r="B134"/>
  <c r="C192"/>
  <c r="B202"/>
  <c r="D217"/>
  <c r="C217"/>
  <c r="F238"/>
  <c r="J233"/>
  <c r="J231" s="1"/>
  <c r="B240"/>
  <c r="C15"/>
  <c r="C20"/>
  <c r="C30"/>
  <c r="C34"/>
  <c r="C56"/>
  <c r="B64"/>
  <c r="D77"/>
  <c r="F93"/>
  <c r="D95"/>
  <c r="B99"/>
  <c r="C104"/>
  <c r="B114"/>
  <c r="J117"/>
  <c r="B122"/>
  <c r="D134"/>
  <c r="C154"/>
  <c r="B170"/>
  <c r="C188"/>
  <c r="D192"/>
  <c r="D202"/>
  <c r="B217"/>
  <c r="D231"/>
  <c r="C231"/>
  <c r="F237"/>
  <c r="D20"/>
  <c r="D34"/>
  <c r="C64"/>
  <c r="C99"/>
  <c r="D104"/>
  <c r="C114"/>
  <c r="D122"/>
  <c r="J132"/>
  <c r="D154"/>
  <c r="F168"/>
  <c r="C170"/>
  <c r="J183"/>
  <c r="D188"/>
  <c r="C222"/>
  <c r="B222"/>
  <c r="B231"/>
  <c r="B250"/>
  <c r="C250"/>
  <c r="K10" i="6"/>
  <c r="H20"/>
  <c r="J20" s="1"/>
  <c r="K20" s="1"/>
  <c r="J31" i="1"/>
  <c r="J50"/>
  <c r="J14"/>
  <c r="J9"/>
  <c r="J44"/>
  <c r="G1049" i="4"/>
  <c r="G330"/>
  <c r="G475"/>
  <c r="G482" s="1"/>
  <c r="G76"/>
  <c r="G83" s="1"/>
  <c r="G881"/>
  <c r="G882" s="1"/>
  <c r="G937"/>
  <c r="G1015"/>
  <c r="H18" i="6"/>
  <c r="K18" s="1"/>
  <c r="G147" i="3"/>
  <c r="G107" i="4"/>
  <c r="G111" s="1"/>
  <c r="G430"/>
  <c r="G431" s="1"/>
  <c r="G503"/>
  <c r="G504" s="1"/>
  <c r="G539"/>
  <c r="G544" s="1"/>
  <c r="G845"/>
  <c r="G846" s="1"/>
  <c r="G983"/>
  <c r="G1083"/>
  <c r="G52"/>
  <c r="G56" s="1"/>
  <c r="G89"/>
  <c r="G550"/>
  <c r="G560" s="1"/>
  <c r="G567"/>
  <c r="G571" s="1"/>
  <c r="G597"/>
  <c r="G788"/>
  <c r="G792" s="1"/>
  <c r="G912"/>
  <c r="G920" s="1"/>
  <c r="G1025"/>
  <c r="G1032" s="1"/>
  <c r="G802"/>
  <c r="G809" s="1"/>
  <c r="G1134"/>
  <c r="G1135" s="1"/>
  <c r="G1181"/>
  <c r="G1188" s="1"/>
  <c r="G773"/>
  <c r="G780" s="1"/>
  <c r="G833"/>
  <c r="G834" s="1"/>
  <c r="G1146"/>
  <c r="G1147" s="1"/>
  <c r="G8" i="6"/>
  <c r="G16"/>
  <c r="H8"/>
  <c r="F12"/>
  <c r="E14"/>
  <c r="F14" s="1"/>
  <c r="E8"/>
  <c r="E16"/>
  <c r="F8"/>
  <c r="J12" l="1"/>
  <c r="K12" s="1"/>
  <c r="G97" i="4"/>
  <c r="J168" i="9"/>
  <c r="F180"/>
  <c r="J180" s="1"/>
  <c r="J166"/>
  <c r="F178"/>
  <c r="J178" s="1"/>
  <c r="F242"/>
  <c r="J242" s="1"/>
  <c r="J237"/>
  <c r="F106"/>
  <c r="J93"/>
  <c r="J91" s="1"/>
  <c r="F165"/>
  <c r="F149"/>
  <c r="J137"/>
  <c r="J119"/>
  <c r="J114" s="1"/>
  <c r="F131"/>
  <c r="J150"/>
  <c r="F158"/>
  <c r="J158" s="1"/>
  <c r="F243"/>
  <c r="J243" s="1"/>
  <c r="J238"/>
  <c r="E23" i="6"/>
  <c r="E24" s="1"/>
  <c r="G23"/>
  <c r="J8"/>
  <c r="J65" i="1"/>
  <c r="F23" i="6"/>
  <c r="F24" s="1"/>
  <c r="H16"/>
  <c r="H23" s="1"/>
  <c r="K14"/>
  <c r="J23" l="1"/>
  <c r="M67" i="1"/>
  <c r="G24" i="6"/>
  <c r="H24" s="1"/>
  <c r="I24" s="1"/>
  <c r="I172" i="9"/>
  <c r="J172" s="1"/>
  <c r="J170" s="1"/>
  <c r="I112"/>
  <c r="J112" s="1"/>
  <c r="J110" s="1"/>
  <c r="F157"/>
  <c r="J157" s="1"/>
  <c r="J149"/>
  <c r="J235"/>
  <c r="J240"/>
  <c r="F107"/>
  <c r="J131"/>
  <c r="J126" s="1"/>
  <c r="F139"/>
  <c r="F177"/>
  <c r="J177" s="1"/>
  <c r="J165"/>
  <c r="K16" i="6"/>
  <c r="K8"/>
  <c r="I44" i="5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J4" s="1"/>
  <c r="K4" s="1"/>
  <c r="J63" i="1"/>
  <c r="J24" i="6" l="1"/>
  <c r="K23" s="1"/>
  <c r="F108" i="9"/>
  <c r="J139"/>
  <c r="J134" s="1"/>
  <c r="I107" s="1"/>
  <c r="J107" s="1"/>
  <c r="F167"/>
  <c r="F151"/>
  <c r="I124"/>
  <c r="J124" s="1"/>
  <c r="J122" s="1"/>
  <c r="I106"/>
  <c r="J106" s="1"/>
  <c r="J5" i="5"/>
  <c r="K5" s="1"/>
  <c r="F179" i="9" l="1"/>
  <c r="J179" s="1"/>
  <c r="J174" s="1"/>
  <c r="J167"/>
  <c r="J162" s="1"/>
  <c r="I108" s="1"/>
  <c r="J108" s="1"/>
  <c r="J104" s="1"/>
  <c r="J6" i="5"/>
  <c r="K6" s="1"/>
  <c r="F159" i="9"/>
  <c r="J159" s="1"/>
  <c r="J154" s="1"/>
  <c r="I144" s="1"/>
  <c r="J144" s="1"/>
  <c r="J142" s="1"/>
  <c r="J151"/>
  <c r="J146" s="1"/>
  <c r="J7" i="5" l="1"/>
  <c r="K7" s="1"/>
  <c r="J8" l="1"/>
  <c r="K8" s="1"/>
  <c r="J9" l="1"/>
  <c r="K9" s="1"/>
  <c r="J10" l="1"/>
  <c r="K10" s="1"/>
  <c r="J11" l="1"/>
  <c r="K11" s="1"/>
  <c r="J12" l="1"/>
  <c r="J13" s="1"/>
  <c r="K12" l="1"/>
  <c r="K13"/>
  <c r="J14"/>
  <c r="K14" l="1"/>
  <c r="J15"/>
  <c r="K15" l="1"/>
  <c r="J16"/>
  <c r="K16" l="1"/>
  <c r="J17"/>
  <c r="K17" l="1"/>
  <c r="J18"/>
  <c r="K18" l="1"/>
  <c r="J19"/>
  <c r="K19" l="1"/>
  <c r="J20"/>
  <c r="K20" l="1"/>
  <c r="J21"/>
  <c r="K21" l="1"/>
  <c r="J22"/>
  <c r="K22" l="1"/>
  <c r="J23"/>
  <c r="K23" l="1"/>
  <c r="J24"/>
  <c r="K24" l="1"/>
  <c r="J25"/>
  <c r="K25" l="1"/>
  <c r="J26"/>
  <c r="K26" l="1"/>
  <c r="J27"/>
  <c r="K27" l="1"/>
  <c r="J28"/>
  <c r="K28" l="1"/>
  <c r="J29"/>
  <c r="K29" l="1"/>
  <c r="J30"/>
  <c r="K30" l="1"/>
  <c r="J31"/>
  <c r="K31" l="1"/>
  <c r="J32"/>
  <c r="K32" l="1"/>
  <c r="J33"/>
  <c r="K33" l="1"/>
  <c r="J34"/>
  <c r="K34" l="1"/>
  <c r="J35"/>
  <c r="K35" l="1"/>
  <c r="J36"/>
  <c r="K36" l="1"/>
  <c r="J37"/>
  <c r="K37" l="1"/>
  <c r="J38"/>
  <c r="K38" l="1"/>
  <c r="J39"/>
  <c r="K39" l="1"/>
  <c r="J40"/>
  <c r="K40" l="1"/>
  <c r="J41"/>
  <c r="K41" l="1"/>
  <c r="J42"/>
  <c r="K42" l="1"/>
  <c r="J43"/>
  <c r="K43" l="1"/>
  <c r="J44"/>
  <c r="G46" l="1"/>
  <c r="K44"/>
</calcChain>
</file>

<file path=xl/sharedStrings.xml><?xml version="1.0" encoding="utf-8"?>
<sst xmlns="http://schemas.openxmlformats.org/spreadsheetml/2006/main" count="11138" uniqueCount="1158">
  <si>
    <t>ITEM</t>
  </si>
  <si>
    <t>CÓDIGO</t>
  </si>
  <si>
    <t>REF.</t>
  </si>
  <si>
    <t>DESCRIÇÃO</t>
  </si>
  <si>
    <t>UNID.</t>
  </si>
  <si>
    <t>QUANT.</t>
  </si>
  <si>
    <t>PREÇO UNIT
SEM BDI R$</t>
  </si>
  <si>
    <t>BDI (%)</t>
  </si>
  <si>
    <t>PREÇO UNIT
COM BDI R$</t>
  </si>
  <si>
    <t>PREÇO
TOTAL R$</t>
  </si>
  <si>
    <t>1</t>
  </si>
  <si>
    <t>INSTALAÇÕES PROVISÓRIAS</t>
  </si>
  <si>
    <t>1.1</t>
  </si>
  <si>
    <t>INS-32971826</t>
  </si>
  <si>
    <t>Composições Próprias</t>
  </si>
  <si>
    <t>MOBILIZAÇÃO DE CONTAINER</t>
  </si>
  <si>
    <t>UND</t>
  </si>
  <si>
    <t>1.2</t>
  </si>
  <si>
    <t>INS-09244605</t>
  </si>
  <si>
    <t>DESMOBILIZAÇÃO DE CONTAINER</t>
  </si>
  <si>
    <t>1.3</t>
  </si>
  <si>
    <t>INS-91581640</t>
  </si>
  <si>
    <t>LOCAÇÃO DE CONTAINER PARA ESCRITORIO SEM BANHEIRO - BDI = 10,89</t>
  </si>
  <si>
    <t>MES</t>
  </si>
  <si>
    <t>1.4</t>
  </si>
  <si>
    <t>INS-33223766</t>
  </si>
  <si>
    <t>LOCAÇÃO CONTAINER PARA ESCRITORIO COM BANHEIRO - BDI = 10,89</t>
  </si>
  <si>
    <t>2</t>
  </si>
  <si>
    <t>SERVIÇOS PRELIMINARES</t>
  </si>
  <si>
    <t>2.1</t>
  </si>
  <si>
    <t>103689</t>
  </si>
  <si>
    <t>SINAPI</t>
  </si>
  <si>
    <t>FORNECIMENTO E INSTALAÇÃO DE PLACA DE OBRA COM CHAPA GALVANIZADA E ESTRUTURA DE MADEIRA. AF_03/2022_PS</t>
  </si>
  <si>
    <t>M2</t>
  </si>
  <si>
    <t>2.2</t>
  </si>
  <si>
    <t>98524</t>
  </si>
  <si>
    <t>LIMPEZA MANUAL DE VEGETAÇÃO EM TERRENO COM ENXADA. AF_03/2024</t>
  </si>
  <si>
    <t>2.3</t>
  </si>
  <si>
    <t>98530</t>
  </si>
  <si>
    <t>CORTE RASO E RECORTE DE ÁRVORE COM DIÂMETRO DE TRONCO MAIOR OU IGUAL A 0,40 M E MENOR QUE 0,60 M. AF_03/2024</t>
  </si>
  <si>
    <t>UN</t>
  </si>
  <si>
    <t>2.4</t>
  </si>
  <si>
    <t>100206</t>
  </si>
  <si>
    <t>TRANSPORTE HORIZONTAL COM JERICA DE 90 L, DE MASSA/ GRANEL (UNIDADE: M3XKM). AF_07/2019</t>
  </si>
  <si>
    <t>M3XKM</t>
  </si>
  <si>
    <t>2.5</t>
  </si>
  <si>
    <t>100983</t>
  </si>
  <si>
    <t>CARGA, MANOBRA E DESCARGA DE ENTULHO EM CAMINHÃO BASCULANTE 14 M³ - CARGA COM ESCAVADEIRA HIDRÁULICA (CAÇAMBA DE 0,80 M³ / 111 HP) E DESCARGA LIVRE (UNIDADE: M3). AF_07/2020</t>
  </si>
  <si>
    <t>M3</t>
  </si>
  <si>
    <t>2.6</t>
  </si>
  <si>
    <t>95876</t>
  </si>
  <si>
    <t>TRANSPORTE COM CAMINHÃO BASCULANTE DE 14 M³, EM VIA URBANA PAVIMENTADA, DMT ATÉ 30 KM (UNIDADE: M3XKM). AF_07/2020</t>
  </si>
  <si>
    <t>2.7</t>
  </si>
  <si>
    <t>COMP-64451533</t>
  </si>
  <si>
    <t>SERVICOS TOPOGRAFICOS PARA PAVIMENTACAO, INCLUSIVE NOTA DE SERVICOS, ACOMPANHAMENTO E GREIDE</t>
  </si>
  <si>
    <t>M²</t>
  </si>
  <si>
    <t>3</t>
  </si>
  <si>
    <t>ADMINISTRAÇAO LOCAL DA OBRA</t>
  </si>
  <si>
    <t>3.1</t>
  </si>
  <si>
    <t>93565</t>
  </si>
  <si>
    <t>ENGENHEIRO CIVIL DE OBRA JUNIOR COM ENCARGOS COMPLEMENTARES</t>
  </si>
  <si>
    <t>3.2</t>
  </si>
  <si>
    <t>93572</t>
  </si>
  <si>
    <t>ENCARREGADO GERAL DE OBRAS COM ENCARGOS COMPLEMENTARES</t>
  </si>
  <si>
    <t>4</t>
  </si>
  <si>
    <t>TERRAPLENAGEM</t>
  </si>
  <si>
    <t>4.1</t>
  </si>
  <si>
    <t>93358</t>
  </si>
  <si>
    <t>ESCAVAÇÃO MANUAL DE VALA. AF_09/2024</t>
  </si>
  <si>
    <t>4.2</t>
  </si>
  <si>
    <t>CP-96995-85112623</t>
  </si>
  <si>
    <t>REATERRO MANUAL APILOADO COM SOQUETE</t>
  </si>
  <si>
    <t>4.3</t>
  </si>
  <si>
    <t>4.4</t>
  </si>
  <si>
    <t>CP-72897-80530767</t>
  </si>
  <si>
    <t>CARGA MANUAL DE ENTULHO EM CAMINHAO BASCULANTE 14 M3</t>
  </si>
  <si>
    <t>4.5</t>
  </si>
  <si>
    <t>5</t>
  </si>
  <si>
    <t>CONTENÇÃO DE ENCOSTA</t>
  </si>
  <si>
    <t>5.1</t>
  </si>
  <si>
    <t>5.2</t>
  </si>
  <si>
    <t>CP-100206-86548087</t>
  </si>
  <si>
    <t>TRANSPORTE HORIZONTAL COM JERICA DE 90 L, DE PEDRA RACHÃO GRANEL (UNIDADE: M3XKM). AF_07/2019</t>
  </si>
  <si>
    <t>5.3</t>
  </si>
  <si>
    <t>103800</t>
  </si>
  <si>
    <t>PEDRA ARGAMASSADA COM CIMENTO E AREIA 1:3, 40% DE ARGAMASSA EM VOLUME - AREIA E PEDRA DE MÃO COMERCIAIS - FORNECIMENTO E ASSENTAMENTO. AF_08/2022</t>
  </si>
  <si>
    <t>5.4</t>
  </si>
  <si>
    <t>COMP-83526730</t>
  </si>
  <si>
    <t>TRANSPORTE COMERCIAL DE BRITA</t>
  </si>
  <si>
    <t>M³XKM</t>
  </si>
  <si>
    <t>5.5</t>
  </si>
  <si>
    <t>CP-73883/002-13051595</t>
  </si>
  <si>
    <t>EXECUCAO DE DRENO FRANCES COM BRITA NUM 2</t>
  </si>
  <si>
    <t>5.6</t>
  </si>
  <si>
    <t>CP-73883/001-30509153</t>
  </si>
  <si>
    <t>EXECUCAO DE DRENO FRANCES COM AREIA MEDIA</t>
  </si>
  <si>
    <t>5.7</t>
  </si>
  <si>
    <t>CP-83729-53696259</t>
  </si>
  <si>
    <t>FORNECIMENTO/INSTALACAO DE MANTA BIDIM RT-31</t>
  </si>
  <si>
    <t>5.8</t>
  </si>
  <si>
    <t>CP-83681-82667036</t>
  </si>
  <si>
    <t>TUBO PVC D=4" COM MATERIAL DRENANTE PARA DRENO/BARBACA - FORNECIMENTO E INSTALACAO</t>
  </si>
  <si>
    <t>M</t>
  </si>
  <si>
    <t>5.9</t>
  </si>
  <si>
    <t>CP-S10448-80966267</t>
  </si>
  <si>
    <t>Abraçadeira metálica tipo "D" de 4"</t>
  </si>
  <si>
    <t>un</t>
  </si>
  <si>
    <t>5.10</t>
  </si>
  <si>
    <t>96620</t>
  </si>
  <si>
    <t>LASTRO DE CONCRETO MAGRO, APLICADO EM PISOS, LAJES SOBRE SOLO OU RADIERS. AF_01/2024</t>
  </si>
  <si>
    <t>5.11</t>
  </si>
  <si>
    <t>CP-83356-32589970</t>
  </si>
  <si>
    <t>TRANSPORTE COMERCIAL DE PEDRA RACHÃO</t>
  </si>
  <si>
    <t>5.12</t>
  </si>
  <si>
    <t>COMP-82259696</t>
  </si>
  <si>
    <t>PREENCHIMENTO DE JUNTAS COM SELANTE A BASE DE ASFALTO</t>
  </si>
  <si>
    <t>6</t>
  </si>
  <si>
    <t>DRENAGEM PLUVIAL</t>
  </si>
  <si>
    <t>6.1</t>
  </si>
  <si>
    <t>COMP-03122123</t>
  </si>
  <si>
    <t>CANALETA EM CONCRETO ARMADO FCK 25MPa NAS DIMENSÕES (0,40M X 0,40M), SEM LAJE DE TAMPA.</t>
  </si>
  <si>
    <t>m</t>
  </si>
  <si>
    <t>6.2</t>
  </si>
  <si>
    <t>COMP-68566617</t>
  </si>
  <si>
    <t>TAMPA EM CONCRETO ARMADO FCK 25MPa NAS DIMENSÕES (1,00M X 0,70M), BASEADA EM PROJETO TIPO PARA CONTENÇÃO DE ENCOSTAS, COM LANÇAMENTO EM FORMA MANUAL</t>
  </si>
  <si>
    <t>6.3</t>
  </si>
  <si>
    <t>94971</t>
  </si>
  <si>
    <t>CONCRETO FCK = 25MPA, TRAÇO 1:2,3:2,7 (EM MASSA SECA DE CIMENTO/ AREIA MÉDIA/ BRITA 1) - PREPARO MECÂNICO COM BETONEIRA 600 L. AF_05/2021</t>
  </si>
  <si>
    <t>6.4</t>
  </si>
  <si>
    <t>CP-74157/004-48264518</t>
  </si>
  <si>
    <t>LANCAMENTO/APLICACAO MANUAL DE CONCRETO EM FUNDACOES (concreto magro)</t>
  </si>
  <si>
    <t>6.5</t>
  </si>
  <si>
    <t>97086</t>
  </si>
  <si>
    <t>FABRICAÇÃO, MONTAGEM E DESMONTAGEM DE FORMA PARA RADIER, PISO DE CONCRETO OU LAJE SOBRE SOLO, EM MADEIRA SERRADA, 4 UTILIZAÇÕES. AF_09/2021</t>
  </si>
  <si>
    <t>7</t>
  </si>
  <si>
    <t>REVESTIMENTO E PROTEÇÃO DA ENCOSTA</t>
  </si>
  <si>
    <t>7.1</t>
  </si>
  <si>
    <t>CP-97084-89637704</t>
  </si>
  <si>
    <t>REGULARIZACAO E COMPACTAÇÃO MANUAL DE TERRENO COM PLACA VIBRATÓRIA</t>
  </si>
  <si>
    <t>7.2</t>
  </si>
  <si>
    <t>COMP-44028973</t>
  </si>
  <si>
    <t>EXECUÇÃO DE REVESTIMENTO DE CONCRETO PROJETADO COM ESPESSURA DE 4 CM, ARMADO COM TELA Q 138, INCLINAÇÃO MENOR QUE 90°, APLICAÇÃO DESCONTÍNUA, UTILIZANDO EQUIPAMENTO DE PROJEÇÃO COM 6 M³/H DE CAPACIDADE, INCLUSIVE GRAMPOS DE FIXAÇÃO DE TELA A CADA 2M</t>
  </si>
  <si>
    <t>7.3</t>
  </si>
  <si>
    <t>CP-S03644-77614840</t>
  </si>
  <si>
    <t>Acabamento de superfície de piso de concreto com desempolamento manual</t>
  </si>
  <si>
    <t>m2</t>
  </si>
  <si>
    <t>7.4</t>
  </si>
  <si>
    <t>88489</t>
  </si>
  <si>
    <t>PINTURA LÁTEX ACRÍLICA PREMIUM, APLICAÇÃO MANUAL EM PAREDES, DUAS DEMÃOS. AF_04/2023</t>
  </si>
  <si>
    <t>7.5</t>
  </si>
  <si>
    <t>7.6</t>
  </si>
  <si>
    <t>103329</t>
  </si>
  <si>
    <t>ALVENARIA DE VEDAÇÃO DE BLOCOS CERÂMICOS FURADOS NA HORIZONTAL DE 9X19X19 CM (ESPESSURA 9 CM) E ARGAMASSA DE ASSENTAMENTO COM PREPARO MANUAL. AF_12/2021</t>
  </si>
  <si>
    <t>7.7</t>
  </si>
  <si>
    <t>87893</t>
  </si>
  <si>
    <t>CHAPISCO APLICADO EM ALVENARIA (SEM PRESENÇA DE VÃOS) E ESTRUTURAS DE CONCRETO DE FACHADA, COM COLHER DE PEDREIRO. ARGAMASSA TRAÇO 1:3 COM PREPARO MANUAL. AF_10/2022</t>
  </si>
  <si>
    <t>7.8</t>
  </si>
  <si>
    <t>87794</t>
  </si>
  <si>
    <t>EMBOÇO OU MASSA ÚNICA EM ARGAMASSA TRAÇO 1:2:8, PREPARO MANUAL, APLICADA MANUALMENTE EM PANOS CEGOS DE FACHADA (SEM PRESENÇA DE VÃOS), ESPESSURA DE 25 MM. AF_09/2022</t>
  </si>
  <si>
    <t>8</t>
  </si>
  <si>
    <t>SERVIÇOS COMPLEMENTARES</t>
  </si>
  <si>
    <t>8.1</t>
  </si>
  <si>
    <t>94990</t>
  </si>
  <si>
    <t>EXECUÇÃO DE PASSEIO (CALÇADA) OU PISO DE CONCRETO COM CONCRETO MOLDADO IN LOCO, FEITO EM OBRA, ACABAMENTO CONVENCIONAL, NÃO ARMADO. AF_08/2022</t>
  </si>
  <si>
    <t>8.2</t>
  </si>
  <si>
    <t>8.3</t>
  </si>
  <si>
    <t>99839</t>
  </si>
  <si>
    <t>GUARDA-CORPO DE AÇO GALVANIZADO DE 1,10M DE ALTURA, MONTANTES TUBULARES DE 1.1/2 ESPAÇADOS DE 1,20M, TRAVESSA SUPERIOR DE 2 , GRADIL FORMADO POR BARRAS CHATAS EM FERRO DE 32X4,8MM, FIXADO COM CHUMBADOR MECÂNICO. AF_04/2019_PS</t>
  </si>
  <si>
    <t>VALOR BDI TOTAL:</t>
  </si>
  <si>
    <t>VALOR ORÇAMENTO:</t>
  </si>
  <si>
    <t>VALOR TOTAL:</t>
  </si>
  <si>
    <t>ALEX SILVA RAMOS - CREA N° 25.122-D</t>
  </si>
  <si>
    <t>INS-32971826 MOBILIZAÇÃO DE CONTAINER (UND)</t>
  </si>
  <si>
    <t>Material</t>
  </si>
  <si>
    <t>FONTE</t>
  </si>
  <si>
    <t>UNID</t>
  </si>
  <si>
    <t>COEFICIENTE</t>
  </si>
  <si>
    <t>PREÇO UNITÁRIO</t>
  </si>
  <si>
    <t>TOTAL</t>
  </si>
  <si>
    <t xml:space="preserve">Composições </t>
  </si>
  <si>
    <t>TOTAL Material:</t>
  </si>
  <si>
    <t>VALOR:</t>
  </si>
  <si>
    <t>INS-09244605 DESMOBILIZAÇÃO DE CONTAINER (UND)</t>
  </si>
  <si>
    <t>INS-91581640 LOCAÇÃO DE CONTAINER PARA ESCRITORIO SEM BANHEIRO (MES)</t>
  </si>
  <si>
    <t>LOCAÇÃO DE CONTAINER PARA ESCRITORIO SEM BANHEIRO</t>
  </si>
  <si>
    <t>INS-33223766 LOCAÇÃO CONTAINER PARA ESCRITORIO COM BANHEIRO (MES)</t>
  </si>
  <si>
    <t>LOCAÇÃO CONTAINER PARA ESCRITORIO COM BANHEIRO</t>
  </si>
  <si>
    <t>COMP-64451533 SERVICOS TOPOGRAFICOS PARA PAVIMENTACAO, INCLUSIVE NOTA DE SERVICOS, ACOMPANHAMENTO E GREIDE (M²)</t>
  </si>
  <si>
    <t>Equipamento Custo Horário</t>
  </si>
  <si>
    <t>92145</t>
  </si>
  <si>
    <t>CAMINHONETE CABINE SIMPLES COM MOTOR 1.6 FLEX, CÂMBIO MANUAL, POTÊNCIA 101/104 CV, 2 PORTAS - CHP DIURNO. AF_11/2015</t>
  </si>
  <si>
    <t>CHP</t>
  </si>
  <si>
    <t>TOTAL Equipamento Custo Horário:</t>
  </si>
  <si>
    <t>00004460</t>
  </si>
  <si>
    <t>SARRAFO NAO APARELHADO *2,5 X 10* CM, EM MACARANDUBA/MASSARANDUBA, ANGELIM OU EQUIVALENTE DA REGIAO - BRUTA</t>
  </si>
  <si>
    <t>Mão de Obra com Encargos Complementares</t>
  </si>
  <si>
    <t>88253</t>
  </si>
  <si>
    <t>AUXILIAR DE TOPÓGRAFO COM ENCARGOS COMPLEMENTARES</t>
  </si>
  <si>
    <t>H</t>
  </si>
  <si>
    <t>90775</t>
  </si>
  <si>
    <t>DESENHISTA PROJETISTA COM ENCARGOS COMPLEMENTARES</t>
  </si>
  <si>
    <t>88288</t>
  </si>
  <si>
    <t>NIVELADOR COM ENCARGOS COMPLEMENTARES</t>
  </si>
  <si>
    <t>88316</t>
  </si>
  <si>
    <t>SERVENTE COM ENCARGOS COMPLEMENTARES</t>
  </si>
  <si>
    <t>TOTAL Mão de Obra com Encargos Complementares:</t>
  </si>
  <si>
    <t>Observações: Baseada na Composição 78472 SINAPI - JAN/20</t>
  </si>
  <si>
    <t>CP-96995-85112623 REATERRO MANUAL APILOADO COM SOQUETE (M3)</t>
  </si>
  <si>
    <t>Observações: baseado no sinapi 96995</t>
  </si>
  <si>
    <t>CP-72897-80530767 CARGA MANUAL DE ENTULHO EM CAMINHAO BASCULANTE 14 M3 (M3)</t>
  </si>
  <si>
    <t>89877</t>
  </si>
  <si>
    <t>CAMINHÃO BASCULANTE 14 M3, COM CAVALO MECÂNICO DE CAPACIDADE MÁXIMA DE TRAÇÃO COMBINADO DE 36000 KG, POTÊNCIA 286 CV, INCLUSIVE SEMIREBOQUE COM CAÇAMBA METÁLICA - CHI DIURNO. AF_12/2014</t>
  </si>
  <si>
    <t>CHI</t>
  </si>
  <si>
    <t>Observações: BASEADA NO SINAPI 72897 - JANEIRO 2020</t>
  </si>
  <si>
    <t>CP-100206-86548087 TRANSPORTE HORIZONTAL COM JERICA DE 90 L, DE PEDRA RACHÃO GRANEL (UNIDADE: M3XKM). AF_07/2019 (M3XKM)</t>
  </si>
  <si>
    <t>Observações: BASEADA NO SINAPI 100206</t>
  </si>
  <si>
    <t>COMP-83526730 TRANSPORTE COMERCIAL DE BRITA (M³XKM)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</si>
  <si>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</si>
  <si>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</si>
  <si>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Observações: Baseado no 83356/SINAPI - AGO/20</t>
  </si>
  <si>
    <t>CP-73883/002-13051595 EXECUCAO DE DRENO FRANCES COM BRITA NUM 2 (M3)</t>
  </si>
  <si>
    <t>00004718</t>
  </si>
  <si>
    <t>PEDRA BRITADA N. 2 (19 A 38 MM) POSTO PEDREIRA/FORNECEDOR, SEM FRETE</t>
  </si>
  <si>
    <t>Observações: BASEADO NO SINAPI - 73883/002 - JANEIRO 2020</t>
  </si>
  <si>
    <t>CP-73883/001-30509153 EXECUCAO DE DRENO FRANCES COM AREIA MEDIA (M3)</t>
  </si>
  <si>
    <t>00000370</t>
  </si>
  <si>
    <t>AREIA MEDIA - POSTO JAZIDA/FORNECEDOR (RETIRADO NA JAZIDA, SEM TRANSPORTE)</t>
  </si>
  <si>
    <t>Observações: BASEADO NO SINAPI - 73883/001 - JANEIRO 2020</t>
  </si>
  <si>
    <t>CP-83729-53696259 FORNECIMENTO/INSTALACAO DE MANTA BIDIM RT-31 (M2)</t>
  </si>
  <si>
    <t>00004018</t>
  </si>
  <si>
    <t>GEOTEXTIL NAO TECIDO AGULHADO DE FILAMENTOS CONTINUOS 100% POLIESTER, RESITENCIA A TRACAO = 31 KN/M</t>
  </si>
  <si>
    <t>Observações: BASEADA NO SINAPI 83729 - JANEIRO 2020</t>
  </si>
  <si>
    <t>CP-83681-82667036 TUBO PVC D=4" COM MATERIAL DRENANTE PARA DRENO/BARBACA - FORNECIMENTO E INSTALACAO (M)</t>
  </si>
  <si>
    <t>00004722</t>
  </si>
  <si>
    <t>PEDRA BRITADA N. 3 (38 A 50 MM) POSTO PEDREIRA/FORNECEDOR, SEM FRETE</t>
  </si>
  <si>
    <t>00009836</t>
  </si>
  <si>
    <t>TUBO PVC SERIE NORMAL, DN 100 MM, PARA ESGOTO PREDIAL (NBR 5688)</t>
  </si>
  <si>
    <t>Observações: BASEADA NO SINAPI 83681 - JANEIRO 2020</t>
  </si>
  <si>
    <t>CP-S10448-80966267 Abraçadeira metálica tipo "D" de 4" (un)</t>
  </si>
  <si>
    <t>00000399</t>
  </si>
  <si>
    <t>ABRACADEIRA EM ACO PARA AMARRACAO DE ELETRODUTOS, TIPO D, COM 4" E PARAFUSO DE FIXACAO</t>
  </si>
  <si>
    <t>88267</t>
  </si>
  <si>
    <t>ENCANADOR OU BOMBEIRO HIDRÁULICO COM ENCARGOS COMPLEMENTARES</t>
  </si>
  <si>
    <t xml:space="preserve">Observações: BASEADA NO ORSE CP-S10448-80966267
</t>
  </si>
  <si>
    <t>CP-83356-32589970 TRANSPORTE COMERCIAL DE PEDRA RACHÃO (M3XKM)</t>
  </si>
  <si>
    <t>Observações: BASEADA NO SINAPI 83356 - JANEIRO 2020</t>
  </si>
  <si>
    <t>COMP-82259696 PREENCHIMENTO DE JUNTAS COM SELANTE A BASE DE ASFALTO (M)</t>
  </si>
  <si>
    <t>5909</t>
  </si>
  <si>
    <t>ESPARGIDOR DE ASFALTO PRESSURIZADO COM TANQUE DE 2500 L, REBOCÁVEL COM MOTOR A GASOLINA POTÊNCIA 3,4 HP - CHP DIURNO. AF_07/2014</t>
  </si>
  <si>
    <t>00000516</t>
  </si>
  <si>
    <t>ASFALTO MODIFICADO TIPO II - NBR 9910 (ASFALTO OXIDADO PARA IMPERMEABILIZACAO, COEFICIENTE DE PENETRACAO 20-35)</t>
  </si>
  <si>
    <t>KG</t>
  </si>
  <si>
    <t>90776</t>
  </si>
  <si>
    <t>ENCARREGADO GERAL COM ENCARGOS COMPLEMENTARES</t>
  </si>
  <si>
    <t>Serviço</t>
  </si>
  <si>
    <t>90971</t>
  </si>
  <si>
    <t>COMPRESSOR DE AR REBOCAVEL, VAZÃO 250 PCM, PRESSAO DE TRABALHO 102 PSI, MOTOR A DIESEL POTÊNCIA 81 CV - MATERIAIS NA OPERAÇÃO. AF_06/2015</t>
  </si>
  <si>
    <t>TOTAL Serviço:</t>
  </si>
  <si>
    <t>Observações: (Baseada na Composição 20.06.050 EMLURB-Dezembro.2014)</t>
  </si>
  <si>
    <t>COMP-03122123 CANALETA EM CONCRETO ARMADO FCK 25MPa NAS DIMENSÕES (0,40M X 0,40M), SEM LAJE DE TAMPA. (m)</t>
  </si>
  <si>
    <t>92916</t>
  </si>
  <si>
    <t>ARMAÇÃO DE ESTRUTURAS DIVERSAS DE CONCRETO ARMADO, EXCETO VIGAS, PILARES, LAJES E FUNDAÇÕES, UTILIZANDO AÇO CA-50 DE 6,3 MM - MONTAGEM. AF_06/2022</t>
  </si>
  <si>
    <t>92917</t>
  </si>
  <si>
    <t>ARMAÇÃO DE ESTRUTURAS DIVERSAS DE CONCRETO ARMADO, EXCETO VIGAS, PILARES, LAJES E FUNDAÇÕES, UTILIZANDO AÇO CA-50 DE 8,0 MM - MONTAGEM. AF_06/2022</t>
  </si>
  <si>
    <t>94965</t>
  </si>
  <si>
    <t>CONCRETO FCK = 25MPA, TRAÇO 1:2,3:2,7 (EM MASSA SECA DE CIMENTO/ AREIA MÉDIA/ BRITA 1) - PREPARO MECÂNICO COM BETONEIRA 400 L. AF_05/2021</t>
  </si>
  <si>
    <t>94974</t>
  </si>
  <si>
    <t>CONCRETO MAGRO PARA LASTRO, TRAÇO 1:4,5:4,5 (EM MASSA SECA DE CIMENTO/ AREIA MÉDIA/ BRITA 1) - PREPARO MANUAL. AF_05/2021</t>
  </si>
  <si>
    <t>92267</t>
  </si>
  <si>
    <t>FABRICAÇÃO DE FÔRMA PARA LAJES, EM CHAPA DE MADEIRA COMPENSADA RESINADA, E = 17 MM. AF_09/2020</t>
  </si>
  <si>
    <t>103673</t>
  </si>
  <si>
    <t>LANÇAMENTO COM USO DE BOMBA, ADENSAMENTO E ACABAMENTO DE CONCRETO EM ESTRUTURAS. AF_02/2022</t>
  </si>
  <si>
    <t>Observações: COMPOSIÇÃO BASEADA EM PROJETO TIPO DE CANALETA PARA CONTENÇÃO EM CONCRETO ARMADO, MEDIDAS INTERNAS DE 0,40 m X 0,40 m</t>
  </si>
  <si>
    <t>COMP-68566617 TAMPA EM CONCRETO ARMADO FCK 25MPa NAS DIMENSÕES (1,00M X 0,70M), BASEADA EM PROJETO TIPO PARA CONTENÇÃO DE ENCOSTAS, COM LANÇAMENTO COM USO DE BOMBAS (m)</t>
  </si>
  <si>
    <t>92921</t>
  </si>
  <si>
    <t>ARMAÇÃO DE ESTRUTURAS DIVERSAS DE CONCRETO ARMADO, EXCETO VIGAS, PILARES, LAJES E FUNDAÇÕES, UTILIZANDO AÇO CA-50 DE 12,5 MM - MONTAGEM. AF_06/2022</t>
  </si>
  <si>
    <t>Observações: COMPOSIÇÃO ESPECÍFICA PARA PROJETO DE CONTENÇÃO DE ENCOSTAS DO MUNICÍPIO DE JABOATÃO DOS GUARARAPES</t>
  </si>
  <si>
    <t>CP-74157/004-48264518 LANÇAMENTO/APLICACAO MANUAL DE CONCRETO EM FUNDACOES (CONCRETO MAGRO) (M3)</t>
  </si>
  <si>
    <t>88309</t>
  </si>
  <si>
    <t>PEDREIRO COM ENCARGOS COMPLEMENTARES</t>
  </si>
  <si>
    <t>Observações: BASEADO NO SINAPI 74157/004</t>
  </si>
  <si>
    <t>CP-97084-89637704 REGULARIZAÇÃO E COMPACTAÇÃO MANUAL DE TERRENO COM PLACA VIBRATÓRIA (M2)</t>
  </si>
  <si>
    <t>91277</t>
  </si>
  <si>
    <t>PLACA VIBRATÓRIA REVERSÍVEL COM MOTOR 4 TEMPOS A GASOLINA, FORÇA CENTRÍFUGA DE 25 KN (2500 KGF), POTÊNCIA 5,5 CV - CHP DIURNO. AF_08/2015</t>
  </si>
  <si>
    <t xml:space="preserve">Observações: BASEADA NO SINAPI 97084 </t>
  </si>
  <si>
    <t>COMP-44028973 EXECUÇÃO DE REVESTIMENTO DE CONCRETO PROJETADO COM ESPESSURA DE 4 CM, ARMADO COM TELA Q 138, INCLINAÇÃO MENOR QUE 90°, APLICAÇÃO DESCONTÍNUA, UTILIZANDO EQUIPAMENTO DE PROJEÇÃO COM 6 M³/H DE CAPACIDADE, INCLUSIVE GRAMPOS DE FIXAÇÃO DE TELA A CADA 2M (M2)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</si>
  <si>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</si>
  <si>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</si>
  <si>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</si>
  <si>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</si>
  <si>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90651</t>
  </si>
  <si>
    <t>BOMBA CENTRÍFUGA MONOESTÁGIO COM MOTOR ELÉTRICO MONOFÁSICO, POTÊNCIA 15 HP, DIÂMETRO DO ROTOR 173 MM, HM/Q = 30 MCA / 90 M3/H A 45 MCA / 55 M3/H - CHI DIURNO. AF_06/2015</t>
  </si>
  <si>
    <t>90650</t>
  </si>
  <si>
    <t>BOMBA CENTRÍFUGA MONOESTÁGIO COM MOTOR ELÉTRICO MONOFÁSICO, POTÊNCIA 15 HP, DIÂMETRO DO ROTOR 173 MM, HM/Q = 30 MCA / 90 M3/H A 45 MCA / 55 M3/H - CHP DIURNO. AF_06/2015</t>
  </si>
  <si>
    <t>90663</t>
  </si>
  <si>
    <t>BOMBA DE PROJEÇÃO DE CONCRETO SECO, POTÊNCIA 10 CV, VAZÃO 6 M3/H - CHI DIURNO. AF_06/2015</t>
  </si>
  <si>
    <t>90662</t>
  </si>
  <si>
    <t>BOMBA DE PROJEÇÃO DE CONCRETO SECO, POTÊNCIA 10 CV, VAZÃO 6 M3/H - CHP DIURNO. AF_06/2015</t>
  </si>
  <si>
    <t>90982</t>
  </si>
  <si>
    <t>COMPRESSOR DE AR REBOCÁVEL, VAZÃO 748 PCM, PRESSÃO EFETIVA DE TRABALHO 102 PSI, MOTOR DIESEL, POTÊNCIA 210 CV - CHI DIURNO. AF_06/2015</t>
  </si>
  <si>
    <t>90979</t>
  </si>
  <si>
    <t>COMPRESSOR DE AR REBOCÁVEL, VAZÃO 748 PCM, PRESSÃO EFETIVA DE TRABALHO 102 PSI, MOTOR DIESEL, POTÊNCIA 210 CV - CHP DIURNO. AF_06/2015</t>
  </si>
  <si>
    <t>00001379</t>
  </si>
  <si>
    <t>CIMENTO PORTLAND COMPOSTO CP II-32</t>
  </si>
  <si>
    <t>00004720</t>
  </si>
  <si>
    <t>PEDRA BRITADA N. 0, OU PEDRISCO (4,8 A 9,5 MM) POSTO PEDREIRA/FORNECEDOR, SEM FRETE</t>
  </si>
  <si>
    <t>00007155</t>
  </si>
  <si>
    <t>TELA DE ACO SOLDADA NERVURADA, CA-60, Q-138, (2,20 KG/M2), DIAMETRO DO FIO = 4,2 MM, LARGURA = 2,45 M, ESPACAMENTO DA MALHA = 10 X 10 CM</t>
  </si>
  <si>
    <t>88377</t>
  </si>
  <si>
    <t>OPERADOR DE BETONEIRA ESTACIONÁRIA/MISTURADOR COM ENCARGOS COMPLEMENTARES</t>
  </si>
  <si>
    <t>88297</t>
  </si>
  <si>
    <t>OPERADOR DE MÁQUINAS E EQUIPAMENTOS COM ENCARGOS COMPLEMENTARES</t>
  </si>
  <si>
    <t>92803</t>
  </si>
  <si>
    <t>CORTE E DOBRA DE AÇO CA-50, DIÂMETRO DE 10,0 MM. AF_06/2022</t>
  </si>
  <si>
    <t>102726</t>
  </si>
  <si>
    <t>DRENO BARBACÃ, DN 50 MM, COM MATERIAL DRENANTE. AF_07/2021</t>
  </si>
  <si>
    <t>98750</t>
  </si>
  <si>
    <t>SOLDA DE TOPO EM CHAPA/PERFIL/TUBO DE AÇO CHANFRADO, ESPESSURA=3/8''. AF_06/2018</t>
  </si>
  <si>
    <t>Observações: BASEADA NO SINAPI 91086 - JANEIRO/2020</t>
  </si>
  <si>
    <t>CP-S03644-77614840 Acabamento de superfície de piso de concreto com desempolamento manual (m2)</t>
  </si>
  <si>
    <t>Observações: BASEADO NO SICRO S03644</t>
  </si>
  <si>
    <t>88238 AJUDANTE DE ARMADOR COM ENCARGOS COMPLEMENTARES (H)</t>
  </si>
  <si>
    <t>Encargos Complementares</t>
  </si>
  <si>
    <t>00037370</t>
  </si>
  <si>
    <t>ALIMENTACAO - HORISTA (COLETADO CAIXA - ENCARGOS COMPLEMENTARES)</t>
  </si>
  <si>
    <t>00043489</t>
  </si>
  <si>
    <t>EPI - FAMILIA PEDREIRO - HORISTA (ENCARGOS COMPLEMENTARES - COLETADO CAIXA)</t>
  </si>
  <si>
    <t>00037372</t>
  </si>
  <si>
    <t>EXAMES - HORISTA (COLETADO CAIXA - ENCARGOS COMPLEMENTARES)</t>
  </si>
  <si>
    <t>00043465</t>
  </si>
  <si>
    <t>FERRAMENTAS - FAMILIA PEDREIRO - HORISTA (ENCARGOS COMPLEMENTARES - COLETADO CAIXA)</t>
  </si>
  <si>
    <t>00037373</t>
  </si>
  <si>
    <t>SEGURO - HORISTA (COLETADO CAIXA - ENCARGOS COMPLEMENTARES)</t>
  </si>
  <si>
    <t>00037371</t>
  </si>
  <si>
    <t>TRANSPORTE - HORISTA (COLETADO CAIXA - ENCARGOS COMPLEMENTARES)</t>
  </si>
  <si>
    <t>TOTAL Encargos Complementares:</t>
  </si>
  <si>
    <t>Mão de Obra</t>
  </si>
  <si>
    <t>00006114</t>
  </si>
  <si>
    <t>AJUDANTE DE ARMADOR (HORISTA)</t>
  </si>
  <si>
    <t>TOTAL Mão de Obra:</t>
  </si>
  <si>
    <t>95308</t>
  </si>
  <si>
    <t>CURSO DE CAPACITAÇÃO PARA AJUDANTE DE ARMADOR (ENCARGOS COMPLEMENTARES) - HORISTA</t>
  </si>
  <si>
    <t>88239 AJUDANTE DE CARPINTEIRO COM ENCARGOS COMPLEMENTARES (H)</t>
  </si>
  <si>
    <t>00043483</t>
  </si>
  <si>
    <t>EPI - FAMILIA CARPINTEIRO DE FORMAS - HORISTA (ENCARGOS COMPLEMENTARES - COLETADO CAIXA)</t>
  </si>
  <si>
    <t>00043459</t>
  </si>
  <si>
    <t>FERRAMENTAS - FAMILIA CARPINTEIRO DE FORMAS - HORISTA (ENCARGOS COMPLEMENTARES - COLETADO CAIXA)</t>
  </si>
  <si>
    <t>00006117</t>
  </si>
  <si>
    <t>CARPINTEIRO AUXILIAR (HORISTA)</t>
  </si>
  <si>
    <t>95309</t>
  </si>
  <si>
    <t>CURSO DE CAPACITAÇÃO PARA AJUDANTE DE CARPINTEIRO (ENCARGOS COMPLEMENTARES) - HORISTA</t>
  </si>
  <si>
    <t>87369 ARGAMASSA TRAÇO 1:2:8 (EM VOLUME DE CIMENTO, CAL E AREIA MÉDIA ÚMIDA) PARA EMBOÇO/MASSA ÚNICA/ASSENTAMENTO DE ALVENARIA DE VEDAÇÃO, PREPARO MANUAL. AF_08/2019 (M3)</t>
  </si>
  <si>
    <t>00001106</t>
  </si>
  <si>
    <t>CAL HIDRATADA CH-I PARA ARGAMASSAS</t>
  </si>
  <si>
    <t>87377 ARGAMASSA TRAÇO 1:3 (EM VOLUME DE CIMENTO E AREIA GROSSA ÚMIDA) PARA CHAPISCO CONVENCIONAL, PREPARO MANUAL. AF_08/2019 (M3)</t>
  </si>
  <si>
    <t>00000367</t>
  </si>
  <si>
    <t>AREIA GROSSA - POSTO JAZIDA/FORNECEDOR (RETIRADO NA JAZIDA, SEM TRANSPORTE)</t>
  </si>
  <si>
    <t>88629 ARGAMASSA TRAÇO 1:3 (EM VOLUME DE CIMENTO E AREIA MÉDIA ÚMIDA), PREPARO MANUAL. AF_08/2019 (M3)</t>
  </si>
  <si>
    <t>88245 ARMADOR COM ENCARGOS COMPLEMENTARES (H)</t>
  </si>
  <si>
    <t>00000378</t>
  </si>
  <si>
    <t>ARMADOR (HORISTA)</t>
  </si>
  <si>
    <t>95314</t>
  </si>
  <si>
    <t>CURSO DE CAPACITAÇÃO PARA ARMADOR (ENCARGOS COMPLEMENTARES) - HORISTA</t>
  </si>
  <si>
    <t>92921 ARMAÇÃO DE ESTRUTURAS DIVERSAS DE CONCRETO ARMADO, EXCETO VIGAS, PILARES, LAJES E FUNDAÇÕES, UTILIZANDO AÇO CA-50 DE 12,5 MM - MONTAGEM. AF_06/2022 (KG)</t>
  </si>
  <si>
    <t>00043132</t>
  </si>
  <si>
    <t>ARAME RECOZIDO 16 BWG, D = 1,65 MM (0,016 KG/M) OU 18 BWG, D = 1,25 MM (0,01 KG/M)</t>
  </si>
  <si>
    <t>00039017</t>
  </si>
  <si>
    <t>ESPACADOR / DISTANCIADOR CIRCULAR COM ENTRADA LATERAL, EM PLASTICO, PARA VERGALHAO *4,2 A 12,5* MM, COBRIMENTO 20 MM</t>
  </si>
  <si>
    <t>88238</t>
  </si>
  <si>
    <t>AJUDANTE DE ARMADOR COM ENCARGOS COMPLEMENTARES</t>
  </si>
  <si>
    <t>88245</t>
  </si>
  <si>
    <t>ARMADOR COM ENCARGOS COMPLEMENTARES</t>
  </si>
  <si>
    <t>92804</t>
  </si>
  <si>
    <t>CORTE E DOBRA DE AÇO CA-50, DIÂMETRO DE 12,5 MM. AF_06/2022</t>
  </si>
  <si>
    <t>92916 ARMAÇÃO DE ESTRUTURAS DIVERSAS DE CONCRETO ARMADO, EXCETO VIGAS, PILARES, LAJES E FUNDAÇÕES, UTILIZANDO AÇO CA-50 DE 6,3 MM - MONTAGEM. AF_06/2022 (KG)</t>
  </si>
  <si>
    <t>92801</t>
  </si>
  <si>
    <t>CORTE E DOBRA DE AÇO CA-50, DIÂMETRO DE 6,3 MM. AF_06/2022</t>
  </si>
  <si>
    <t>92917 ARMAÇÃO DE ESTRUTURAS DIVERSAS DE CONCRETO ARMADO, EXCETO VIGAS, PILARES, LAJES E FUNDAÇÕES, UTILIZANDO AÇO CA-50 DE 8,0 MM - MONTAGEM. AF_06/2022 (KG)</t>
  </si>
  <si>
    <t>92802</t>
  </si>
  <si>
    <t>CORTE E DOBRA DE AÇO CA-50, DIÂMETRO DE 8,0 MM. AF_06/2022</t>
  </si>
  <si>
    <t>88251 AUXILIAR DE SERRALHEIRO COM ENCARGOS COMPLEMENTARES (H)</t>
  </si>
  <si>
    <t>00000252</t>
  </si>
  <si>
    <t>AJUDANTE DE SERRALHEIRO (HORISTA)</t>
  </si>
  <si>
    <t>95320</t>
  </si>
  <si>
    <t>CURSO DE CAPACITAÇÃO PARA AUXILIAR DE SERRALHEIRO (ENCARGOS COMPLEMENTARES) - HORISTA</t>
  </si>
  <si>
    <t>88253 AUXILIAR DE TOPÓGRAFO COM ENCARGOS COMPLEMENTARES (H)</t>
  </si>
  <si>
    <t>00043493</t>
  </si>
  <si>
    <t>EPI - FAMILIA TOPOGRAFO - HORISTA (ENCARGOS COMPLEMENTARES - COLETADO CAIXA)</t>
  </si>
  <si>
    <t>00043469</t>
  </si>
  <si>
    <t>FERRAMENTAS - FAMILIA TOPOGRAFO - HORISTA (ENCARGOS COMPLEMENTARES - COLETADO CAIXA)</t>
  </si>
  <si>
    <t>00000244</t>
  </si>
  <si>
    <t>AUXILIAR DE TOPOGRAFO (HORISTA)</t>
  </si>
  <si>
    <t>95322</t>
  </si>
  <si>
    <t>CURSO DE CAPACITAÇÃO PARA AUXILIAR DE TOPÓGRAFO (ENCARGOS COMPLEMENTARES) - HORISTA</t>
  </si>
  <si>
    <t>88831 BETONEIRA CAPACIDADE NOMINAL DE 400 L, CAPACIDADE DE MISTURA 280 L, MOTOR ELÉTRICO TRIFÁSICO POTÊNCIA DE 2 CV, SEM CARREGADOR - CHI DIURNO. AF_05/2023 (CHI)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</si>
  <si>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</si>
  <si>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</si>
  <si>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</si>
  <si>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</si>
  <si>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BETONEIRA CAPACIDADE NOMINAL DE 400 L, CAPACIDADE DE MISTURA 280 L, MOTOR ELÉTRICO TRIFÁSICO POTÊNCIA DE 2 CV, SEM CARREGADOR - CHP DIURNO. AF_05/2023 (CHP)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</si>
  <si>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</si>
  <si>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</si>
  <si>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</si>
  <si>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</si>
  <si>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88826 BETONEIRA CAPACIDADE NOMINAL DE 400 L, CAPACIDADE DE MISTURA 280 L, MOTOR ELÉTRICO TRIFÁSICO POTÊNCIA DE 2 CV, SEM CARREGADOR - DEPRECIAÇÃO. AF_05/2023 (H)</t>
  </si>
  <si>
    <t>Equipamento</t>
  </si>
  <si>
    <t>00010535</t>
  </si>
  <si>
    <t>BETONEIRA CAPACIDADE NOMINAL 400 L, CAPACIDADE DE MISTURA 280 L, MOTOR ELETRICO TRIFASICO 220/380 V POTENCIA 2 CV, SEM CARREGADOR</t>
  </si>
  <si>
    <t>TOTAL Equipamento:</t>
  </si>
  <si>
    <t>88827 BETONEIRA CAPACIDADE NOMINAL DE 400 L, CAPACIDADE DE MISTURA 280 L, MOTOR ELÉTRICO TRIFÁSICO POTÊNCIA DE 2 CV, SEM CARREGADOR - JUROS. AF_05/2023 (H)</t>
  </si>
  <si>
    <t>88828 BETONEIRA CAPACIDADE NOMINAL DE 400 L, CAPACIDADE DE MISTURA 280 L, MOTOR ELÉTRICO TRIFÁSICO POTÊNCIA DE 2 CV, SEM CARREGADOR - MANUTENÇÃO. AF_05/2023 (H)</t>
  </si>
  <si>
    <t>88829 BETONEIRA CAPACIDADE NOMINAL DE 400 L, CAPACIDADE DE MISTURA 280 L, MOTOR ELÉTRICO TRIFÁSICO POTÊNCIA DE 2 CV, SEM CARREGADOR - MATERIAIS NA OPERAÇÃO. AF_05/2023 (H)</t>
  </si>
  <si>
    <t>Especiais</t>
  </si>
  <si>
    <t>00002705</t>
  </si>
  <si>
    <t>ENERGIA ELETRICA ATE 2000 KWH INDUSTRIAL, SEM DEMANDA</t>
  </si>
  <si>
    <t>KWH</t>
  </si>
  <si>
    <t>TOTAL Especiais:</t>
  </si>
  <si>
    <t>89226 BETONEIRA CAPACIDADE NOMINAL DE 600 L, CAPACIDADE DE MISTURA 360 L, MOTOR ELÉTRICO TRIFÁSICO POTÊNCIA DE 4 CV, SEM CARREGADOR - CHI DIURNO. AF_05/2023 (CHI)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</si>
  <si>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</si>
  <si>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</si>
  <si>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</si>
  <si>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</si>
  <si>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BETONEIRA CAPACIDADE NOMINAL DE 600 L, CAPACIDADE DE MISTURA 360 L, MOTOR ELÉTRICO TRIFÁSICO POTÊNCIA DE 4 CV, SEM CARREGADOR - CHP DIURNO. AF_05/2023 (CHP)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</si>
  <si>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</si>
  <si>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</si>
  <si>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</si>
  <si>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</si>
  <si>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89221 BETONEIRA CAPACIDADE NOMINAL DE 600 L, CAPACIDADE DE MISTURA 360 L, MOTOR ELÉTRICO TRIFÁSICO POTÊNCIA DE 4 CV, SEM CARREGADOR - DEPRECIAÇÃO. AF_05/2023 (H)</t>
  </si>
  <si>
    <t>00036397</t>
  </si>
  <si>
    <t>BETONEIRA, CAPACIDADE NOMINAL 600 L, CAPACIDADE DE MISTURA 360L, MOTOR ELETRICO TRIFASICO 220/380V, POTENCIA 4CV, EXCLUSO CARREGADOR</t>
  </si>
  <si>
    <t>89222 BETONEIRA CAPACIDADE NOMINAL DE 600 L, CAPACIDADE DE MISTURA 360 L, MOTOR ELÉTRICO TRIFÁSICO POTÊNCIA DE 4 CV, SEM CARREGADOR - JUROS. AF_05/2023 (H)</t>
  </si>
  <si>
    <t>89223 BETONEIRA CAPACIDADE NOMINAL DE 600 L, CAPACIDADE DE MISTURA 360 L, MOTOR ELÉTRICO TRIFÁSICO POTÊNCIA DE 4 CV, SEM CARREGADOR - MANUTENÇÃO. AF_05/2023 (H)</t>
  </si>
  <si>
    <t>89224 BETONEIRA CAPACIDADE NOMINAL DE 600 L, CAPACIDADE DE MISTURA 360 L, MOTOR ELÉTRICO TRIFÁSICO POTÊNCIA DE 4 CV, SEM CARREGADOR - MATERIAIS NA OPERAÇÃO. AF_05/2023 (H)</t>
  </si>
  <si>
    <t>90651 BOMBA CENTRÍFUGA MONOESTÁGIO COM MOTOR ELÉTRICO MONOFÁSICO, POTÊNCIA 15 HP, DIÂMETRO DO ROTOR 173 MM, HM/Q = 30 MCA / 90 M3/H A 45 MCA / 55 M3/H - CHI DIURNO. AF_06/2015 (CHI)</t>
  </si>
  <si>
    <t>90646</t>
  </si>
  <si>
    <t>BOMBA CENTRÍFUGA MONOESTÁGIO COM MOTOR ELÉTRICO MONOFÁSICO, POTÊNCIA 15 HP, DIÂMETRO DO ROTOR 173 MM, HM/Q = 30 MCA / 90 M3/H A 45 MCA / 55 M3/H - DEPRECIAÇÃO. AF_06/2015</t>
  </si>
  <si>
    <t>90647</t>
  </si>
  <si>
    <t>BOMBA CENTRÍFUGA MONOESTÁGIO COM MOTOR ELÉTRICO MONOFÁSICO, POTÊNCIA 15 HP, DIÂMETRO DO ROTOR 173 MM, HM/Q = 30 MCA / 90 M3/H A 45 MCA / 55 M3/H - JUROS. AF_06/2015</t>
  </si>
  <si>
    <t>90650 BOMBA CENTRÍFUGA MONOESTÁGIO COM MOTOR ELÉTRICO MONOFÁSICO, POTÊNCIA 15 HP, DIÂMETRO DO ROTOR 173 MM, HM/Q = 30 MCA / 90 M3/H A 45 MCA / 55 M3/H - CHP DIURNO. AF_06/2015 (CHP)</t>
  </si>
  <si>
    <t>90648</t>
  </si>
  <si>
    <t>BOMBA CENTRÍFUGA MONOESTÁGIO COM MOTOR ELÉTRICO MONOFÁSICO, POTÊNCIA 15 HP, DIÂMETRO DO ROTOR 173 MM, HM/Q = 30 MCA / 90 M3/H A 45 MCA / 55 M3/H - MANUTENÇÃO. AF_06/2015</t>
  </si>
  <si>
    <t>90649</t>
  </si>
  <si>
    <t>BOMBA CENTRÍFUGA MONOESTÁGIO COM MOTOR ELÉTRICO MONOFÁSICO, POTÊNCIA 15 HP, DIÂMETRO DO ROTOR 173 MM, HM/Q = 30 MCA / 90 M3/H A 45 MCA / 55 M3/H - MATERIAIS NA OPERAÇÃO. AF_06/2015</t>
  </si>
  <si>
    <t>90646 BOMBA CENTRÍFUGA MONOESTÁGIO COM MOTOR ELÉTRICO MONOFÁSICO, POTÊNCIA 15 HP, DIÂMETRO DO ROTOR 173 MM, HM/Q = 30 MCA / 90 M3/H A 45 MCA / 55 M3/H - DEPRECIAÇÃO. AF_06/2015 (H)</t>
  </si>
  <si>
    <t>00039925</t>
  </si>
  <si>
    <t>BOMBA CENTRIFUGA MONOESTAGIO COM MOTOR ELETRICO MONOFASICO, POTENCIA 15 HP, DIAMETRO DO ROTOR *173* MM, HM/Q = *30* MCA / *90* M3/H A *45* MCA / *55* M3/H</t>
  </si>
  <si>
    <t>90647 BOMBA CENTRÍFUGA MONOESTÁGIO COM MOTOR ELÉTRICO MONOFÁSICO, POTÊNCIA 15 HP, DIÂMETRO DO ROTOR 173 MM, HM/Q = 30 MCA / 90 M3/H A 45 MCA / 55 M3/H - JUROS. AF_06/2015 (H)</t>
  </si>
  <si>
    <t>90648 BOMBA CENTRÍFUGA MONOESTÁGIO COM MOTOR ELÉTRICO MONOFÁSICO, POTÊNCIA 15 HP, DIÂMETRO DO ROTOR 173 MM, HM/Q = 30 MCA / 90 M3/H A 45 MCA / 55 M3/H - MANUTENÇÃO. AF_06/2015 (H)</t>
  </si>
  <si>
    <t>90649 BOMBA CENTRÍFUGA MONOESTÁGIO COM MOTOR ELÉTRICO MONOFÁSICO, POTÊNCIA 15 HP, DIÂMETRO DO ROTOR 173 MM, HM/Q = 30 MCA / 90 M3/H A 45 MCA / 55 M3/H - MATERIAIS NA OPERAÇÃO. AF_06/2015 (H)</t>
  </si>
  <si>
    <t>00014250</t>
  </si>
  <si>
    <t>ENERGIA ELETRICA COMERCIAL, BAIXA TENSAO, RELATIVA AO CONSUMO DE ATE 100 KWH, INCLUINDO ICMS, PIS/PASEP E COFINS</t>
  </si>
  <si>
    <t>90663 BOMBA DE PROJEÇÃO DE CONCRETO SECO, POTÊNCIA 10 CV, VAZÃO 6 M3/H - CHI DIURNO. AF_06/2015 (CHI)</t>
  </si>
  <si>
    <t>90658</t>
  </si>
  <si>
    <t>BOMBA DE PROJEÇÃO DE CONCRETO SECO, POTÊNCIA 10 CV, VAZÃO 6 M3/H - DEPRECIAÇÃO. AF_06/2015</t>
  </si>
  <si>
    <t>90659</t>
  </si>
  <si>
    <t>BOMBA DE PROJEÇÃO DE CONCRETO SECO, POTÊNCIA 10 CV, VAZÃO 6 M3/H - JUROS. AF_06/2015</t>
  </si>
  <si>
    <t>90662 BOMBA DE PROJEÇÃO DE CONCRETO SECO, POTÊNCIA 10 CV, VAZÃO 6 M3/H - CHP DIURNO. AF_06/2015 (CHP)</t>
  </si>
  <si>
    <t>90660</t>
  </si>
  <si>
    <t>BOMBA DE PROJEÇÃO DE CONCRETO SECO, POTÊNCIA 10 CV, VAZÃO 6 M3/H - MANUTENÇÃO. AF_06/2015</t>
  </si>
  <si>
    <t>90661</t>
  </si>
  <si>
    <t>BOMBA DE PROJEÇÃO DE CONCRETO SECO, POTÊNCIA 10 CV, VAZÃO 6 M3/H - MATERIAIS NA OPERAÇÃO. AF_06/2015</t>
  </si>
  <si>
    <t>90658 BOMBA DE PROJEÇÃO DE CONCRETO SECO, POTÊNCIA 10 CV, VAZÃO 6 M3/H - DEPRECIAÇÃO. AF_06/2015 (H)</t>
  </si>
  <si>
    <t>00039009</t>
  </si>
  <si>
    <t>BOMBA DE PROJECAO DE CONCRETO SECO, POTENCIA 10 CV, VAZAO 6 M3/H</t>
  </si>
  <si>
    <t>90659 BOMBA DE PROJEÇÃO DE CONCRETO SECO, POTÊNCIA 10 CV, VAZÃO 6 M3/H - JUROS. AF_06/2015 (H)</t>
  </si>
  <si>
    <t>90660 BOMBA DE PROJEÇÃO DE CONCRETO SECO, POTÊNCIA 10 CV, VAZÃO 6 M3/H - MANUTENÇÃO. AF_06/2015 (H)</t>
  </si>
  <si>
    <t>90661 BOMBA DE PROJEÇÃO DE CONCRETO SECO, POTÊNCIA 10 CV, VAZÃO 6 M3/H - MATERIAIS NA OPERAÇÃO. AF_06/2015 (H)</t>
  </si>
  <si>
    <t>92145 CAMINHONETE CABINE SIMPLES COM MOTOR 1.6 FLEX, CÂMBIO MANUAL, POTÊNCIA 101/104 CV, 2 PORTAS - CHP DIURNO. AF_11/2015 (CHP)</t>
  </si>
  <si>
    <t>88284</t>
  </si>
  <si>
    <t>MOTORISTA DE VEÍCULO LEVE COM ENCARGOS COMPLEMENTARES</t>
  </si>
  <si>
    <t>92140</t>
  </si>
  <si>
    <t>CAMINHONETE CABINE SIMPLES COM MOTOR 1.6 FLEX, CÂMBIO MANUAL, POTÊNCIA 101/104 CV, 2 PORTAS - DEPRECIAÇÃO. AF_11/2015</t>
  </si>
  <si>
    <t>92142</t>
  </si>
  <si>
    <t>CAMINHONETE CABINE SIMPLES COM MOTOR 1.6 FLEX, CÂMBIO MANUAL, POTÊNCIA 101/104 CV, 2 PORTAS - IMPOSTOS E SEGUROS. AF_11/2015</t>
  </si>
  <si>
    <t>92141</t>
  </si>
  <si>
    <t>CAMINHONETE CABINE SIMPLES COM MOTOR 1.6 FLEX, CÂMBIO MANUAL, POTÊNCIA 101/104 CV, 2 PORTAS - JUROS. AF_11/2015</t>
  </si>
  <si>
    <t>92143</t>
  </si>
  <si>
    <t>CAMINHONETE CABINE SIMPLES COM MOTOR 1.6 FLEX, CÂMBIO MANUAL, POTÊNCIA 101/104 CV, 2 PORTAS - MANUTENÇÃO. AF_11/2015</t>
  </si>
  <si>
    <t>92144</t>
  </si>
  <si>
    <t>CAMINHONETE CABINE SIMPLES COM MOTOR 1.6 FLEX, CÂMBIO MANUAL, POTÊNCIA 101/104 CV, 2 PORTAS - MATERIAIS NA OPERAÇÃO. AF_11/2015</t>
  </si>
  <si>
    <t>92140 CAMINHONETE CABINE SIMPLES COM MOTOR 1.6 FLEX, CÂMBIO MANUAL, POTÊNCIA 101/104 CV, 2 PORTAS - DEPRECIAÇÃO. AF_11/2015 (H)</t>
  </si>
  <si>
    <t>00013617</t>
  </si>
  <si>
    <t>PICAPE CABINE SIMPLES COM MOTOR 1.6 FLEX, CAMBIO MANUAL, POTENCIA 101/104 CV, 2 PORTAS</t>
  </si>
  <si>
    <t>92142 CAMINHONETE CABINE SIMPLES COM MOTOR 1.6 FLEX, CÂMBIO MANUAL, POTÊNCIA 101/104 CV, 2 PORTAS - IMPOSTOS E SEGUROS. AF_11/2015 (H)</t>
  </si>
  <si>
    <t>92141 CAMINHONETE CABINE SIMPLES COM MOTOR 1.6 FLEX, CÂMBIO MANUAL, POTÊNCIA 101/104 CV, 2 PORTAS - JUROS. AF_11/2015 (H)</t>
  </si>
  <si>
    <t>92143 CAMINHONETE CABINE SIMPLES COM MOTOR 1.6 FLEX, CÂMBIO MANUAL, POTÊNCIA 101/104 CV, 2 PORTAS - MANUTENÇÃO. AF_11/2015 (H)</t>
  </si>
  <si>
    <t>92144 CAMINHONETE CABINE SIMPLES COM MOTOR 1.6 FLEX, CÂMBIO MANUAL, POTÊNCIA 101/104 CV, 2 PORTAS - MATERIAIS NA OPERAÇÃO. AF_11/2015 (H)</t>
  </si>
  <si>
    <t>00004222</t>
  </si>
  <si>
    <t>GASOLINA COMUM</t>
  </si>
  <si>
    <t>L</t>
  </si>
  <si>
    <t>91386 CAMINHÃO BASCULANTE 10 M3, TRUCADO CABINE SIMPLES, PESO BRUTO TOTAL 23.000 KG, CARGA ÚTIL MÁXIMA 15.935 KG, DISTÂNCIA ENTRE EIXOS 4,80 M, POTÊNCIA 230 CV INCLUSIVE CAÇAMBA METÁLICA - CHP DIURNO. AF_06/2014 (CHP)</t>
  </si>
  <si>
    <t>88281</t>
  </si>
  <si>
    <t>MOTORISTA DE BASCULANTE COM ENCARGOS COMPLEMENTARES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</si>
  <si>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</si>
  <si>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</si>
  <si>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</si>
  <si>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</si>
  <si>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</si>
  <si>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</si>
  <si>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</si>
  <si>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</si>
  <si>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</si>
  <si>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</si>
  <si>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91380 CAMINHÃO BASCULANTE 10 M3, TRUCADO CABINE SIMPLES, PESO BRUTO TOTAL 23.000 KG, CARGA ÚTIL MÁXIMA 15.935 KG, DISTÂNCIA ENTRE EIXOS 4,80 M, POTÊNCIA 230 CV INCLUSIVE CAÇAMBA METÁLICA - DEPRECIAÇÃO. AF_06/2014 (H)</t>
  </si>
  <si>
    <t>00037734</t>
  </si>
  <si>
    <t>CACAMBA METALICA BASCULANTE COM CAPACIDADE DE 10 M3 (INCLUI MONTAGEM, NAO INCLUI CAMINHAO)</t>
  </si>
  <si>
    <t>00037758</t>
  </si>
  <si>
    <t>CAMINHAO TRUCADO, PESO BRUTO TOTAL 23000 KG, CARGA UTIL MAXIMA 15285 KG, DISTANCIA ENTRE EIXOS 4,80 M, POTENCIA 326 CV (INCLUI CABINE E CHASSI, NAO INCLUI CARROCERIA)</t>
  </si>
  <si>
    <t>91382 CAMINHÃO BASCULANTE 10 M3, TRUCADO CABINE SIMPLES, PESO BRUTO TOTAL 23.000 KG, CARGA ÚTIL MÁXIMA 15.935 KG, DISTÂNCIA ENTRE EIXOS 4,80 M, POTÊNCIA 230 CV INCLUSIVE CAÇAMBA METÁLICA - IMPOSTOS E SEGUROS. AF_06/2014 (H)</t>
  </si>
  <si>
    <t>91381 CAMINHÃO BASCULANTE 10 M3, TRUCADO CABINE SIMPLES, PESO BRUTO TOTAL 23.000 KG, CARGA ÚTIL MÁXIMA 15.935 KG, DISTÂNCIA ENTRE EIXOS 4,80 M, POTÊNCIA 230 CV INCLUSIVE CAÇAMBA METÁLICA - JUROS. AF_06/2014 (H)</t>
  </si>
  <si>
    <t>91383 CAMINHÃO BASCULANTE 10 M3, TRUCADO CABINE SIMPLES, PESO BRUTO TOTAL 23.000 KG, CARGA ÚTIL MÁXIMA 15.935 KG, DISTÂNCIA ENTRE EIXOS 4,80 M, POTÊNCIA 230 CV INCLUSIVE CAÇAMBA METÁLICA - MANUTENÇÃO. AF_06/2014 (H)</t>
  </si>
  <si>
    <t>91384 CAMINHÃO BASCULANTE 10 M3, TRUCADO CABINE SIMPLES, PESO BRUTO TOTAL 23.000 KG, CARGA ÚTIL MÁXIMA 15.935 KG, DISTÂNCIA ENTRE EIXOS 4,80 M, POTÊNCIA 230 CV INCLUSIVE CAÇAMBA METÁLICA - MATERIAIS NA OPERAÇÃO. AF_06/2014 (H)</t>
  </si>
  <si>
    <t>00004221</t>
  </si>
  <si>
    <t>OLEO DIESEL COMBUSTIVEL COMUM METROPOLITANO S-10 OU S-500</t>
  </si>
  <si>
    <t>89877 CAMINHÃO BASCULANTE 14 M3, COM CAVALO MECÂNICO DE CAPACIDADE MÁXIMA DE TRAÇÃO COMBINADO DE 36000 KG, POTÊNCIA 286 CV, INCLUSIVE SEMIREBOQUE COM CAÇAMBA METÁLICA - CHI DIURNO. AF_12/2014 (CHI)</t>
  </si>
  <si>
    <t>89870</t>
  </si>
  <si>
    <t>CAMINHÃO BASCULANTE 14 M3, COM CAVALO MECÂNICO DE CAPACIDADE MÁXIMA DE TRAÇÃO COMBINADO DE 36000 KG, POTÊNCIA 286 CV, INCLUSIVE SEMIREBOQUE COM CAÇAMBA METÁLICA - DEPRECIAÇÃO. AF_12/2014</t>
  </si>
  <si>
    <t>89872</t>
  </si>
  <si>
    <t>CAMINHÃO BASCULANTE 14 M3, COM CAVALO MECÂNICO DE CAPACIDADE MÁXIMA DE TRAÇÃO COMBINADO DE 36000 KG, POTÊNCIA 286 CV, INCLUSIVE SEMIREBOQUE COM CAÇAMBA METÁLICA - IMPOSTOS E SEGUROS. AF_12/2014</t>
  </si>
  <si>
    <t>89871</t>
  </si>
  <si>
    <t>CAMINHÃO BASCULANTE 14 M3, COM CAVALO MECÂNICO DE CAPACIDADE MÁXIMA DE TRAÇÃO COMBINADO DE 36000 KG, POTÊNCIA 286 CV, INCLUSIVE SEMIREBOQUE COM CAÇAMBA METÁLICA - JUROS. AF_12/2014</t>
  </si>
  <si>
    <t>89876 CAMINHÃO BASCULANTE 14 M3, COM CAVALO MECÂNICO DE CAPACIDADE MÁXIMA DE TRAÇÃO COMBINADO DE 36000 KG, POTÊNCIA 286 CV, INCLUSIVE SEMIREBOQUE COM CAÇAMBA METÁLICA - CHP DIURNO. AF_12/2014 (CHP)</t>
  </si>
  <si>
    <t>89873</t>
  </si>
  <si>
    <t>CAMINHÃO BASCULANTE 14 M3, COM CAVALO MECÂNICO DE CAPACIDADE MÁXIMA DE TRAÇÃO COMBINADO DE 36000 KG, POTÊNCIA 286 CV, INCLUSIVE SEMIREBOQUE COM CAÇAMBA METÁLICA - MANUTENÇÃO. AF_12/2014</t>
  </si>
  <si>
    <t>89874</t>
  </si>
  <si>
    <t>CAMINHÃO BASCULANTE 14 M3, COM CAVALO MECÂNICO DE CAPACIDADE MÁXIMA DE TRAÇÃO COMBINADO DE 36000 KG, POTÊNCIA 286 CV, INCLUSIVE SEMIREBOQUE COM CAÇAMBA METÁLICA - MATERIAIS NA OPERAÇÃO. AF_12/2014</t>
  </si>
  <si>
    <t>89870 CAMINHÃO BASCULANTE 14 M3, COM CAVALO MECÂNICO DE CAPACIDADE MÁXIMA DE TRAÇÃO COMBINADO DE 36000 KG, POTÊNCIA 286 CV, INCLUSIVE SEMIREBOQUE COM CAÇAMBA METÁLICA - DEPRECIAÇÃO. AF_12/2014 (H)</t>
  </si>
  <si>
    <t>00037762</t>
  </si>
  <si>
    <t>CAVALO MECANICO TRACAO 4X2, PESO BRUTO TOTAL 16000 KG, CAPACIDADE MAXIMA DE TRACAO *36000* KG, DISTANCIA ENTRE EIXOS *3,56* M, POTENCIA *286* CV (INCLUI CABINE E CHASSI, NAO INCLUI SEMIRREBOQUE)</t>
  </si>
  <si>
    <t>00037743</t>
  </si>
  <si>
    <t>SEMIRREBOQUE COM DOIS EIXOS EM TANDEM TIPO BASCULANTE COM CACAMBA METALICA 14 M3 (INCLUI MONTAGEM, NAO INCLUI CAVALO MECANICO)</t>
  </si>
  <si>
    <t>89872 CAMINHÃO BASCULANTE 14 M3, COM CAVALO MECÂNICO DE CAPACIDADE MÁXIMA DE TRAÇÃO COMBINADO DE 36000 KG, POTÊNCIA 286 CV, INCLUSIVE SEMIREBOQUE COM CAÇAMBA METÁLICA - IMPOSTOS E SEGUROS. AF_12/2014 (H)</t>
  </si>
  <si>
    <t>89871 CAMINHÃO BASCULANTE 14 M3, COM CAVALO MECÂNICO DE CAPACIDADE MÁXIMA DE TRAÇÃO COMBINADO DE 36000 KG, POTÊNCIA 286 CV, INCLUSIVE SEMIREBOQUE COM CAÇAMBA METÁLICA - JUROS. AF_12/2014 (H)</t>
  </si>
  <si>
    <t>89873 CAMINHÃO BASCULANTE 14 M3, COM CAVALO MECÂNICO DE CAPACIDADE MÁXIMA DE TRAÇÃO COMBINADO DE 36000 KG, POTÊNCIA 286 CV, INCLUSIVE SEMIREBOQUE COM CAÇAMBA METÁLICA - MANUTENÇÃO. AF_12/2014 (H)</t>
  </si>
  <si>
    <t>89874 CAMINHÃO BASCULANTE 14 M3, COM CAVALO MECÂNICO DE CAPACIDADE MÁXIMA DE TRAÇÃO COMBINADO DE 36000 KG, POTÊNCIA 286 CV, INCLUSIVE SEMIREBOQUE COM CAÇAMBA METÁLICA - MATERIAIS NA OPERAÇÃO. AF_12/2014 (H)</t>
  </si>
  <si>
    <t>88262 CARPINTEIRO DE FORMAS COM ENCARGOS COMPLEMENTARES (H)</t>
  </si>
  <si>
    <t>00001213</t>
  </si>
  <si>
    <t>CARPINTEIRO DE FORMAS PARA CONCRETO (HORISTA)</t>
  </si>
  <si>
    <t>95330</t>
  </si>
  <si>
    <t>CURSO DE CAPACITAÇÃO PARA CARPINTEIRO DE FÔRMAS (ENCARGOS COMPLEMENTARES) - HORISTA</t>
  </si>
  <si>
    <t>90971 COMPRESSOR DE AR REBOCAVEL, VAZÃO 250 PCM, PRESSAO DE TRABALHO 102 PSI, MOTOR A DIESEL POTÊNCIA 81 CV - MATERIAIS NA OPERAÇÃO. AF_06/2015 (H)</t>
  </si>
  <si>
    <t>90982 COMPRESSOR DE AR REBOCÁVEL, VAZÃO 748 PCM, PRESSÃO EFETIVA DE TRABALHO 102 PSI, MOTOR DIESEL, POTÊNCIA 210 CV - CHI DIURNO. AF_06/2015 (CHI)</t>
  </si>
  <si>
    <t>90975</t>
  </si>
  <si>
    <t>COMPRESSOR DE AR REBOCÁVEL, VAZÃO 748 PCM, PRESSÃO EFETIVA DE TRABALHO 102 PSI, MOTOR DIESEL, POTÊNCIA 210 CV - DEPRECIAÇÃO. AF_06/2015</t>
  </si>
  <si>
    <t>90976</t>
  </si>
  <si>
    <t>COMPRESSOR DE AR REBOCÁVEL, VAZÃO 748 PCM, PRESSÃO EFETIVA DE TRABALHO 102 PSI, MOTOR DIESEL, POTÊNCIA 210 CV - JUROS. AF_06/2015</t>
  </si>
  <si>
    <t>90979 COMPRESSOR DE AR REBOCÁVEL, VAZÃO 748 PCM, PRESSÃO EFETIVA DE TRABALHO 102 PSI, MOTOR DIESEL, POTÊNCIA 210 CV - CHP DIURNO. AF_06/2015 (CHP)</t>
  </si>
  <si>
    <t>90977</t>
  </si>
  <si>
    <t>COMPRESSOR DE AR REBOCÁVEL, VAZÃO 748 PCM, PRESSÃO EFETIVA DE TRABALHO 102 PSI, MOTOR DIESEL, POTÊNCIA 210 CV - MANUTENÇÃO. AF_06/2015</t>
  </si>
  <si>
    <t>90978</t>
  </si>
  <si>
    <t>COMPRESSOR DE AR REBOCÁVEL, VAZÃO 748 PCM, PRESSÃO EFETIVA DE TRABALHO 102 PSI, MOTOR DIESEL, POTÊNCIA 210 CV - MATERIAIS NA OPERAÇÃO. AF_06/2015</t>
  </si>
  <si>
    <t>90975 COMPRESSOR DE AR REBOCÁVEL, VAZÃO 748 PCM, PRESSÃO EFETIVA DE TRABALHO 102 PSI, MOTOR DIESEL, POTÊNCIA 210 CV - DEPRECIAÇÃO. AF_06/2015 (H)</t>
  </si>
  <si>
    <t>00036523</t>
  </si>
  <si>
    <t>COMPRESSOR DE AR REBOCAVEL VAZAO 748 PCM, PRESSAO EFETIVA DE TRABALHO 102 PSI, MOTOR DIESEL, POTENCIA 210 CV</t>
  </si>
  <si>
    <t>90976 COMPRESSOR DE AR REBOCÁVEL, VAZÃO 748 PCM, PRESSÃO EFETIVA DE TRABALHO 102 PSI, MOTOR DIESEL, POTÊNCIA 210 CV - JUROS. AF_06/2015 (H)</t>
  </si>
  <si>
    <t>90977 COMPRESSOR DE AR REBOCÁVEL, VAZÃO 748 PCM, PRESSÃO EFETIVA DE TRABALHO 102 PSI, MOTOR DIESEL, POTÊNCIA 210 CV - MANUTENÇÃO. AF_06/2015 (H)</t>
  </si>
  <si>
    <t>90978 COMPRESSOR DE AR REBOCÁVEL, VAZÃO 748 PCM, PRESSÃO EFETIVA DE TRABALHO 102 PSI, MOTOR DIESEL, POTÊNCIA 210 CV - MATERIAIS NA OPERAÇÃO. AF_06/2015 (H)</t>
  </si>
  <si>
    <t>94964 CONCRETO FCK = 20MPA, TRAÇO 1:2,7:3 (EM MASSA SECA DE CIMENTO/ AREIA MÉDIA/ BRITA 1) - PREPARO MECÂNICO COM BETONEIRA 400 L. AF_05/2021 (M3)</t>
  </si>
  <si>
    <t>00004721</t>
  </si>
  <si>
    <t>PEDRA BRITADA N. 1 (9,5 A 19 MM) POSTO PEDREIRA/FORNECEDOR, SEM FRETE</t>
  </si>
  <si>
    <t>94965 CONCRETO FCK = 25MPA, TRAÇO 1:2,3:2,7 (EM MASSA SECA DE CIMENTO/ AREIA MÉDIA/ BRITA 1) - PREPARO MECÂNICO COM BETONEIRA 400 L. AF_05/2021 (M3)</t>
  </si>
  <si>
    <t>94974 CONCRETO MAGRO PARA LASTRO, TRAÇO 1:4,5:4,5 (EM MASSA SECA DE CIMENTO/ AREIA MÉDIA/ BRITA 1) - PREPARO MANUAL. AF_05/2021 (M3)</t>
  </si>
  <si>
    <t>94968 CONCRETO MAGRO PARA LASTRO, TRAÇO 1:4,5:4,5 (EM MASSA SECA DE CIMENTO/ AREIA MÉDIA/ BRITA 1) - PREPARO MECÂNICO COM BETONEIRA 600 L. AF_05/2021 (M3)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</si>
  <si>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</si>
  <si>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</si>
  <si>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</si>
  <si>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</si>
  <si>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92803 CORTE E DOBRA DE AÇO CA-50, DIÂMETRO DE 10,0 MM. AF_06/2022 (KG)</t>
  </si>
  <si>
    <t>00000034</t>
  </si>
  <si>
    <t>ACO CA-50, 10,0 MM, VERGALHAO</t>
  </si>
  <si>
    <t>92804 CORTE E DOBRA DE AÇO CA-50, DIÂMETRO DE 12,5 MM. AF_06/2022 (KG)</t>
  </si>
  <si>
    <t>00043055</t>
  </si>
  <si>
    <t>ACO CA-50, 12,5 MM OU 16,0 MM, VERGALHAO</t>
  </si>
  <si>
    <t>92801 CORTE E DOBRA DE AÇO CA-50, DIÂMETRO DE 6,3 MM. AF_06/2022 (KG)</t>
  </si>
  <si>
    <t>00000032</t>
  </si>
  <si>
    <t>ACO CA-50, 6,3 MM, VERGALHAO</t>
  </si>
  <si>
    <t>92802 CORTE E DOBRA DE AÇO CA-50, DIÂMETRO DE 8,0 MM. AF_06/2022 (KG)</t>
  </si>
  <si>
    <t>00000033</t>
  </si>
  <si>
    <t>ACO CA-50, 8,0 MM, VERGALHAO</t>
  </si>
  <si>
    <t>95308 CURSO DE CAPACITAÇÃO PARA AJUDANTE DE ARMADOR (ENCARGOS COMPLEMENTARES) - HORISTA (H)</t>
  </si>
  <si>
    <t>95309 CURSO DE CAPACITAÇÃO PARA AJUDANTE DE CARPINTEIRO (ENCARGOS COMPLEMENTARES) - HORISTA (H)</t>
  </si>
  <si>
    <t>95314 CURSO DE CAPACITAÇÃO PARA ARMADOR (ENCARGOS COMPLEMENTARES) - HORISTA (H)</t>
  </si>
  <si>
    <t>95320 CURSO DE CAPACITAÇÃO PARA AUXILIAR DE SERRALHEIRO (ENCARGOS COMPLEMENTARES) - HORISTA (H)</t>
  </si>
  <si>
    <t>95322 CURSO DE CAPACITAÇÃO PARA AUXILIAR DE TOPÓGRAFO (ENCARGOS COMPLEMENTARES) - HORISTA (H)</t>
  </si>
  <si>
    <t>95330 CURSO DE CAPACITAÇÃO PARA CARPINTEIRO DE FÔRMAS (ENCARGOS COMPLEMENTARES) - HORISTA (H)</t>
  </si>
  <si>
    <t>95400 CURSO DE CAPACITAÇÃO PARA DESENHISTA PROJETISTA (ENCARGOS COMPLEMENTARES) - HORISTA (H)</t>
  </si>
  <si>
    <t>00002358</t>
  </si>
  <si>
    <t>DESENHISTA PROJETISTA (HORISTA)</t>
  </si>
  <si>
    <t>95335 CURSO DE CAPACITAÇÃO PARA ENCANADOR OU BOMBEIRO HIDRÁULICO (ENCARGOS COMPLEMENTARES) - HORISTA (H)</t>
  </si>
  <si>
    <t>00002696</t>
  </si>
  <si>
    <t>ENCANADOR OU BOMBEIRO HIDRAULICO (HORISTA)</t>
  </si>
  <si>
    <t>95401 CURSO DE CAPACITAÇÃO PARA ENCARREGADO GERAL (ENCARGOS COMPLEMENTARES) - HORISTA (H)</t>
  </si>
  <si>
    <t>00004083</t>
  </si>
  <si>
    <t>ENCARREGADO GERAL DE OBRAS (HORISTA)</t>
  </si>
  <si>
    <t>95422 CURSO DE CAPACITAÇÃO PARA ENCARREGADO GERAL DE OBRAS (ENCARGOS COMPLEMENTARES) - MENSALISTA (MES)</t>
  </si>
  <si>
    <t>00040818</t>
  </si>
  <si>
    <t>ENCARREGADO GERAL DE OBRAS (MENSALISTA)</t>
  </si>
  <si>
    <t>95415 CURSO DE CAPACITAÇÃO PARA ENGENHEIRO CIVIL DE OBRA JÚNIOR (ENCARGOS COMPLEMENTARES) - MENSALISTA (MES)</t>
  </si>
  <si>
    <t>00040811</t>
  </si>
  <si>
    <t>ENGENHEIRO CIVIL DE OBRA JUNIOR (MENSALISTA)</t>
  </si>
  <si>
    <t>95390 CURSO DE CAPACITAÇÃO PARA JARDINEIRO (ENCARGOS COMPLEMENTARES) - HORISTA (H)</t>
  </si>
  <si>
    <t>00044503</t>
  </si>
  <si>
    <t>JARDINEIRO (HORISTA)</t>
  </si>
  <si>
    <t>95346 CURSO DE CAPACITAÇÃO PARA MOTORISTA DE BASCULANTE (ENCARGOS COMPLEMENTARES) - HORISTA (H)</t>
  </si>
  <si>
    <t>00020020</t>
  </si>
  <si>
    <t>MOTORISTA DE CAMINHAO-BASCULANTE (HORISTA)</t>
  </si>
  <si>
    <t>95349 CURSO DE CAPACITAÇÃO PARA MOTORISTA DE VEÍCULO LEVE (ENCARGOS COMPLEMENTARES) - HORISTA (H)</t>
  </si>
  <si>
    <t>00004095</t>
  </si>
  <si>
    <t>MOTORISTA DE CARRO DE PASSEIO (HORISTA)</t>
  </si>
  <si>
    <t>95352 CURSO DE CAPACITAÇÃO PARA NIVELADOR (ENCARGOS COMPLEMENTARES) - HORISTA (H)</t>
  </si>
  <si>
    <t>00007595</t>
  </si>
  <si>
    <t>NIVELADOR (HORISTA)</t>
  </si>
  <si>
    <t>95389 CURSO DE CAPACITAÇÃO PARA OPERADOR DE BETONEIRA ESTACIONÁRIA/MISTURADOR (ENCARGOS COMPLEMENTARES) - HORISTA (H)</t>
  </si>
  <si>
    <t>00037666</t>
  </si>
  <si>
    <t>OPERADOR DE BETONEIRA ESTACIONARIA / MISTURADOR (HORISTA)</t>
  </si>
  <si>
    <t>95357 CURSO DE CAPACITAÇÃO PARA OPERADOR DE ESCAVADEIRA (ENCARGOS COMPLEMENTARES) - HORISTA (H)</t>
  </si>
  <si>
    <t>00004234</t>
  </si>
  <si>
    <t>OPERADOR DE ESCAVADEIRA (HORISTA)</t>
  </si>
  <si>
    <t>95360 CURSO DE CAPACITAÇÃO PARA OPERADOR DE MÁQUINAS E EQUIPAMENTOS (ENCARGOS COMPLEMENTARES) - HORISTA (H)</t>
  </si>
  <si>
    <t>00004230</t>
  </si>
  <si>
    <t>OPERADOR DE MAQUINAS E TRATORES DIVERSOS - TERRAPLANAGEM (HORISTA)</t>
  </si>
  <si>
    <t>95371 CURSO DE CAPACITAÇÃO PARA PEDREIRO (ENCARGOS COMPLEMENTARES) - HORISTA (H)</t>
  </si>
  <si>
    <t>00004750</t>
  </si>
  <si>
    <t>PEDREIRO (HORISTA)</t>
  </si>
  <si>
    <t>95372 CURSO DE CAPACITAÇÃO PARA PINTOR (ENCARGOS COMPLEMENTARES) - HORISTA (H)</t>
  </si>
  <si>
    <t>00004783</t>
  </si>
  <si>
    <t>PINTOR (HORISTA)</t>
  </si>
  <si>
    <t>95377 CURSO DE CAPACITAÇÃO PARA SERRALHEIRO (ENCARGOS COMPLEMENTARES) - HORISTA (H)</t>
  </si>
  <si>
    <t>00006110</t>
  </si>
  <si>
    <t>SERRALHEIRO (HORISTA)</t>
  </si>
  <si>
    <t>95378 CURSO DE CAPACITAÇÃO PARA SERVENTE (ENCARGOS COMPLEMENTARES) - HORISTA (H)</t>
  </si>
  <si>
    <t>00006111</t>
  </si>
  <si>
    <t>SERVENTE DE OBRAS (HORISTA)</t>
  </si>
  <si>
    <t>95379 CURSO DE CAPACITAÇÃO PARA SOLDADOR (ENCARGOS COMPLEMENTARES) - HORISTA (H)</t>
  </si>
  <si>
    <t>00006160</t>
  </si>
  <si>
    <t>SOLDADOR (HORISTA)</t>
  </si>
  <si>
    <t>90775 DESENHISTA PROJETISTA COM ENCARGOS COMPLEMENTARES (H)</t>
  </si>
  <si>
    <t>95400</t>
  </si>
  <si>
    <t>CURSO DE CAPACITAÇÃO PARA DESENHISTA PROJETISTA (ENCARGOS COMPLEMENTARES) - HORISTA</t>
  </si>
  <si>
    <t>102726 DRENO BARBACÃ, DN 50 MM, COM MATERIAL DRENANTE. AF_07/2021 (UN)</t>
  </si>
  <si>
    <t>00000345</t>
  </si>
  <si>
    <t>ARAME GALVANIZADO 18 BWG, D = 1,24MM (0,009 KG/M)</t>
  </si>
  <si>
    <t>00004013</t>
  </si>
  <si>
    <t>GEOTEXTIL NAO TECIDO AGULHADO DE FILAMENTOS CONTINUOS 100% POLIESTER, RESITENCIA A TRACAO = 09 KN/M</t>
  </si>
  <si>
    <t>00009838</t>
  </si>
  <si>
    <t>TUBO PVC SERIE NORMAL, DN 50 MM, PARA ESGOTO PREDIAL (NBR 5688)</t>
  </si>
  <si>
    <t>88267 ENCANADOR OU BOMBEIRO HIDRÁULICO COM ENCARGOS COMPLEMENTARES (H)</t>
  </si>
  <si>
    <t>00043485</t>
  </si>
  <si>
    <t>EPI - FAMILIA ENCANADOR - HORISTA (ENCARGOS COMPLEMENTARES - COLETADO CAIXA)</t>
  </si>
  <si>
    <t>00043461</t>
  </si>
  <si>
    <t>FERRAMENTAS - FAMILIA ENCANADOR - HORISTA (ENCARGOS COMPLEMENTARES - COLETADO CAIXA)</t>
  </si>
  <si>
    <t>95335</t>
  </si>
  <si>
    <t>CURSO DE CAPACITAÇÃO PARA ENCANADOR OU BOMBEIRO HIDRÁULICO (ENCARGOS COMPLEMENTARES) - HORISTA</t>
  </si>
  <si>
    <t>90776 ENCARREGADO GERAL COM ENCARGOS COMPLEMENTARES (H)</t>
  </si>
  <si>
    <t>00043487</t>
  </si>
  <si>
    <t>EPI - FAMILIA ENCARREGADO GERAL - HORISTA (ENCARGOS COMPLEMENTARES - COLETADO CAIXA)</t>
  </si>
  <si>
    <t>00043463</t>
  </si>
  <si>
    <t>FERRAMENTAS - FAMILIA ENCARREGADO GERAL - HORISTA (ENCARGOS COMPLEMENTARES - COLETADO CAIXA)</t>
  </si>
  <si>
    <t>95401</t>
  </si>
  <si>
    <t>CURSO DE CAPACITAÇÃO PARA ENCARREGADO GERAL (ENCARGOS COMPLEMENTARES) - HORISTA</t>
  </si>
  <si>
    <t>5632 ESCAVADEIRA HIDRÁULICA SOBRE ESTEIRAS, CAÇAMBA 0,80 M3, PESO OPERACIONAL 17 T, POTENCIA BRUTA 111 HP - CHI DIURNO. AF_06/2014 (CHI)</t>
  </si>
  <si>
    <t>88294</t>
  </si>
  <si>
    <t>OPERADOR DE ESCAVADEIRA COM ENCARGOS COMPLEMENTARES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</si>
  <si>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</si>
  <si>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</si>
  <si>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</si>
  <si>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</si>
  <si>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5631 ESCAVADEIRA HIDRÁULICA SOBRE ESTEIRAS, CAÇAMBA 0,80 M3, PESO OPERACIONAL 17 T, POTENCIA BRUTA 111 HP - CHP DIURNO. AF_06/2014 (CHP)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</si>
  <si>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</si>
  <si>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</si>
  <si>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</si>
  <si>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</si>
  <si>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5627 ESCAVADEIRA HIDRÁULICA SOBRE ESTEIRAS, CAÇAMBA 0,80 M3, PESO OPERACIONAL 17 T, POTENCIA BRUTA 111 HP - DEPRECIAÇÃO. AF_06/2014 (H)</t>
  </si>
  <si>
    <t>00010685</t>
  </si>
  <si>
    <t>ESCAVADEIRA HIDRAULICA SOBRE ESTEIRAS, CACAMBA 0,80M3, PESO OPERACIONAL 17T, POTENCIA BRUTA 111HP</t>
  </si>
  <si>
    <t>5628 ESCAVADEIRA HIDRÁULICA SOBRE ESTEIRAS, CAÇAMBA 0,80 M3, PESO OPERACIONAL 17 T, POTENCIA BRUTA 111 HP - JUROS. AF_06/2014 (H)</t>
  </si>
  <si>
    <t>5629 ESCAVADEIRA HIDRÁULICA SOBRE ESTEIRAS, CAÇAMBA 0,80 M3, PESO OPERACIONAL 17 T, POTENCIA BRUTA 111 HP - MANUTENÇÃO. AF_06/2014 (H)</t>
  </si>
  <si>
    <t>5630 ESCAVADEIRA HIDRÁULICA SOBRE ESTEIRAS, CAÇAMBA 0,80 M3, PESO OPERACIONAL 17 T, POTENCIA BRUTA 111 HP - MATERIAIS NA OPERAÇÃO. AF_06/2014 (H)</t>
  </si>
  <si>
    <t>5909 ESPARGIDOR DE ASFALTO PRESSURIZADO COM TANQUE DE 2500 L, REBOCÁVEL COM MOTOR A GASOLINA POTÊNCIA 3,4 HP - CHP DIURNO. AF_07/2014 (CHP)</t>
  </si>
  <si>
    <t>88569</t>
  </si>
  <si>
    <t>ESPARGIDOR DE ASFALTO PRESSURIZADO COM TANQUE DE 2500 L, REBOCÁVEL COM MOTOR A GASOLINA POTÊNCIA 3,4 HP - DEPRECIAÇÃO. AF_07/2014</t>
  </si>
  <si>
    <t>88570</t>
  </si>
  <si>
    <t>ESPARGIDOR DE ASFALTO PRESSURIZADO COM TANQUE DE 2500 L, REBOCÁVEL COM MOTOR A GASOLINA POTÊNCIA 3,4 HP - JUROS. AF_07/2014</t>
  </si>
  <si>
    <t>5765</t>
  </si>
  <si>
    <t>ESPARGIDOR DE ASFALTO PRESSURIZADO COM TANQUE DE 2500 L, REBOCÁVEL COM MOTOR A GASOLINA POTÊNCIA 3,4 HP - MANUTENÇÃO. AF_07/2014</t>
  </si>
  <si>
    <t>5766</t>
  </si>
  <si>
    <t>ESPARGIDOR DE ASFALTO PRESSURIZADO COM TANQUE DE 2500 L, REBOCÁVEL COM MOTOR A GASOLINA POTÊNCIA 3,4 HP - MATERIAIS NA OPERAÇÃO. AF_07/2014</t>
  </si>
  <si>
    <t>88569 ESPARGIDOR DE ASFALTO PRESSURIZADO COM TANQUE DE 2500 L, REBOCÁVEL COM MOTOR A GASOLINA POTÊNCIA 3,4 HP - DEPRECIAÇÃO. AF_07/2014 (H)</t>
  </si>
  <si>
    <t>00020219</t>
  </si>
  <si>
    <t>ESPARGIDOR DE ASFALTO PRESSURIZADO, REBOCAVEL, TANQUE DE 2500 L, PNEUMATICO, COM MOTOR A GASOLINA 3,4HP</t>
  </si>
  <si>
    <t>88570 ESPARGIDOR DE ASFALTO PRESSURIZADO COM TANQUE DE 2500 L, REBOCÁVEL COM MOTOR A GASOLINA POTÊNCIA 3,4 HP - JUROS. AF_07/2014 (H)</t>
  </si>
  <si>
    <t>5765 ESPARGIDOR DE ASFALTO PRESSURIZADO COM TANQUE DE 2500 L, REBOCÁVEL COM MOTOR A GASOLINA POTÊNCIA 3,4 HP - MANUTENÇÃO. AF_07/2014 (H)</t>
  </si>
  <si>
    <t>5766 ESPARGIDOR DE ASFALTO PRESSURIZADO COM TANQUE DE 2500 L, REBOCÁVEL COM MOTOR A GASOLINA POTÊNCIA 3,4 HP - MATERIAIS NA OPERAÇÃO. AF_07/2014 (H)</t>
  </si>
  <si>
    <t>92267 FABRICAÇÃO DE FÔRMA PARA LAJES, EM CHAPA DE MADEIRA COMPENSADA RESINADA, E = 17 MM. AF_09/2020 (M2)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</si>
  <si>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</si>
  <si>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</si>
  <si>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</si>
  <si>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</si>
  <si>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00001358</t>
  </si>
  <si>
    <t>CHAPA/PAINEL DE MADEIRA COMPENSADA RESINADA (MADEIRITE RESINADO ROSA) PARA FORMA DE CONCRETO, DE 2200 X 1100 MM, E = 17 MM</t>
  </si>
  <si>
    <t>88239</t>
  </si>
  <si>
    <t>AJUDANTE DE CARPINTEIRO COM ENCARGOS COMPLEMENTARES</t>
  </si>
  <si>
    <t>88262</t>
  </si>
  <si>
    <t>CARPINTEIRO DE FORMAS COM ENCARGOS COMPLEMENTARES</t>
  </si>
  <si>
    <t>88441 JARDINEIRO COM ENCARGOS COMPLEMENTARES (H)</t>
  </si>
  <si>
    <t>95390</t>
  </si>
  <si>
    <t>CURSO DE CAPACITAÇÃO PARA JARDINEIRO (ENCARGOS COMPLEMENTARES) - HORISTA</t>
  </si>
  <si>
    <t>103673 LANÇAMENTO COM USO DE BOMBA, ADENSAMENTO E ACABAMENTO DE CONCRETO EM ESTRUTURAS. AF_02/2022 (M3)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</si>
  <si>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</si>
  <si>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</si>
  <si>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</si>
  <si>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</si>
  <si>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88281 MOTORISTA DE BASCULANTE COM ENCARGOS COMPLEMENTARES (H)</t>
  </si>
  <si>
    <t>00043488</t>
  </si>
  <si>
    <t>EPI - FAMILIA OPERADOR ESCAVADEIRA - HORISTA (ENCARGOS COMPLEMENTARES - COLETADO CAIXA)</t>
  </si>
  <si>
    <t>00043464</t>
  </si>
  <si>
    <t>FERRAMENTAS - FAMILIA OPERADOR ESCAVADEIRA - HORISTA (ENCARGOS COMPLEMENTARES - COLETADO CAIXA)</t>
  </si>
  <si>
    <t>95346</t>
  </si>
  <si>
    <t>CURSO DE CAPACITAÇÃO PARA MOTORISTA DE BASCULANTE (ENCARGOS COMPLEMENTARES) - HORISTA</t>
  </si>
  <si>
    <t>88284 MOTORISTA DE VEÍCULO LEVE COM ENCARGOS COMPLEMENTARES (H)</t>
  </si>
  <si>
    <t>95349</t>
  </si>
  <si>
    <t>CURSO DE CAPACITAÇÃO PARA MOTORISTA DE VEÍCULO LEVE (ENCARGOS COMPLEMENTARES) - HORISTA</t>
  </si>
  <si>
    <t>88288 NIVELADOR COM ENCARGOS COMPLEMENTARES (H)</t>
  </si>
  <si>
    <t>95352</t>
  </si>
  <si>
    <t>CURSO DE CAPACITAÇÃO PARA NIVELADOR (ENCARGOS COMPLEMENTARES) - HORISTA</t>
  </si>
  <si>
    <t>88377 OPERADOR DE BETONEIRA ESTACIONÁRIA/MISTURADOR COM ENCARGOS COMPLEMENTARES (H)</t>
  </si>
  <si>
    <t>95389</t>
  </si>
  <si>
    <t>CURSO DE CAPACITAÇÃO PARA OPERADOR DE BETONEIRA ESTACIONÁRIA/MISTURADOR (ENCARGOS COMPLEMENTARES) - HORISTA</t>
  </si>
  <si>
    <t>88294 OPERADOR DE ESCAVADEIRA COM ENCARGOS COMPLEMENTARES (H)</t>
  </si>
  <si>
    <t>95357</t>
  </si>
  <si>
    <t>CURSO DE CAPACITAÇÃO PARA OPERADOR DE ESCAVADEIRA (ENCARGOS COMPLEMENTARES) - HORISTA</t>
  </si>
  <si>
    <t>88297 OPERADOR DE MÁQUINAS E EQUIPAMENTOS COM ENCARGOS COMPLEMENTARES (H)</t>
  </si>
  <si>
    <t>95360</t>
  </si>
  <si>
    <t>CURSO DE CAPACITAÇÃO PARA OPERADOR DE MÁQUINAS E EQUIPAMENTOS (ENCARGOS COMPLEMENTARES) - HORISTA</t>
  </si>
  <si>
    <t>88309 PEDREIRO COM ENCARGOS COMPLEMENTARES (H)</t>
  </si>
  <si>
    <t>95371</t>
  </si>
  <si>
    <t>CURSO DE CAPACITAÇÃO PARA PEDREIRO (ENCARGOS COMPLEMENTARES) - HORISTA</t>
  </si>
  <si>
    <t>88310 PINTOR COM ENCARGOS COMPLEMENTARES (H)</t>
  </si>
  <si>
    <t>00043490</t>
  </si>
  <si>
    <t>EPI - FAMILIA PINTOR - HORISTA (ENCARGOS COMPLEMENTARES - COLETADO CAIXA)</t>
  </si>
  <si>
    <t>00043466</t>
  </si>
  <si>
    <t>FERRAMENTAS - FAMILIA PINTOR - HORISTA (ENCARGOS COMPLEMENTARES - COLETADO CAIXA)</t>
  </si>
  <si>
    <t>95372</t>
  </si>
  <si>
    <t>CURSO DE CAPACITAÇÃO PARA PINTOR (ENCARGOS COMPLEMENTARES) - HORISTA</t>
  </si>
  <si>
    <t>102234 PINTURA IMUNIZANTE PARA MADEIRA, 2 DEMÃOS. AF_01/2021 (M2)</t>
  </si>
  <si>
    <t>00007340</t>
  </si>
  <si>
    <t>IMUNIZANTE PARA MADEIRA, INCOLOR</t>
  </si>
  <si>
    <t>88310</t>
  </si>
  <si>
    <t>PINTOR COM ENCARGOS COMPLEMENTARES</t>
  </si>
  <si>
    <t>91277 PLACA VIBRATÓRIA REVERSÍVEL COM MOTOR 4 TEMPOS A GASOLINA, FORÇA CENTRÍFUGA DE 25 KN (2500 KGF), POTÊNCIA 5,5 CV - CHP DIURNO. AF_08/2015 (CHP)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</si>
  <si>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</si>
  <si>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</si>
  <si>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</si>
  <si>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</si>
  <si>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</si>
  <si>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</si>
  <si>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</si>
  <si>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</si>
  <si>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91273 PLACA VIBRATÓRIA REVERSÍVEL COM MOTOR 4 TEMPOS A GASOLINA, FORÇA CENTRÍFUGA DE 25 KN (2500 KGF), POTÊNCIA 5,5 CV - DEPRECIAÇÃO. AF_08/2015 (H)</t>
  </si>
  <si>
    <t>00001442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</si>
  <si>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</si>
  <si>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PLACA VIBRATÓRIA REVERSÍVEL COM MOTOR 4 TEMPOS A GASOLINA, FORÇA CENTRÍFUGA DE 25 KN (2500 KGF), POTÊNCIA 5,5 CV - JUROS. AF_08/2015 (H)</t>
  </si>
  <si>
    <t>91275 PLACA VIBRATÓRIA REVERSÍVEL COM MOTOR 4 TEMPOS A GASOLINA, FORÇA CENTRÍFUGA DE 25 KN (2500 KGF), POTÊNCIA 5,5 CV - MANUTENÇÃO. AF_08/2015 (H)</t>
  </si>
  <si>
    <t>91276 PLACA VIBRATÓRIA REVERSÍVEL COM MOTOR 4 TEMPOS A GASOLINA, FORÇA CENTRÍFUGA DE 25 KN (2500 KGF), POTÊNCIA 5,5 CV - MATERIAIS NA OPERAÇÃO. AF_08/2015 (H)</t>
  </si>
  <si>
    <t>91693 SERRA CIRCULAR DE BANCADA COM MOTOR ELÉTRICO POTÊNCIA DE 5HP, COM COIFA PARA DISCO 10" - CHI DIURNO. AF_08/2015 (CHI)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</si>
  <si>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</si>
  <si>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</si>
  <si>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</si>
  <si>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</si>
  <si>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SERRA CIRCULAR DE BANCADA COM MOTOR ELÉTRICO POTÊNCIA DE 5HP, COM COIFA PARA DISCO 10" - CHP DIURNO. AF_08/2015 (CHP)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</si>
  <si>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</si>
  <si>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</si>
  <si>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</si>
  <si>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</si>
  <si>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91688 SERRA CIRCULAR DE BANCADA COM MOTOR ELÉTRICO POTÊNCIA DE 5HP, COM COIFA PARA DISCO 10" - DEPRECIAÇÃO. AF_08/2015 (H)</t>
  </si>
  <si>
    <t>00014618</t>
  </si>
  <si>
    <t>SERRA CIRCULAR DE BANCADA COM MOTOR ELETRICO, POTENCIA DE *1600* W, PARA DISCO DE DIAMETRO DE 10" (250 MM)</t>
  </si>
  <si>
    <t>91689 SERRA CIRCULAR DE BANCADA COM MOTOR ELÉTRICO POTÊNCIA DE 5HP, COM COIFA PARA DISCO 10" - JUROS. AF_08/2015 (H)</t>
  </si>
  <si>
    <t>91690 SERRA CIRCULAR DE BANCADA COM MOTOR ELÉTRICO POTÊNCIA DE 5HP, COM COIFA PARA DISCO 10" - MANUTENÇÃO. AF_08/2015 (H)</t>
  </si>
  <si>
    <t>91691 SERRA CIRCULAR DE BANCADA COM MOTOR ELÉTRICO POTÊNCIA DE 5HP, COM COIFA PARA DISCO 10" - MATERIAIS NA OPERAÇÃO. AF_08/2015 (H)</t>
  </si>
  <si>
    <t>88315 SERRALHEIRO COM ENCARGOS COMPLEMENTARES (H)</t>
  </si>
  <si>
    <t>95377</t>
  </si>
  <si>
    <t>CURSO DE CAPACITAÇÃO PARA SERRALHEIRO (ENCARGOS COMPLEMENTARES) - HORISTA</t>
  </si>
  <si>
    <t>88316 SERVENTE COM ENCARGOS COMPLEMENTARES (H)</t>
  </si>
  <si>
    <t>00043491</t>
  </si>
  <si>
    <t>EPI - FAMILIA SERVENTE - HORISTA (ENCARGOS COMPLEMENTARES - COLETADO CAIXA)</t>
  </si>
  <si>
    <t>00043467</t>
  </si>
  <si>
    <t>FERRAMENTAS - FAMILIA SERVENTE - HORISTA (ENCARGOS COMPLEMENTARES - COLETADO CAIXA)</t>
  </si>
  <si>
    <t>95378</t>
  </si>
  <si>
    <t>CURSO DE CAPACITAÇÃO PARA SERVENTE (ENCARGOS COMPLEMENTARES) - HORISTA</t>
  </si>
  <si>
    <t>98750 SOLDA DE TOPO EM CHAPA/PERFIL/TUBO DE AÇO CHANFRADO, ESPESSURA=3/8''. AF_06/2018 (M)</t>
  </si>
  <si>
    <t>00010998</t>
  </si>
  <si>
    <t>ELETRODO REVESTIDO AWS - E-6010, DIAMETRO IGUAL A 4,00 MM</t>
  </si>
  <si>
    <t>88317</t>
  </si>
  <si>
    <t>SOLDADOR COM ENCARGOS COMPLEMENTARES</t>
  </si>
  <si>
    <t>88317 SOLDADOR COM ENCARGOS COMPLEMENTARES (H)</t>
  </si>
  <si>
    <t>00043492</t>
  </si>
  <si>
    <t>EPI - FAMILIA SOLDADOR - HORISTA (ENCARGOS COMPLEMENTARES - COLETADO CAIXA)</t>
  </si>
  <si>
    <t>00043468</t>
  </si>
  <si>
    <t>FERRAMENTAS - FAMILIA SOLDADOR - HORISTA (ENCARGOS COMPLEMENTARES - COLETADO CAIXA)</t>
  </si>
  <si>
    <t>95379</t>
  </si>
  <si>
    <t>CURSO DE CAPACITAÇÃO PARA SOLDADOR (ENCARGOS COMPLEMENTARES) - HORISTA</t>
  </si>
  <si>
    <t>90587 VIBRADOR DE IMERSÃO, DIÂMETRO DE PONTEIRA 45MM, MOTOR ELÉTRICO TRIFÁSICO POTÊNCIA DE 2 CV - CHI DIURNO. AF_06/2015 (CHI)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</si>
  <si>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</si>
  <si>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</si>
  <si>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</si>
  <si>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</si>
  <si>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VIBRADOR DE IMERSÃO, DIÂMETRO DE PONTEIRA 45MM, MOTOR ELÉTRICO TRIFÁSICO POTÊNCIA DE 2 CV - CHP DIURNO. AF_06/2015 (CHP)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</si>
  <si>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</si>
  <si>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</si>
  <si>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</si>
  <si>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</si>
  <si>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90582 VIBRADOR DE IMERSÃO, DIÂMETRO DE PONTEIRA 45MM, MOTOR ELÉTRICO TRIFÁSICO POTÊNCIA DE 2 CV - DEPRECIAÇÃO. AF_06/2015 (H)</t>
  </si>
  <si>
    <t>00013896</t>
  </si>
  <si>
    <t>VIBRADOR DE IMERSAO, DIAMETRO DA PONTEIRA DE *45* MM, COM MOTOR ELETRICO TRIFASICO DE 2 HP (2 CV)</t>
  </si>
  <si>
    <t>90583 VIBRADOR DE IMERSÃO, DIÂMETRO DE PONTEIRA 45MM, MOTOR ELÉTRICO TRIFÁSICO POTÊNCIA DE 2 CV - JUROS. AF_06/2015 (H)</t>
  </si>
  <si>
    <t>90584 VIBRADOR DE IMERSÃO, DIÂMETRO DE PONTEIRA 45MM, MOTOR ELÉTRICO TRIFÁSICO POTÊNCIA DE 2 CV - MANUTENÇÃO. AF_06/2015 (H)</t>
  </si>
  <si>
    <t>90585 VIBRADOR DE IMERSÃO, DIÂMETRO DE PONTEIRA 45MM, MOTOR ELÉTRICO TRIFÁSICO POTÊNCIA DE 2 CV - MATERIAIS NA OPERAÇÃO. AF_06/2015 (H)</t>
  </si>
  <si>
    <t xml:space="preserve">
</t>
  </si>
  <si>
    <t>TIPO</t>
  </si>
  <si>
    <t>UNIDADE</t>
  </si>
  <si>
    <t>QUANTIDADE</t>
  </si>
  <si>
    <t>PREÇO TOTAL</t>
  </si>
  <si>
    <t>%</t>
  </si>
  <si>
    <t>ACUMUL. %</t>
  </si>
  <si>
    <t>CL</t>
  </si>
  <si>
    <t>Composições</t>
  </si>
  <si>
    <t>Geral</t>
  </si>
  <si>
    <t>Outros:</t>
  </si>
  <si>
    <t>Valor total do Orçamento:</t>
  </si>
  <si>
    <t>VALOR (R$)</t>
  </si>
  <si>
    <t>MÊS 1</t>
  </si>
  <si>
    <t>MÊS 2</t>
  </si>
  <si>
    <t>MÊS 3</t>
  </si>
  <si>
    <t>MÊS 4</t>
  </si>
  <si>
    <t>MÊS 5</t>
  </si>
  <si>
    <t>MÊS 6</t>
  </si>
  <si>
    <t>Total parcela</t>
  </si>
  <si>
    <t>COD</t>
  </si>
  <si>
    <t>Benefício</t>
  </si>
  <si>
    <t>S + G</t>
  </si>
  <si>
    <t>Garantia/seguros</t>
  </si>
  <si>
    <t>Lucro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</si>
  <si>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</si>
  <si>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</si>
  <si>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</si>
  <si>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</si>
  <si>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</si>
  <si>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</si>
  <si>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</si>
  <si>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I</t>
  </si>
  <si>
    <t>Impostos</t>
  </si>
  <si>
    <t>COFINS</t>
  </si>
  <si>
    <t>ISS</t>
  </si>
  <si>
    <t>PIS</t>
  </si>
  <si>
    <t>CPRB</t>
  </si>
  <si>
    <t>BDI = 23,12%</t>
  </si>
  <si>
    <t>BDI = 10,89%</t>
  </si>
  <si>
    <t>HORISTA %</t>
  </si>
  <si>
    <t>MENSALISTA %</t>
  </si>
  <si>
    <t>A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</si>
  <si>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</si>
  <si>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</si>
  <si>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</si>
  <si>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</si>
  <si>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</si>
  <si>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</si>
  <si>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</si>
  <si>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</si>
  <si>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</si>
  <si>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</si>
  <si>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</si>
  <si>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</si>
  <si>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</si>
  <si>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</si>
  <si>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</si>
  <si>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</si>
  <si>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</si>
  <si>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</si>
  <si>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</si>
  <si>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B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</si>
  <si>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</si>
  <si>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</si>
  <si>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</si>
  <si>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</si>
  <si>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</si>
  <si>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</si>
  <si>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</si>
  <si>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</si>
  <si>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</si>
  <si>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</si>
  <si>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</si>
  <si>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</si>
  <si>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</si>
  <si>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</si>
  <si>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</si>
  <si>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</si>
  <si>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</si>
  <si>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</si>
  <si>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</si>
  <si>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</si>
  <si>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</si>
  <si>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C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</si>
  <si>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</si>
  <si>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</si>
  <si>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</si>
  <si>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</si>
  <si>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</si>
  <si>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</si>
  <si>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</si>
  <si>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</si>
  <si>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</si>
  <si>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</si>
  <si>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</si>
  <si>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</si>
  <si>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</si>
  <si>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</si>
  <si>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</si>
  <si>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</si>
  <si>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</si>
  <si>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</si>
  <si>
    <t>PREFEITURA MUNICIPAL DO JABOATÃO DOS GUARARAPES</t>
  </si>
  <si>
    <t>MEMÓRIA DE CÁLCULO</t>
  </si>
  <si>
    <t>Local: Jaboatão dos Guararapes</t>
  </si>
  <si>
    <t>Município: Jaboatão dos Guararapes/PE</t>
  </si>
  <si>
    <t>Item</t>
  </si>
  <si>
    <t>Código</t>
  </si>
  <si>
    <t>Descrição</t>
  </si>
  <si>
    <t>Und</t>
  </si>
  <si>
    <t>Taxa</t>
  </si>
  <si>
    <t>Comp.</t>
  </si>
  <si>
    <t>Larg.</t>
  </si>
  <si>
    <t>Alt.</t>
  </si>
  <si>
    <t>QTDE</t>
  </si>
  <si>
    <t>Total</t>
  </si>
  <si>
    <t>QUANTIDADE DE MESES</t>
  </si>
  <si>
    <t>COMPRIMENTO</t>
  </si>
  <si>
    <t>LARGURA</t>
  </si>
  <si>
    <t>QUANTIDADE DE PLACAS</t>
  </si>
  <si>
    <t>TAXA</t>
  </si>
  <si>
    <t>ÁREA</t>
  </si>
  <si>
    <t>Área de passeio</t>
  </si>
  <si>
    <t>Área de projeção da tela = (1 / Cosseno do ângulo média da barreira projetada conforme indica seções de projeto) x (Área de projeção do concreto projetado)</t>
  </si>
  <si>
    <t>EIXO 01 (27,88°)</t>
  </si>
  <si>
    <t>EIXO 02 (34,50°)</t>
  </si>
  <si>
    <t>De acordo com a quantidade em projeto</t>
  </si>
  <si>
    <t>empolamento</t>
  </si>
  <si>
    <t>DMT obra</t>
  </si>
  <si>
    <t>LIMPEZA MANUAL DE VEGETAÇÃO EM TERRENO COM ENXADA.AF_05/2018</t>
  </si>
  <si>
    <t>CORTE RASO E RECORTE DE ÁRVORE COM DIÂMETRO DE TRONCO MAIOR OU IGUAL A 0,40 M E MENOR QUE 0,60 M.AF_05/2018</t>
  </si>
  <si>
    <t>DMT ENTULHO</t>
  </si>
  <si>
    <t>MUROS [extenção x (largura da base + 0,50 m)]</t>
  </si>
  <si>
    <t>MURO 01 (altura - 3,5m) horizontal</t>
  </si>
  <si>
    <t>MURO 02 (altura - 2,0m) inclinado</t>
  </si>
  <si>
    <t>MURO 02 (altura - 2,5m) inclinado</t>
  </si>
  <si>
    <t>MURO 03 (altura - 2,0m) horizontal</t>
  </si>
  <si>
    <t>6 meses de obra com 22 dias trabalhados e 1h por dia</t>
  </si>
  <si>
    <t xml:space="preserve">1 hora x 22 dias = 22 horas no mês </t>
  </si>
  <si>
    <t xml:space="preserve">1 mês tem 22 dias x 8 horas = 176 horas </t>
  </si>
  <si>
    <t>6 meses de obra com 22 dias trabalhados e 2h por dia</t>
  </si>
  <si>
    <t xml:space="preserve">2 horas x 22 dias = 44 horas no mês </t>
  </si>
  <si>
    <t>MAPA DE CUBAGEM</t>
  </si>
  <si>
    <t>MURO 01</t>
  </si>
  <si>
    <t>MURO 02</t>
  </si>
  <si>
    <t>MURO 03</t>
  </si>
  <si>
    <t>Escavação x empolamento x DMT obra</t>
  </si>
  <si>
    <t>(escavação - reaterro) x empolamento</t>
  </si>
  <si>
    <t>carga manual x DMT prefeitura sede</t>
  </si>
  <si>
    <t>VOLUME</t>
  </si>
  <si>
    <t>Brita do dreno x empolamento x DMT obra</t>
  </si>
  <si>
    <t>Areia do dreno x empolamento x DMT obra</t>
  </si>
  <si>
    <t>Lastro de concreto magro x DMT obra</t>
  </si>
  <si>
    <t>Pedra rachão x empolamento x DMT obra</t>
  </si>
  <si>
    <t>V = Comprimento do muro x área da seção</t>
  </si>
  <si>
    <t>EXTENSÃO</t>
  </si>
  <si>
    <t>DMT Pedreira Guarany</t>
  </si>
  <si>
    <t>Volume de brita x DMT Pedreira Guarany x empolamento</t>
  </si>
  <si>
    <t>V = Comprimento do muro x largura da camada x altura do muro</t>
  </si>
  <si>
    <t>ESP</t>
  </si>
  <si>
    <t>ALT</t>
  </si>
  <si>
    <r>
      <t xml:space="preserve">A=Quantidade de tubos x (Área do bidim = Π.d2/4 + Π.d.(transpasse) -&gt; [3,1415x(0,100²2)] / {4+[3,1415x(0,100x0,150)]} = </t>
    </r>
    <r>
      <rPr>
        <i/>
        <u/>
        <sz val="10"/>
        <rFont val="Arial"/>
        <family val="2"/>
      </rPr>
      <t>0,0550</t>
    </r>
    <r>
      <rPr>
        <i/>
        <sz val="10"/>
        <rFont val="Arial"/>
        <family val="2"/>
      </rPr>
      <t>)</t>
    </r>
  </si>
  <si>
    <t>E = (bo+b1)/2 x (Comprimento do muro) x Quantidade de tubos na seção</t>
  </si>
  <si>
    <t>Q = (Comprimento do muro/2) x Quantidade de tubos na seção</t>
  </si>
  <si>
    <t>V = Comprimento do muro x (largura da base+0,10) x espessura do lastro</t>
  </si>
  <si>
    <t xml:space="preserve"> </t>
  </si>
  <si>
    <t>Volume de pedra x empolamento x DMT Pedreira Guarany</t>
  </si>
  <si>
    <t>Q = (Extensão / 6) x perímetro</t>
  </si>
  <si>
    <t>Canaleta sem tampa</t>
  </si>
  <si>
    <t>Canaleta com tampa</t>
  </si>
  <si>
    <t>Volume dos Dissipadores = {[Comprimento (0,60m) X Altura (0,14m)] / 2} X Largura (0,40m) X Números de Dissipadores</t>
  </si>
  <si>
    <t xml:space="preserve">N° de Dissipadores = Comprimento da Canaleta / Comprimento do Dissipador (0,60m) </t>
  </si>
  <si>
    <t>N° de dissi.</t>
  </si>
  <si>
    <t>Vol. de dissi.</t>
  </si>
  <si>
    <t>Dissipadores</t>
  </si>
  <si>
    <t>Igual ao item anterior</t>
  </si>
  <si>
    <t>ALTURA</t>
  </si>
  <si>
    <t>FRENTE DA ESCADA (LARGURA DA CANALETA X ALTURA) X QTD DE DISSIPADORES</t>
  </si>
  <si>
    <t>QTD</t>
  </si>
  <si>
    <t>2X ALVENARIA</t>
  </si>
  <si>
    <t>COMP. ALVENARIA X LARG.</t>
  </si>
  <si>
    <t>ESPESSURA</t>
  </si>
  <si>
    <t>área x espessura</t>
  </si>
  <si>
    <t>ÁREA DE PASSEIO</t>
  </si>
  <si>
    <t>MAPA DE COTAÇÕES - PREÇOS</t>
  </si>
  <si>
    <t>VALOR INTERMEDIÁRIO</t>
  </si>
  <si>
    <t>Fornecedores</t>
  </si>
  <si>
    <t>Fornecedor A</t>
  </si>
  <si>
    <t>Fornecedor B</t>
  </si>
  <si>
    <t>Fornecedor C</t>
  </si>
  <si>
    <t>Razão Social:</t>
  </si>
  <si>
    <t>PIRAJU</t>
  </si>
  <si>
    <t>BRAVO EQUIPAMENTOS</t>
  </si>
  <si>
    <t>AGEMAR LOCAÇÃO E COMERCIALIZAÇÃO DE CONTEINERES LTDA</t>
  </si>
  <si>
    <t>CNPJ:</t>
  </si>
  <si>
    <t>02.527.674/0001-74</t>
  </si>
  <si>
    <t>37.984.150/0001-97</t>
  </si>
  <si>
    <t>15.023.850/0001-82</t>
  </si>
  <si>
    <t>Nome do Contato:</t>
  </si>
  <si>
    <t>Data do Contato:</t>
  </si>
  <si>
    <t>Contato:</t>
  </si>
  <si>
    <t>Preço Produto:</t>
  </si>
  <si>
    <t>Frete:</t>
  </si>
  <si>
    <t>Preço Total:</t>
  </si>
  <si>
    <t>MÊS</t>
  </si>
  <si>
    <t>1.1. INS-32971826 MOBILIZAÇÃO DE CONTAINER (UND)</t>
  </si>
  <si>
    <t>Não cadastrado</t>
  </si>
  <si>
    <t>TOTAL Não cadastrado:</t>
  </si>
  <si>
    <t>1.2. INS-09244605 DESMOBILIZAÇÃO DE CONTAINER (UND)</t>
  </si>
  <si>
    <t>1.3. INS-91581640 LOCAÇÃO DE CONTAINER PARA ESCRITORIO SEM BANHEIRO - BDI = 10,89 (MES)</t>
  </si>
  <si>
    <t>1.4. INS-33223766 LOCAÇÃO CONTAINER PARA ESCRITORIO COM BANHEIRO - BDI = 10,89 (MES)</t>
  </si>
  <si>
    <t>2.1. 103689 FORNECIMENTO E INSTALAÇÃO DE PLACA DE OBRA COM CHAPA GALVANIZADA E ESTRUTURA DE MADEIRA. AF_03/2022_PS (M2)</t>
  </si>
  <si>
    <t>00004813</t>
  </si>
  <si>
    <t>PLACA DE OBRA (PARA CONSTRUCAO CIVIL) EM CHAPA GALVANIZADA *N. 22*, ADESIVADA, DE *2,4 X 1,2* M (SEM POSTES PARA FIXACAO)</t>
  </si>
  <si>
    <t>00005065</t>
  </si>
  <si>
    <t>PREGO DE ACO POLIDO COM CABECA 10 X 10 (7/8 X 17)</t>
  </si>
  <si>
    <t>00005069</t>
  </si>
  <si>
    <t>PREGO DE ACO POLIDO COM CABECA 17 X 27 (2 1/2 X 11)</t>
  </si>
  <si>
    <t>00004509</t>
  </si>
  <si>
    <t>SARRAFO *2,5 X 10* CM EM PINUS, MISTA OU EQUIVALENTE DA REGIAO - BRUTA</t>
  </si>
  <si>
    <t>102234</t>
  </si>
  <si>
    <t>PINTURA IMUNIZANTE PARA MADEIRA, 2 DEMÃOS. AF_01/2021</t>
  </si>
  <si>
    <t>2.2. 98524 LIMPEZA MANUAL DE VEGETAÇÃO EM TERRENO COM ENXADA. AF_03/2024 (M2)</t>
  </si>
  <si>
    <t>2.3. 98530 CORTE RASO E RECORTE DE ÁRVORE COM DIÂMETRO DE TRONCO MAIOR OU IGUAL A 0,40 M E MENOR QUE 0,60 M. AF_03/2024 (UN)</t>
  </si>
  <si>
    <t>88441</t>
  </si>
  <si>
    <t>JARDINEIRO COM ENCARGOS COMPLEMENTARES</t>
  </si>
  <si>
    <t>2.4. 100206 TRANSPORTE HORIZONTAL COM JERICA DE 90 L, DE MASSA/ GRANEL (UNIDADE: M3XKM). AF_07/2019 (M3XKM)</t>
  </si>
  <si>
    <t>2.5. 100983 CARGA, MANOBRA E DESCARGA DE ENTULHO EM CAMINHÃO BASCULANTE 14 M³ - CARGA COM ESCAVADEIRA HIDRÁULICA (CAÇAMBA DE 0,80 M³ / 111 HP) E DESCARGA LIVRE (UNIDADE: M3). AF_07/2020 (M3)</t>
  </si>
  <si>
    <t>89876</t>
  </si>
  <si>
    <t>CAMINHÃO BASCULANTE 14 M3, COM CAVALO MECÂNICO DE CAPACIDADE MÁXIMA DE TRAÇÃO COMBINADO DE 36000 KG, POTÊNCIA 286 CV, INCLUSIVE SEMIREBOQUE COM CAÇAMBA METÁLICA - CHP DIURNO. AF_12/2014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</si>
  <si>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</si>
  <si>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</si>
  <si>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</si>
  <si>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</si>
  <si>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2.6. 95876 TRANSPORTE COM CAMINHÃO BASCULANTE DE 14 M³, EM VIA URBANA PAVIMENTADA, DMT ATÉ 30 KM (UNIDADE: M3XKM). AF_07/2020 (M3XKM)</t>
  </si>
  <si>
    <t>2.7. COMP-64451533 SERVICOS TOPOGRAFICOS PARA PAVIMENTACAO, INCLUSIVE NOTA DE SERVICOS, ACOMPANHAMENTO E GREIDE (M²)</t>
  </si>
  <si>
    <t>3.1. 93565 ENGENHEIRO CIVIL DE OBRA JUNIOR COM ENCARGOS COMPLEMENTARES (MES)</t>
  </si>
  <si>
    <t>00043498</t>
  </si>
  <si>
    <t>EPI - FAMILIA ENGENHEIRO CIVIL - MENSALISTA (ENCARGOS COMPLEMENTARES - COLETADO CAIXA)</t>
  </si>
  <si>
    <t>00040863</t>
  </si>
  <si>
    <t>EXAMES - MENSALISTA (COLETADO CAIXA - ENCARGOS COMPLEMENTARES)</t>
  </si>
  <si>
    <t>00043474</t>
  </si>
  <si>
    <t>FERRAMENTAS - FAMILIA ENGENHEIRO CIVIL - MENSALISTA (ENCARGOS COMPLEMENTARES - COLETADO CAIXA)</t>
  </si>
  <si>
    <t>00040864</t>
  </si>
  <si>
    <t>SEGURO - MENSALISTA (COLETADO CAIXA - ENCARGOS COMPLEMENTARES)</t>
  </si>
  <si>
    <t>95415</t>
  </si>
  <si>
    <t>CURSO DE CAPACITAÇÃO PARA ENGENHEIRO CIVIL DE OBRA JÚNIOR (ENCARGOS COMPLEMENTARES) - MENSALISTA</t>
  </si>
  <si>
    <t>3.2. 93572 ENCARREGADO GERAL DE OBRAS COM ENCARGOS COMPLEMENTARES (MES)</t>
  </si>
  <si>
    <t>00043499</t>
  </si>
  <si>
    <t>EPI - FAMILIA ENCARREGADO GERAL - MENSALISTA (ENCARGOS COMPLEMENTARES - COLETADO CAIXA)</t>
  </si>
  <si>
    <t>00043475</t>
  </si>
  <si>
    <t>FERRAMENTAS - FAMILIA ENCARREGADO GERAL - MENSALISTA (ENCARGOS COMPLEMENTARES - COLETADO CAIXA)</t>
  </si>
  <si>
    <t>95422</t>
  </si>
  <si>
    <t>CURSO DE CAPACITAÇÃO PARA ENCARREGADO GERAL DE OBRAS (ENCARGOS COMPLEMENTARES) - MENSALISTA</t>
  </si>
  <si>
    <t>4.1. 93358 ESCAVAÇÃO MANUAL DE VALA. AF_09/2024 (M3)</t>
  </si>
  <si>
    <t>4.2. CP-96995-85112623 REATERRO MANUAL APILOADO COM SOQUETE (M3)</t>
  </si>
  <si>
    <t>4.3. 100206 TRANSPORTE HORIZONTAL COM JERICA DE 90 L, DE MASSA/ GRANEL (UNIDADE: M3XKM). AF_07/2019 (M3XKM)</t>
  </si>
  <si>
    <t>4.4. CP-72897-80530767 CARGA MANUAL DE ENTULHO EM CAMINHAO BASCULANTE 14 M3 (M3)</t>
  </si>
  <si>
    <t>4.5. 95876 TRANSPORTE COM CAMINHÃO BASCULANTE DE 14 M³, EM VIA URBANA PAVIMENTADA, DMT ATÉ 30 KM (UNIDADE: M3XKM). AF_07/2020 (M3XKM)</t>
  </si>
  <si>
    <t>5.1. 100206 TRANSPORTE HORIZONTAL COM JERICA DE 90 L, DE MASSA/ GRANEL (UNIDADE: M3XKM). AF_07/2019 (M3XKM)</t>
  </si>
  <si>
    <t>5.2. CP-100206-86548087 TRANSPORTE HORIZONTAL COM JERICA DE 90 L, DE PEDRA RACHÃO GRANEL (UNIDADE: M3XKM). AF_07/2019 (M3XKM)</t>
  </si>
  <si>
    <t>5.3. 103800 PEDRA ARGAMASSADA COM CIMENTO E AREIA 1:3, 40% DE ARGAMASSA EM VOLUME - AREIA E PEDRA DE MÃO COMERCIAIS - FORNECIMENTO E ASSENTAMENTO. AF_08/2022 (M3)</t>
  </si>
  <si>
    <t>00004730</t>
  </si>
  <si>
    <t>PEDRA DE MAO OU PEDRA RACHAO PARA ARRIMO/FUNDACAO (POSTO PEDREIRA/FORNECEDOR, SEM FRETE)</t>
  </si>
  <si>
    <t>88629</t>
  </si>
  <si>
    <t>ARGAMASSA TRAÇO 1:3 (EM VOLUME DE CIMENTO E AREIA MÉDIA ÚMIDA), PREPARO MANUAL. AF_08/2019</t>
  </si>
  <si>
    <t>5.4. COMP-83526730 TRANSPORTE COMERCIAL DE BRITA (M³XKM)</t>
  </si>
  <si>
    <t>5.5. CP-73883/002-13051595 EXECUCAO DE DRENO FRANCES COM BRITA NUM 2 (M3)</t>
  </si>
  <si>
    <t>5.6. CP-73883/001-30509153 EXECUCAO DE DRENO FRANCES COM AREIA MEDIA (M3)</t>
  </si>
  <si>
    <t>5.7. CP-83729-53696259 FORNECIMENTO/INSTALACAO DE MANTA BIDIM RT-31 (M2)</t>
  </si>
  <si>
    <t>5.8. CP-83681-82667036 TUBO PVC D=4" COM MATERIAL DRENANTE PARA DRENO/BARBACA - FORNECIMENTO E INSTALACAO (M)</t>
  </si>
  <si>
    <t>5.9. CP-S10448-80966267 Abraçadeira metálica tipo "D" de 4" (un)</t>
  </si>
  <si>
    <t>5.10. 96620 LASTRO DE CONCRETO MAGRO, APLICADO EM PISOS, LAJES SOBRE SOLO OU RADIERS. AF_01/2024 (M3)</t>
  </si>
  <si>
    <t>94968</t>
  </si>
  <si>
    <t>CONCRETO MAGRO PARA LASTRO, TRAÇO 1:4,5:4,5 (EM MASSA SECA DE CIMENTO/ AREIA MÉDIA/ BRITA 1) - PREPARO MECÂNICO COM BETONEIRA 600 L. AF_05/2021</t>
  </si>
  <si>
    <t>5.11. CP-83356-32589970 TRANSPORTE COMERCIAL DE PEDRA RACHÃO (M3XKM)</t>
  </si>
  <si>
    <t>5.12. COMP-82259696 PREENCHIMENTO DE JUNTAS COM SELANTE A BASE DE ASFALTO (M)</t>
  </si>
  <si>
    <t>6.1. COMP-03122123 CANALETA EM CONCRETO ARMADO FCK 25MPa NAS DIMENSÕES (0,40M X 0,40M), SEM LAJE DE TAMPA. (m)</t>
  </si>
  <si>
    <t>6.2. COMP-68566617 TAMPA EM CONCRETO ARMADO FCK 25MPa NAS DIMENSÕES (1,00M X 0,70M), BASEADA EM PROJETO TIPO PARA CONTENÇÃO DE ENCOSTAS, COM LANÇAMENTO EM FORMA MANUAL (m)</t>
  </si>
  <si>
    <t>6.3. 94971 CONCRETO FCK = 25MPA, TRAÇO 1:2,3:2,7 (EM MASSA SECA DE CIMENTO/ AREIA MÉDIA/ BRITA 1) - PREPARO MECÂNICO COM BETONEIRA 600 L. AF_05/2021 (M3)</t>
  </si>
  <si>
    <t>6.4. CP-74157/004-48264518 LANCAMENTO/APLICACAO MANUAL DE CONCRETO EM FUNDACOES (concreto magro) (M3)</t>
  </si>
  <si>
    <t>6.5. 97086 FABRICAÇÃO, MONTAGEM E DESMONTAGEM DE FORMA PARA RADIER, PISO DE CONCRETO OU LAJE SOBRE SOLO, EM MADEIRA SERRADA, 4 UTILIZAÇÕES. AF_09/2021 (M2)</t>
  </si>
  <si>
    <t>00002692</t>
  </si>
  <si>
    <t>DESMOLDANTE PROTETOR PARA FORMAS DE MADEIRA, DE BASE OLEOSA EMULSIONADA EM AGUA</t>
  </si>
  <si>
    <t>00004491</t>
  </si>
  <si>
    <t>PONTALETE *7,5 X 7,5* CM EM PINUS, MISTA OU EQUIVALENTE DA REGIAO - BRUTA</t>
  </si>
  <si>
    <t>00005068</t>
  </si>
  <si>
    <t>PREGO DE ACO POLIDO COM CABECA 17 X 21 (2 X 11)</t>
  </si>
  <si>
    <t>00004517</t>
  </si>
  <si>
    <t>SARRAFO *2,5 X 7,5* CM EM PINUS, MISTA OU EQUIVALENTE DA REGIAO - BRUTA</t>
  </si>
  <si>
    <t>00006193</t>
  </si>
  <si>
    <t>TABUA NAO APARELHADA *2,5 X 20* CM, EM MACARANDUBA/MASSARANDUBA, ANGELIM OU EQUIVALENTE DA REGIAO - BRUTA</t>
  </si>
  <si>
    <t>7.1. CP-97084-89637704 REGULARIZACAO E COMPACTAÇÃO MANUAL DE TERRENO COM PLACA VIBRATÓRIA (M2)</t>
  </si>
  <si>
    <t>7.2. COMP-44028973 EXECUÇÃO DE REVESTIMENTO DE CONCRETO PROJETADO COM ESPESSURA DE 4 CM, ARMADO COM TELA Q 138, INCLINAÇÃO MENOR QUE 90°, APLICAÇÃO DESCONTÍNUA, UTILIZANDO EQUIPAMENTO DE PROJEÇÃO COM 6 M³/H DE CAPACIDADE, INCLUSIVE GRAMPOS DE FIXAÇÃO DE TELA A CADA 2M (M2)</t>
  </si>
  <si>
    <t>7.3. CP-S03644-77614840 Acabamento de superfície de piso de concreto com desempolamento manual (m2)</t>
  </si>
  <si>
    <t>7.4. 88489 PINTURA LÁTEX ACRÍLICA PREMIUM, APLICAÇÃO MANUAL EM PAREDES, DUAS DEMÃOS. AF_04/2023 (M2)</t>
  </si>
  <si>
    <t>00007356</t>
  </si>
  <si>
    <t>TINTA LATEX ACRILICA PREMIUM, COR BRANCO FOSCO</t>
  </si>
  <si>
    <t>7.5. 96620 LASTRO DE CONCRETO MAGRO, APLICADO EM PISOS, LAJES SOBRE SOLO OU RADIERS. AF_01/2024 (M3)</t>
  </si>
  <si>
    <t>7.6. 103329 ALVENARIA DE VEDAÇÃO DE BLOCOS CERÂMICOS FURADOS NA HORIZONTAL DE 9X19X19 CM (ESPESSURA 9 CM) E ARGAMASSA DE ASSENTAMENTO COM PREPARO MANUAL. AF_12/2021 (M2)</t>
  </si>
  <si>
    <t>00007271</t>
  </si>
  <si>
    <t>BLOCO CERAMICO / TIJOLO VAZADO PARA ALVENARIA DE VEDACAO, 8 FUROS NA HORIZONTAL DE 9 X 19 X 19 CM (L X A X C)</t>
  </si>
  <si>
    <t>00037395</t>
  </si>
  <si>
    <t>PINO DE ACO COM FURO, HASTE = 27 MM (ACAO DIRETA)</t>
  </si>
  <si>
    <t>CENTO</t>
  </si>
  <si>
    <t>00034557</t>
  </si>
  <si>
    <t>TELA DE ACO SOLDADA GALVANIZADA/ZINCADA PARA ALVENARIA, FIO D = *1,20 A 1,70* MM, MALHA 15 X 15 MM, (C X L) *50 X 7,5* CM</t>
  </si>
  <si>
    <t>87369</t>
  </si>
  <si>
    <t>ARGAMASSA TRAÇO 1:2:8 (EM VOLUME DE CIMENTO, CAL E AREIA MÉDIA ÚMIDA) PARA EMBOÇO/MASSA ÚNICA/ASSENTAMENTO DE ALVENARIA DE VEDAÇÃO, PREPARO MANUAL. AF_08/2019</t>
  </si>
  <si>
    <t>7.7. 87893 CHAPISCO APLICADO EM ALVENARIA (SEM PRESENÇA DE VÃOS) E ESTRUTURAS DE CONCRETO DE FACHADA, COM COLHER DE PEDREIRO. ARGAMASSA TRAÇO 1:3 COM PREPARO MANUAL. AF_10/2022 (M2)</t>
  </si>
  <si>
    <t>87377</t>
  </si>
  <si>
    <t>ARGAMASSA TRAÇO 1:3 (EM VOLUME DE CIMENTO E AREIA GROSSA ÚMIDA) PARA CHAPISCO CONVENCIONAL, PREPARO MANUAL. AF_08/2019</t>
  </si>
  <si>
    <t>7.8. 87794 EMBOÇO OU MASSA ÚNICA EM ARGAMASSA TRAÇO 1:2:8, PREPARO MANUAL, APLICADA MANUALMENTE EM PANOS CEGOS DE FACHADA (SEM PRESENÇA DE VÃOS), ESPESSURA DE 25 MM. AF_09/2022 (M2)</t>
  </si>
  <si>
    <t>00037411</t>
  </si>
  <si>
    <t>TELA DE ACO SOLDADA GALVANIZADA/ZINCADA PARA ALVENARIA, FIO D = *1,24 MM, MALHA 25 X 25 MM</t>
  </si>
  <si>
    <t>8.1. 94990 EXECUÇÃO DE PASSEIO (CALÇADA) OU PISO DE CONCRETO COM CONCRETO MOLDADO IN LOCO, FEITO EM OBRA, ACABAMENTO CONVENCIONAL, NÃO ARMADO. AF_08/2022 (M3)</t>
  </si>
  <si>
    <t>94964</t>
  </si>
  <si>
    <t>CONCRETO FCK = 20MPA, TRAÇO 1:2,7:3 (EM MASSA SECA DE CIMENTO/ AREIA MÉDIA/ BRITA 1) - PREPARO MECÂNICO COM BETONEIRA 400 L. AF_05/2021</t>
  </si>
  <si>
    <t>8.2. CP-97084-89637704 REGULARIZACAO E COMPACTAÇÃO MANUAL DE TERRENO COM PLACA VIBRATÓRIA (M2)</t>
  </si>
  <si>
    <t>8.3. 99839 GUARDA-CORPO DE AÇO GALVANIZADO DE 1,10M DE ALTURA, MONTANTES TUBULARES DE 1.1/2 ESPAÇADOS DE 1,20M, TRAVESSA SUPERIOR DE 2 , GRADIL FORMADO POR BARRAS CHATAS EM FERRO DE 32X4,8MM, FIXADO COM CHUMBADOR MECÂNICO. AF_04/2019_PS (M)</t>
  </si>
  <si>
    <t>00000546</t>
  </si>
  <si>
    <t>BARRA DE ACO CHATA, RETANGULAR (QUALQUER BITOLA)</t>
  </si>
  <si>
    <t>00001332</t>
  </si>
  <si>
    <t>CHAPA DE ACO GROSSA, ASTM A36, E = 3/8" (9,53 MM) 74,69 KG/M2</t>
  </si>
  <si>
    <t>00011002</t>
  </si>
  <si>
    <t>ELETRODO REVESTIDO AWS - E6013, DIAMETRO IGUAL A 2,50 MM</t>
  </si>
  <si>
    <t>00011964</t>
  </si>
  <si>
    <t>PARAFUSO DE ACO ZINCADO, TIPO CHUMBADOR PARABOLT, DIAMETRO 3/8", COMPRIMENTO 75 MM</t>
  </si>
  <si>
    <t>00021012</t>
  </si>
  <si>
    <t>TUBO ACO GALVANIZADO COM COSTURA, CLASSE LEVE, DN 40 MM (1 1/2"), E = 3,00 MM, *3,48* KG/M (NBR 5580)</t>
  </si>
  <si>
    <t>00021013</t>
  </si>
  <si>
    <t>TUBO ACO GALVANIZADO COM COSTURA, CLASSE LEVE, DN 50 MM (2"), E = 3,00 MM, *4,40* KG/M (NBR 5580)</t>
  </si>
  <si>
    <t>88251</t>
  </si>
  <si>
    <t>AUXILIAR DE SERRALHEIRO COM ENCARGOS COMPLEMENTARES</t>
  </si>
  <si>
    <t>88315</t>
  </si>
  <si>
    <t>SERRALHEIRO COM ENCARGOS COMPLEMENTARES</t>
  </si>
  <si>
    <t>COMPOSIÇÕES DE CUSTO</t>
  </si>
  <si>
    <t>TOTAL material</t>
  </si>
  <si>
    <t>COMPOSIÇÕES DE CUSTO-  AUXILIARES</t>
  </si>
</sst>
</file>

<file path=xl/styles.xml><?xml version="1.0" encoding="utf-8"?>
<styleSheet xmlns="http://schemas.openxmlformats.org/spreadsheetml/2006/main">
  <numFmts count="10">
    <numFmt numFmtId="43" formatCode="_-* #,##0.00_-;\-* #,##0.00_-;_-* &quot;-&quot;??_-;_-@_-"/>
    <numFmt numFmtId="164" formatCode="\R\$\ #,##0.00"/>
    <numFmt numFmtId="165" formatCode="#,##0.00000000"/>
    <numFmt numFmtId="166" formatCode="#,##0.00%"/>
    <numFmt numFmtId="167" formatCode="###,###,##0.00"/>
    <numFmt numFmtId="168" formatCode="_(* #,##0.00_);_(* \(#,##0.00\);_(* &quot;-&quot;??_);_(@_)"/>
    <numFmt numFmtId="169" formatCode="0.0000"/>
    <numFmt numFmtId="170" formatCode="#,##0.0000"/>
    <numFmt numFmtId="171" formatCode="[$R$-416]&quot; &quot;#,##0.00;[Red]&quot;-&quot;[$R$-416]&quot; &quot;#,##0.00"/>
    <numFmt numFmtId="172" formatCode="\R\$\ #,##0.00000"/>
  </numFmts>
  <fonts count="36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SansSerif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0" tint="-0.249977111117893"/>
      <name val="Calibri"/>
      <family val="2"/>
      <scheme val="minor"/>
    </font>
    <font>
      <b/>
      <sz val="10"/>
      <color theme="0" tint="-0.249977111117893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i/>
      <sz val="11"/>
      <name val="Arial"/>
      <family val="2"/>
    </font>
    <font>
      <b/>
      <sz val="9"/>
      <name val="Arial"/>
      <family val="2"/>
    </font>
    <font>
      <i/>
      <u/>
      <sz val="1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Baskerville Old Face"/>
      <family val="1"/>
    </font>
    <font>
      <sz val="9"/>
      <color rgb="FF000000"/>
      <name val="Baskerville Old Face"/>
      <family val="1"/>
    </font>
    <font>
      <b/>
      <sz val="9"/>
      <color rgb="FF000000"/>
      <name val="Baskerville Old Face"/>
      <family val="1"/>
    </font>
    <font>
      <sz val="8"/>
      <color theme="1"/>
      <name val="Baskerville Old Face"/>
      <family val="1"/>
    </font>
    <font>
      <sz val="8"/>
      <color rgb="FF000000"/>
      <name val="Baskerville Old Face"/>
      <family val="1"/>
    </font>
    <font>
      <b/>
      <sz val="8"/>
      <color rgb="FF000000"/>
      <name val="Baskerville Old Face"/>
      <family val="1"/>
    </font>
    <font>
      <b/>
      <sz val="18"/>
      <color theme="1"/>
      <name val="Baskerville Old Face"/>
      <family val="1"/>
    </font>
  </fonts>
  <fills count="7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8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0">
    <xf numFmtId="0" fontId="0" fillId="0" borderId="0"/>
    <xf numFmtId="0" fontId="9" fillId="65" borderId="1"/>
    <xf numFmtId="0" fontId="3" fillId="65" borderId="1"/>
    <xf numFmtId="43" fontId="3" fillId="65" borderId="1" applyFont="0" applyFill="0" applyBorder="0" applyAlignment="0" applyProtection="0"/>
    <xf numFmtId="168" fontId="9" fillId="65" borderId="1" applyFont="0" applyFill="0" applyBorder="0" applyAlignment="0" applyProtection="0"/>
    <xf numFmtId="0" fontId="9" fillId="65" borderId="1"/>
    <xf numFmtId="9" fontId="9" fillId="65" borderId="1" applyFont="0" applyFill="0" applyBorder="0" applyAlignment="0" applyProtection="0"/>
    <xf numFmtId="0" fontId="3" fillId="65" borderId="1"/>
    <xf numFmtId="0" fontId="9" fillId="65" borderId="1"/>
    <xf numFmtId="0" fontId="9" fillId="65" borderId="1"/>
    <xf numFmtId="0" fontId="3" fillId="65" borderId="1"/>
    <xf numFmtId="0" fontId="22" fillId="65" borderId="1"/>
    <xf numFmtId="171" fontId="23" fillId="65" borderId="1"/>
    <xf numFmtId="0" fontId="22" fillId="65" borderId="1"/>
    <xf numFmtId="0" fontId="3" fillId="65" borderId="1"/>
    <xf numFmtId="0" fontId="26" fillId="65" borderId="1" applyNumberFormat="0" applyFill="0" applyBorder="0" applyAlignment="0" applyProtection="0"/>
    <xf numFmtId="0" fontId="3" fillId="65" borderId="1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65" borderId="1"/>
  </cellStyleXfs>
  <cellXfs count="322">
    <xf numFmtId="0" fontId="0" fillId="0" borderId="0" xfId="0"/>
    <xf numFmtId="0" fontId="1" fillId="32" borderId="2" xfId="0" applyFont="1" applyFill="1" applyBorder="1" applyAlignment="1">
      <alignment horizontal="center" vertical="center" wrapText="1"/>
    </xf>
    <xf numFmtId="0" fontId="2" fillId="64" borderId="1" xfId="0" applyFont="1" applyFill="1" applyBorder="1" applyAlignment="1">
      <alignment horizontal="right" vertical="center" wrapText="1"/>
    </xf>
    <xf numFmtId="0" fontId="6" fillId="0" borderId="0" xfId="0" applyFont="1"/>
    <xf numFmtId="164" fontId="2" fillId="3" borderId="2" xfId="0" applyNumberFormat="1" applyFont="1" applyFill="1" applyBorder="1" applyAlignment="1">
      <alignment horizontal="right" vertical="center" wrapText="1"/>
    </xf>
    <xf numFmtId="0" fontId="6" fillId="4" borderId="0" xfId="0" applyFont="1" applyFill="1" applyAlignment="1" applyProtection="1">
      <alignment wrapText="1"/>
      <protection locked="0"/>
    </xf>
    <xf numFmtId="0" fontId="2" fillId="7" borderId="12" xfId="0" applyFont="1" applyFill="1" applyBorder="1" applyAlignment="1">
      <alignment horizontal="left" vertical="center" wrapText="1"/>
    </xf>
    <xf numFmtId="164" fontId="2" fillId="8" borderId="12" xfId="0" applyNumberFormat="1" applyFont="1" applyFill="1" applyBorder="1" applyAlignment="1">
      <alignment horizontal="right" vertical="center" wrapText="1"/>
    </xf>
    <xf numFmtId="0" fontId="6" fillId="4" borderId="12" xfId="0" applyFont="1" applyFill="1" applyBorder="1" applyAlignment="1" applyProtection="1">
      <alignment wrapText="1"/>
      <protection locked="0"/>
    </xf>
    <xf numFmtId="0" fontId="2" fillId="10" borderId="12" xfId="0" applyFont="1" applyFill="1" applyBorder="1" applyAlignment="1">
      <alignment horizontal="right"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1" fillId="15" borderId="2" xfId="0" applyFont="1" applyFill="1" applyBorder="1" applyAlignment="1">
      <alignment horizontal="center" vertical="top" wrapText="1"/>
    </xf>
    <xf numFmtId="0" fontId="1" fillId="16" borderId="2" xfId="0" applyFont="1" applyFill="1" applyBorder="1" applyAlignment="1">
      <alignment horizontal="justify" vertical="top" wrapText="1"/>
    </xf>
    <xf numFmtId="165" fontId="1" fillId="17" borderId="2" xfId="0" applyNumberFormat="1" applyFont="1" applyFill="1" applyBorder="1" applyAlignment="1">
      <alignment horizontal="right" vertical="top" wrapText="1"/>
    </xf>
    <xf numFmtId="164" fontId="1" fillId="18" borderId="2" xfId="0" applyNumberFormat="1" applyFont="1" applyFill="1" applyBorder="1" applyAlignment="1">
      <alignment horizontal="right" vertical="top" wrapText="1"/>
    </xf>
    <xf numFmtId="164" fontId="8" fillId="20" borderId="2" xfId="0" applyNumberFormat="1" applyFont="1" applyFill="1" applyBorder="1" applyAlignment="1">
      <alignment horizontal="right" vertical="top" wrapText="1"/>
    </xf>
    <xf numFmtId="0" fontId="2" fillId="24" borderId="12" xfId="0" applyFont="1" applyFill="1" applyBorder="1" applyAlignment="1">
      <alignment horizontal="center" vertical="center" wrapText="1"/>
    </xf>
    <xf numFmtId="0" fontId="2" fillId="25" borderId="12" xfId="0" applyFont="1" applyFill="1" applyBorder="1" applyAlignment="1">
      <alignment horizontal="left" vertical="center" wrapText="1"/>
    </xf>
    <xf numFmtId="0" fontId="7" fillId="26" borderId="12" xfId="0" applyFont="1" applyFill="1" applyBorder="1" applyAlignment="1">
      <alignment horizontal="center" vertical="top" wrapText="1"/>
    </xf>
    <xf numFmtId="0" fontId="7" fillId="27" borderId="12" xfId="0" applyFont="1" applyFill="1" applyBorder="1" applyAlignment="1">
      <alignment horizontal="left" vertical="top" wrapText="1"/>
    </xf>
    <xf numFmtId="4" fontId="7" fillId="28" borderId="12" xfId="0" applyNumberFormat="1" applyFont="1" applyFill="1" applyBorder="1" applyAlignment="1">
      <alignment horizontal="right" vertical="top" wrapText="1"/>
    </xf>
    <xf numFmtId="164" fontId="7" fillId="29" borderId="12" xfId="0" applyNumberFormat="1" applyFont="1" applyFill="1" applyBorder="1" applyAlignment="1">
      <alignment horizontal="right" vertical="top" wrapText="1"/>
    </xf>
    <xf numFmtId="4" fontId="7" fillId="30" borderId="12" xfId="0" applyNumberFormat="1" applyFont="1" applyFill="1" applyBorder="1" applyAlignment="1">
      <alignment horizontal="center" vertical="top" wrapText="1"/>
    </xf>
    <xf numFmtId="0" fontId="1" fillId="33" borderId="2" xfId="0" applyFont="1" applyFill="1" applyBorder="1" applyAlignment="1">
      <alignment horizontal="center" vertical="center" wrapText="1"/>
    </xf>
    <xf numFmtId="166" fontId="7" fillId="37" borderId="3" xfId="0" applyNumberFormat="1" applyFont="1" applyFill="1" applyBorder="1" applyAlignment="1">
      <alignment horizontal="right" vertical="center" wrapText="1"/>
    </xf>
    <xf numFmtId="166" fontId="2" fillId="38" borderId="3" xfId="0" applyNumberFormat="1" applyFont="1" applyFill="1" applyBorder="1" applyAlignment="1">
      <alignment horizontal="right" vertical="center" wrapText="1"/>
    </xf>
    <xf numFmtId="164" fontId="7" fillId="39" borderId="2" xfId="0" applyNumberFormat="1" applyFont="1" applyFill="1" applyBorder="1" applyAlignment="1">
      <alignment horizontal="right" vertical="center" wrapText="1"/>
    </xf>
    <xf numFmtId="164" fontId="2" fillId="40" borderId="2" xfId="0" applyNumberFormat="1" applyFont="1" applyFill="1" applyBorder="1" applyAlignment="1">
      <alignment horizontal="right" vertical="center" wrapText="1"/>
    </xf>
    <xf numFmtId="0" fontId="6" fillId="41" borderId="3" xfId="0" applyFont="1" applyFill="1" applyBorder="1" applyAlignment="1" applyProtection="1">
      <alignment wrapText="1"/>
      <protection locked="0"/>
    </xf>
    <xf numFmtId="0" fontId="6" fillId="42" borderId="4" xfId="0" applyFont="1" applyFill="1" applyBorder="1" applyAlignment="1" applyProtection="1">
      <alignment wrapText="1"/>
      <protection locked="0"/>
    </xf>
    <xf numFmtId="0" fontId="6" fillId="43" borderId="5" xfId="0" applyFont="1" applyFill="1" applyBorder="1" applyAlignment="1" applyProtection="1">
      <alignment wrapText="1"/>
      <protection locked="0"/>
    </xf>
    <xf numFmtId="0" fontId="6" fillId="44" borderId="6" xfId="0" applyFont="1" applyFill="1" applyBorder="1" applyAlignment="1" applyProtection="1">
      <alignment wrapText="1"/>
      <protection locked="0"/>
    </xf>
    <xf numFmtId="0" fontId="6" fillId="45" borderId="7" xfId="0" applyFont="1" applyFill="1" applyBorder="1" applyAlignment="1" applyProtection="1">
      <alignment wrapText="1"/>
      <protection locked="0"/>
    </xf>
    <xf numFmtId="0" fontId="6" fillId="46" borderId="8" xfId="0" applyFont="1" applyFill="1" applyBorder="1" applyAlignment="1" applyProtection="1">
      <alignment wrapText="1"/>
      <protection locked="0"/>
    </xf>
    <xf numFmtId="0" fontId="6" fillId="47" borderId="4" xfId="0" applyFont="1" applyFill="1" applyBorder="1" applyAlignment="1" applyProtection="1">
      <alignment wrapText="1"/>
      <protection locked="0"/>
    </xf>
    <xf numFmtId="0" fontId="6" fillId="48" borderId="9" xfId="0" applyFont="1" applyFill="1" applyBorder="1" applyAlignment="1" applyProtection="1">
      <alignment wrapText="1"/>
      <protection locked="0"/>
    </xf>
    <xf numFmtId="164" fontId="7" fillId="50" borderId="3" xfId="0" applyNumberFormat="1" applyFont="1" applyFill="1" applyBorder="1" applyAlignment="1">
      <alignment horizontal="right" vertical="center" wrapText="1"/>
    </xf>
    <xf numFmtId="0" fontId="6" fillId="51" borderId="7" xfId="0" applyFont="1" applyFill="1" applyBorder="1" applyAlignment="1" applyProtection="1">
      <alignment wrapText="1"/>
      <protection locked="0"/>
    </xf>
    <xf numFmtId="0" fontId="6" fillId="52" borderId="11" xfId="0" applyFont="1" applyFill="1" applyBorder="1" applyAlignment="1" applyProtection="1">
      <alignment wrapText="1"/>
      <protection locked="0"/>
    </xf>
    <xf numFmtId="0" fontId="2" fillId="53" borderId="2" xfId="0" applyFont="1" applyFill="1" applyBorder="1" applyAlignment="1">
      <alignment horizontal="center" vertical="center" wrapText="1"/>
    </xf>
    <xf numFmtId="0" fontId="2" fillId="54" borderId="2" xfId="0" applyFont="1" applyFill="1" applyBorder="1" applyAlignment="1">
      <alignment horizontal="left" vertical="top" wrapText="1"/>
    </xf>
    <xf numFmtId="0" fontId="7" fillId="55" borderId="2" xfId="0" applyFont="1" applyFill="1" applyBorder="1" applyAlignment="1">
      <alignment horizontal="center" vertical="top" wrapText="1"/>
    </xf>
    <xf numFmtId="0" fontId="7" fillId="56" borderId="2" xfId="0" applyFont="1" applyFill="1" applyBorder="1" applyAlignment="1">
      <alignment horizontal="left" vertical="top" wrapText="1"/>
    </xf>
    <xf numFmtId="4" fontId="7" fillId="57" borderId="2" xfId="0" applyNumberFormat="1" applyFont="1" applyFill="1" applyBorder="1" applyAlignment="1">
      <alignment horizontal="right" vertical="top" wrapText="1"/>
    </xf>
    <xf numFmtId="0" fontId="2" fillId="58" borderId="2" xfId="0" applyFont="1" applyFill="1" applyBorder="1" applyAlignment="1">
      <alignment horizontal="right" vertical="center" wrapText="1"/>
    </xf>
    <xf numFmtId="4" fontId="2" fillId="59" borderId="2" xfId="0" applyNumberFormat="1" applyFont="1" applyFill="1" applyBorder="1" applyAlignment="1">
      <alignment horizontal="right" vertical="top" wrapText="1"/>
    </xf>
    <xf numFmtId="0" fontId="2" fillId="60" borderId="2" xfId="0" applyFont="1" applyFill="1" applyBorder="1" applyAlignment="1">
      <alignment horizontal="center" vertical="top" wrapText="1"/>
    </xf>
    <xf numFmtId="0" fontId="10" fillId="65" borderId="1" xfId="1" applyFont="1" applyAlignment="1">
      <alignment vertical="center" wrapText="1"/>
    </xf>
    <xf numFmtId="0" fontId="10" fillId="65" borderId="1" xfId="1" applyFont="1" applyAlignment="1">
      <alignment horizontal="center" vertical="center" wrapText="1"/>
    </xf>
    <xf numFmtId="0" fontId="11" fillId="65" borderId="1" xfId="2" applyFont="1"/>
    <xf numFmtId="0" fontId="4" fillId="65" borderId="1" xfId="2" applyFont="1"/>
    <xf numFmtId="0" fontId="12" fillId="65" borderId="1" xfId="1" applyFont="1" applyAlignment="1">
      <alignment vertical="center" wrapText="1"/>
    </xf>
    <xf numFmtId="0" fontId="12" fillId="65" borderId="1" xfId="1" applyFont="1" applyAlignment="1">
      <alignment horizontal="center" vertical="center" wrapText="1"/>
    </xf>
    <xf numFmtId="0" fontId="12" fillId="68" borderId="1" xfId="1" applyFont="1" applyFill="1" applyAlignment="1">
      <alignment vertical="center" wrapText="1"/>
    </xf>
    <xf numFmtId="0" fontId="12" fillId="68" borderId="1" xfId="1" applyFont="1" applyFill="1" applyAlignment="1">
      <alignment horizontal="center" vertical="center" wrapText="1"/>
    </xf>
    <xf numFmtId="0" fontId="13" fillId="66" borderId="12" xfId="1" applyFont="1" applyFill="1" applyBorder="1" applyAlignment="1">
      <alignment horizontal="right" vertical="top" wrapText="1"/>
    </xf>
    <xf numFmtId="0" fontId="5" fillId="65" borderId="3" xfId="2" applyFont="1" applyBorder="1" applyAlignment="1">
      <alignment horizontal="center" vertical="top" wrapText="1"/>
    </xf>
    <xf numFmtId="0" fontId="5" fillId="65" borderId="3" xfId="2" applyFont="1" applyBorder="1" applyAlignment="1">
      <alignment horizontal="center" vertical="center" wrapText="1"/>
    </xf>
    <xf numFmtId="0" fontId="13" fillId="65" borderId="3" xfId="2" applyFont="1" applyBorder="1" applyAlignment="1">
      <alignment horizontal="right" vertical="top" wrapText="1"/>
    </xf>
    <xf numFmtId="0" fontId="11" fillId="65" borderId="1" xfId="2" applyFont="1" applyAlignment="1">
      <alignment horizontal="center"/>
    </xf>
    <xf numFmtId="0" fontId="4" fillId="65" borderId="1" xfId="2" applyFont="1" applyAlignment="1">
      <alignment horizontal="center"/>
    </xf>
    <xf numFmtId="0" fontId="10" fillId="69" borderId="12" xfId="2" applyFont="1" applyFill="1" applyBorder="1" applyAlignment="1">
      <alignment horizontal="center"/>
    </xf>
    <xf numFmtId="0" fontId="10" fillId="69" borderId="18" xfId="2" applyFont="1" applyFill="1" applyBorder="1" applyAlignment="1">
      <alignment horizontal="left"/>
    </xf>
    <xf numFmtId="0" fontId="10" fillId="69" borderId="12" xfId="2" applyFont="1" applyFill="1" applyBorder="1" applyAlignment="1">
      <alignment horizontal="center" wrapText="1"/>
    </xf>
    <xf numFmtId="0" fontId="10" fillId="69" borderId="19" xfId="2" applyFont="1" applyFill="1" applyBorder="1" applyAlignment="1">
      <alignment horizontal="center" wrapText="1"/>
    </xf>
    <xf numFmtId="0" fontId="10" fillId="69" borderId="19" xfId="2" applyFont="1" applyFill="1" applyBorder="1" applyAlignment="1">
      <alignment wrapText="1"/>
    </xf>
    <xf numFmtId="0" fontId="10" fillId="69" borderId="19" xfId="2" applyFont="1" applyFill="1" applyBorder="1" applyAlignment="1">
      <alignment horizontal="right" wrapText="1"/>
    </xf>
    <xf numFmtId="0" fontId="10" fillId="69" borderId="20" xfId="2" applyFont="1" applyFill="1" applyBorder="1" applyAlignment="1">
      <alignment horizontal="right" wrapText="1"/>
    </xf>
    <xf numFmtId="0" fontId="14" fillId="69" borderId="12" xfId="1" applyFont="1" applyFill="1" applyBorder="1" applyAlignment="1">
      <alignment horizontal="right" vertical="center"/>
    </xf>
    <xf numFmtId="0" fontId="5" fillId="65" borderId="12" xfId="2" applyFont="1" applyBorder="1" applyAlignment="1">
      <alignment horizontal="center" vertical="top" wrapText="1"/>
    </xf>
    <xf numFmtId="0" fontId="13" fillId="65" borderId="12" xfId="2" applyFont="1" applyBorder="1" applyAlignment="1">
      <alignment horizontal="center" vertical="center" wrapText="1"/>
    </xf>
    <xf numFmtId="0" fontId="10" fillId="65" borderId="12" xfId="2" applyFont="1" applyBorder="1" applyAlignment="1">
      <alignment vertical="center" wrapText="1"/>
    </xf>
    <xf numFmtId="0" fontId="10" fillId="65" borderId="12" xfId="2" applyFont="1" applyBorder="1" applyAlignment="1">
      <alignment horizontal="center" vertical="center" wrapText="1"/>
    </xf>
    <xf numFmtId="0" fontId="9" fillId="65" borderId="12" xfId="2" applyFont="1" applyBorder="1" applyAlignment="1">
      <alignment horizontal="right" vertical="center" wrapText="1"/>
    </xf>
    <xf numFmtId="4" fontId="13" fillId="65" borderId="12" xfId="2" applyNumberFormat="1" applyFont="1" applyBorder="1" applyAlignment="1">
      <alignment horizontal="right" wrapText="1"/>
    </xf>
    <xf numFmtId="0" fontId="5" fillId="65" borderId="12" xfId="2" applyFont="1" applyBorder="1" applyAlignment="1">
      <alignment horizontal="center" vertical="center" wrapText="1"/>
    </xf>
    <xf numFmtId="43" fontId="14" fillId="65" borderId="12" xfId="3" applyFont="1" applyBorder="1" applyAlignment="1">
      <alignment horizontal="right"/>
    </xf>
    <xf numFmtId="4" fontId="14" fillId="65" borderId="12" xfId="2" applyNumberFormat="1" applyFont="1" applyBorder="1" applyAlignment="1">
      <alignment horizontal="right" wrapText="1"/>
    </xf>
    <xf numFmtId="0" fontId="13" fillId="65" borderId="12" xfId="2" applyFont="1" applyBorder="1" applyAlignment="1">
      <alignment horizontal="right" vertical="top" wrapText="1"/>
    </xf>
    <xf numFmtId="0" fontId="10" fillId="65" borderId="12" xfId="1" applyFont="1" applyBorder="1" applyAlignment="1">
      <alignment horizontal="center" vertical="center"/>
    </xf>
    <xf numFmtId="0" fontId="10" fillId="65" borderId="12" xfId="2" applyFont="1" applyBorder="1" applyAlignment="1">
      <alignment horizontal="right" vertical="center" wrapText="1"/>
    </xf>
    <xf numFmtId="0" fontId="14" fillId="65" borderId="12" xfId="2" applyFont="1" applyBorder="1"/>
    <xf numFmtId="0" fontId="14" fillId="65" borderId="12" xfId="2" applyFont="1" applyBorder="1" applyAlignment="1">
      <alignment horizontal="center"/>
    </xf>
    <xf numFmtId="0" fontId="14" fillId="65" borderId="12" xfId="2" applyFont="1" applyBorder="1" applyAlignment="1">
      <alignment horizontal="right"/>
    </xf>
    <xf numFmtId="4" fontId="9" fillId="65" borderId="12" xfId="4" applyNumberFormat="1" applyFont="1" applyFill="1" applyBorder="1" applyAlignment="1">
      <alignment horizontal="right" vertical="center"/>
    </xf>
    <xf numFmtId="0" fontId="15" fillId="65" borderId="12" xfId="5" applyFont="1" applyBorder="1" applyAlignment="1">
      <alignment horizontal="left" vertical="center" wrapText="1"/>
    </xf>
    <xf numFmtId="0" fontId="15" fillId="65" borderId="24" xfId="5" applyFont="1" applyBorder="1" applyAlignment="1">
      <alignment horizontal="left" vertical="center" wrapText="1"/>
    </xf>
    <xf numFmtId="2" fontId="14" fillId="65" borderId="12" xfId="2" applyNumberFormat="1" applyFont="1" applyBorder="1"/>
    <xf numFmtId="4" fontId="10" fillId="65" borderId="12" xfId="4" applyNumberFormat="1" applyFont="1" applyFill="1" applyBorder="1" applyAlignment="1">
      <alignment horizontal="center" vertical="center"/>
    </xf>
    <xf numFmtId="4" fontId="10" fillId="65" borderId="12" xfId="4" applyNumberFormat="1" applyFont="1" applyFill="1" applyBorder="1" applyAlignment="1">
      <alignment horizontal="right" vertical="center"/>
    </xf>
    <xf numFmtId="0" fontId="9" fillId="65" borderId="12" xfId="5" applyBorder="1" applyAlignment="1">
      <alignment horizontal="center" vertical="center" wrapText="1"/>
    </xf>
    <xf numFmtId="4" fontId="9" fillId="65" borderId="12" xfId="6" applyNumberFormat="1" applyFont="1" applyFill="1" applyBorder="1" applyAlignment="1">
      <alignment horizontal="right" vertical="center" wrapText="1"/>
    </xf>
    <xf numFmtId="4" fontId="9" fillId="68" borderId="12" xfId="4" applyNumberFormat="1" applyFont="1" applyFill="1" applyBorder="1" applyAlignment="1">
      <alignment horizontal="right" vertical="center"/>
    </xf>
    <xf numFmtId="0" fontId="13" fillId="65" borderId="12" xfId="2" applyFont="1" applyBorder="1" applyAlignment="1">
      <alignment horizontal="center"/>
    </xf>
    <xf numFmtId="4" fontId="9" fillId="70" borderId="12" xfId="6" applyNumberFormat="1" applyFont="1" applyFill="1" applyBorder="1" applyAlignment="1">
      <alignment horizontal="right" vertical="center" wrapText="1"/>
    </xf>
    <xf numFmtId="0" fontId="9" fillId="65" borderId="18" xfId="5" applyBorder="1" applyAlignment="1">
      <alignment horizontal="center" vertical="center" wrapText="1"/>
    </xf>
    <xf numFmtId="4" fontId="9" fillId="65" borderId="18" xfId="6" applyNumberFormat="1" applyFont="1" applyFill="1" applyBorder="1" applyAlignment="1">
      <alignment horizontal="right" vertical="center" wrapText="1"/>
    </xf>
    <xf numFmtId="4" fontId="9" fillId="65" borderId="18" xfId="4" applyNumberFormat="1" applyFont="1" applyFill="1" applyBorder="1" applyAlignment="1">
      <alignment horizontal="right" vertical="center"/>
    </xf>
    <xf numFmtId="0" fontId="16" fillId="65" borderId="12" xfId="5" applyFont="1" applyBorder="1" applyAlignment="1">
      <alignment horizontal="right" vertical="top" wrapText="1"/>
    </xf>
    <xf numFmtId="39" fontId="9" fillId="65" borderId="12" xfId="1" applyNumberFormat="1" applyBorder="1" applyAlignment="1">
      <alignment horizontal="center" vertical="center"/>
    </xf>
    <xf numFmtId="4" fontId="9" fillId="65" borderId="12" xfId="5" applyNumberFormat="1" applyBorder="1" applyAlignment="1">
      <alignment horizontal="right" wrapText="1"/>
    </xf>
    <xf numFmtId="169" fontId="4" fillId="65" borderId="1" xfId="2" applyNumberFormat="1" applyFont="1"/>
    <xf numFmtId="0" fontId="9" fillId="65" borderId="12" xfId="7" applyFont="1" applyBorder="1" applyAlignment="1">
      <alignment horizontal="center" vertical="top" wrapText="1"/>
    </xf>
    <xf numFmtId="2" fontId="9" fillId="65" borderId="12" xfId="7" applyNumberFormat="1" applyFont="1" applyBorder="1" applyAlignment="1">
      <alignment horizontal="center" vertical="top" wrapText="1"/>
    </xf>
    <xf numFmtId="2" fontId="9" fillId="65" borderId="12" xfId="7" applyNumberFormat="1" applyFont="1" applyBorder="1" applyAlignment="1">
      <alignment horizontal="right" vertical="top" wrapText="1"/>
    </xf>
    <xf numFmtId="0" fontId="10" fillId="65" borderId="12" xfId="7" applyFont="1" applyBorder="1" applyAlignment="1">
      <alignment horizontal="right" vertical="top" wrapText="1"/>
    </xf>
    <xf numFmtId="0" fontId="9" fillId="65" borderId="12" xfId="7" applyFont="1" applyBorder="1" applyAlignment="1">
      <alignment horizontal="right" vertical="top" wrapText="1"/>
    </xf>
    <xf numFmtId="0" fontId="9" fillId="65" borderId="12" xfId="2" applyFont="1" applyBorder="1" applyAlignment="1">
      <alignment vertical="center" wrapText="1"/>
    </xf>
    <xf numFmtId="0" fontId="10" fillId="65" borderId="24" xfId="5" applyFont="1" applyBorder="1" applyAlignment="1">
      <alignment horizontal="center" vertical="center" wrapText="1"/>
    </xf>
    <xf numFmtId="4" fontId="9" fillId="65" borderId="12" xfId="2" applyNumberFormat="1" applyFont="1" applyBorder="1" applyAlignment="1">
      <alignment horizontal="right" vertical="center" wrapText="1"/>
    </xf>
    <xf numFmtId="4" fontId="17" fillId="65" borderId="12" xfId="4" applyNumberFormat="1" applyFont="1" applyFill="1" applyBorder="1" applyAlignment="1">
      <alignment horizontal="center" vertical="center" wrapText="1"/>
    </xf>
    <xf numFmtId="4" fontId="17" fillId="65" borderId="12" xfId="4" applyNumberFormat="1" applyFont="1" applyFill="1" applyBorder="1" applyAlignment="1">
      <alignment horizontal="right" vertical="center" wrapText="1"/>
    </xf>
    <xf numFmtId="4" fontId="10" fillId="65" borderId="12" xfId="4" applyNumberFormat="1" applyFont="1" applyFill="1" applyBorder="1" applyAlignment="1">
      <alignment horizontal="center" vertical="center" wrapText="1"/>
    </xf>
    <xf numFmtId="0" fontId="9" fillId="65" borderId="12" xfId="2" applyFont="1" applyBorder="1" applyAlignment="1">
      <alignment horizontal="center" vertical="center" wrapText="1"/>
    </xf>
    <xf numFmtId="4" fontId="9" fillId="68" borderId="18" xfId="4" applyNumberFormat="1" applyFont="1" applyFill="1" applyBorder="1" applyAlignment="1">
      <alignment horizontal="right" vertical="center"/>
    </xf>
    <xf numFmtId="170" fontId="9" fillId="65" borderId="12" xfId="6" applyNumberFormat="1" applyFont="1" applyFill="1" applyBorder="1" applyAlignment="1">
      <alignment horizontal="right" vertical="center" wrapText="1"/>
    </xf>
    <xf numFmtId="0" fontId="9" fillId="68" borderId="12" xfId="2" applyFont="1" applyFill="1" applyBorder="1" applyAlignment="1">
      <alignment horizontal="right" vertical="center" wrapText="1"/>
    </xf>
    <xf numFmtId="4" fontId="9" fillId="65" borderId="12" xfId="4" applyNumberFormat="1" applyFont="1" applyFill="1" applyBorder="1" applyAlignment="1">
      <alignment horizontal="center" vertical="center"/>
    </xf>
    <xf numFmtId="0" fontId="14" fillId="68" borderId="12" xfId="2" applyFont="1" applyFill="1" applyBorder="1" applyAlignment="1">
      <alignment horizontal="right"/>
    </xf>
    <xf numFmtId="0" fontId="19" fillId="65" borderId="12" xfId="2" applyFont="1" applyBorder="1" applyAlignment="1">
      <alignment vertical="center" wrapText="1"/>
    </xf>
    <xf numFmtId="0" fontId="15" fillId="68" borderId="12" xfId="5" applyFont="1" applyFill="1" applyBorder="1" applyAlignment="1">
      <alignment horizontal="right" vertical="top" wrapText="1"/>
    </xf>
    <xf numFmtId="2" fontId="14" fillId="65" borderId="12" xfId="2" applyNumberFormat="1" applyFont="1" applyBorder="1" applyAlignment="1">
      <alignment horizontal="center"/>
    </xf>
    <xf numFmtId="4" fontId="9" fillId="68" borderId="12" xfId="5" applyNumberFormat="1" applyFill="1" applyBorder="1" applyAlignment="1">
      <alignment horizontal="right" wrapText="1"/>
    </xf>
    <xf numFmtId="0" fontId="10" fillId="65" borderId="12" xfId="5" applyFont="1" applyBorder="1" applyAlignment="1">
      <alignment horizontal="right" vertical="center" wrapText="1"/>
    </xf>
    <xf numFmtId="0" fontId="9" fillId="65" borderId="12" xfId="5" applyBorder="1" applyAlignment="1">
      <alignment horizontal="right" vertical="center" wrapText="1"/>
    </xf>
    <xf numFmtId="4" fontId="9" fillId="68" borderId="12" xfId="6" applyNumberFormat="1" applyFont="1" applyFill="1" applyBorder="1" applyAlignment="1">
      <alignment horizontal="right" vertical="center" wrapText="1"/>
    </xf>
    <xf numFmtId="0" fontId="14" fillId="65" borderId="1" xfId="2" applyFont="1"/>
    <xf numFmtId="0" fontId="14" fillId="65" borderId="1" xfId="2" applyFont="1" applyAlignment="1">
      <alignment horizontal="center"/>
    </xf>
    <xf numFmtId="0" fontId="14" fillId="65" borderId="1" xfId="2" applyFont="1" applyAlignment="1">
      <alignment horizontal="right"/>
    </xf>
    <xf numFmtId="0" fontId="20" fillId="65" borderId="1" xfId="8" applyFont="1"/>
    <xf numFmtId="0" fontId="9" fillId="65" borderId="1" xfId="9"/>
    <xf numFmtId="0" fontId="21" fillId="65" borderId="18" xfId="10" applyFont="1" applyBorder="1" applyAlignment="1">
      <alignment horizontal="center" vertical="center"/>
    </xf>
    <xf numFmtId="0" fontId="21" fillId="65" borderId="19" xfId="10" applyFont="1" applyBorder="1" applyAlignment="1">
      <alignment horizontal="center" vertical="center"/>
    </xf>
    <xf numFmtId="0" fontId="21" fillId="65" borderId="17" xfId="10" applyFont="1" applyBorder="1" applyAlignment="1">
      <alignment horizontal="center" vertical="center"/>
    </xf>
    <xf numFmtId="0" fontId="21" fillId="65" borderId="25" xfId="10" applyFont="1" applyBorder="1" applyAlignment="1">
      <alignment horizontal="center" vertical="center"/>
    </xf>
    <xf numFmtId="0" fontId="21" fillId="71" borderId="12" xfId="11" applyFont="1" applyFill="1" applyBorder="1" applyAlignment="1">
      <alignment vertical="center" wrapText="1"/>
    </xf>
    <xf numFmtId="0" fontId="21" fillId="71" borderId="12" xfId="11" applyFont="1" applyFill="1" applyBorder="1" applyAlignment="1">
      <alignment horizontal="center" vertical="center" wrapText="1"/>
    </xf>
    <xf numFmtId="0" fontId="25" fillId="68" borderId="12" xfId="13" applyFont="1" applyFill="1" applyBorder="1" applyAlignment="1">
      <alignment horizontal="left" vertical="top" wrapText="1"/>
    </xf>
    <xf numFmtId="0" fontId="20" fillId="68" borderId="12" xfId="13" applyFont="1" applyFill="1" applyBorder="1" applyAlignment="1">
      <alignment horizontal="center" vertical="center" wrapText="1"/>
    </xf>
    <xf numFmtId="14" fontId="20" fillId="68" borderId="12" xfId="13" applyNumberFormat="1" applyFont="1" applyFill="1" applyBorder="1" applyAlignment="1">
      <alignment horizontal="center" vertical="center" wrapText="1"/>
    </xf>
    <xf numFmtId="14" fontId="20" fillId="68" borderId="18" xfId="13" applyNumberFormat="1" applyFont="1" applyFill="1" applyBorder="1" applyAlignment="1">
      <alignment horizontal="center" vertical="center" wrapText="1"/>
    </xf>
    <xf numFmtId="0" fontId="24" fillId="65" borderId="12" xfId="14" applyFont="1" applyBorder="1" applyAlignment="1">
      <alignment horizontal="center" vertical="center" wrapText="1"/>
    </xf>
    <xf numFmtId="14" fontId="24" fillId="65" borderId="12" xfId="14" applyNumberFormat="1" applyFont="1" applyBorder="1" applyAlignment="1">
      <alignment horizontal="center" vertical="center" wrapText="1"/>
    </xf>
    <xf numFmtId="0" fontId="24" fillId="65" borderId="12" xfId="15" applyNumberFormat="1" applyFont="1" applyBorder="1" applyAlignment="1">
      <alignment horizontal="center" vertical="center" wrapText="1"/>
    </xf>
    <xf numFmtId="4" fontId="24" fillId="65" borderId="12" xfId="14" applyNumberFormat="1" applyFont="1" applyBorder="1" applyAlignment="1">
      <alignment horizontal="center" vertical="center"/>
    </xf>
    <xf numFmtId="171" fontId="24" fillId="68" borderId="12" xfId="13" applyNumberFormat="1" applyFont="1" applyFill="1" applyBorder="1" applyAlignment="1">
      <alignment horizontal="center" vertical="center" wrapText="1"/>
    </xf>
    <xf numFmtId="171" fontId="24" fillId="68" borderId="18" xfId="13" applyNumberFormat="1" applyFont="1" applyFill="1" applyBorder="1" applyAlignment="1">
      <alignment horizontal="center" vertical="center" wrapText="1"/>
    </xf>
    <xf numFmtId="0" fontId="24" fillId="68" borderId="12" xfId="13" applyFont="1" applyFill="1" applyBorder="1" applyAlignment="1">
      <alignment horizontal="center" vertical="center" wrapText="1"/>
    </xf>
    <xf numFmtId="4" fontId="24" fillId="68" borderId="12" xfId="13" applyNumberFormat="1" applyFont="1" applyFill="1" applyBorder="1" applyAlignment="1">
      <alignment horizontal="center" vertical="center" wrapText="1"/>
    </xf>
    <xf numFmtId="4" fontId="24" fillId="68" borderId="18" xfId="13" applyNumberFormat="1" applyFont="1" applyFill="1" applyBorder="1" applyAlignment="1">
      <alignment horizontal="center" vertical="center" wrapText="1"/>
    </xf>
    <xf numFmtId="0" fontId="3" fillId="65" borderId="1" xfId="16"/>
    <xf numFmtId="0" fontId="2" fillId="14" borderId="2" xfId="0" applyFont="1" applyFill="1" applyBorder="1" applyAlignment="1">
      <alignment horizontal="center" vertical="center" wrapText="1"/>
    </xf>
    <xf numFmtId="0" fontId="1" fillId="15" borderId="2" xfId="0" applyFont="1" applyFill="1" applyBorder="1" applyAlignment="1">
      <alignment horizontal="center" vertical="top" wrapText="1"/>
    </xf>
    <xf numFmtId="0" fontId="29" fillId="65" borderId="1" xfId="14" applyFont="1"/>
    <xf numFmtId="0" fontId="29" fillId="65" borderId="1" xfId="14" applyFont="1" applyAlignment="1" applyProtection="1">
      <alignment wrapText="1"/>
      <protection locked="0"/>
    </xf>
    <xf numFmtId="0" fontId="31" fillId="14" borderId="2" xfId="14" applyFont="1" applyFill="1" applyBorder="1" applyAlignment="1">
      <alignment horizontal="center" vertical="center" wrapText="1"/>
    </xf>
    <xf numFmtId="0" fontId="30" fillId="65" borderId="2" xfId="14" applyFont="1" applyBorder="1" applyAlignment="1">
      <alignment horizontal="center" vertical="top" wrapText="1"/>
    </xf>
    <xf numFmtId="0" fontId="30" fillId="65" borderId="2" xfId="14" applyFont="1" applyBorder="1" applyAlignment="1">
      <alignment horizontal="justify" vertical="top" wrapText="1"/>
    </xf>
    <xf numFmtId="165" fontId="30" fillId="65" borderId="2" xfId="14" applyNumberFormat="1" applyFont="1" applyBorder="1" applyAlignment="1">
      <alignment horizontal="right" vertical="top" wrapText="1"/>
    </xf>
    <xf numFmtId="164" fontId="30" fillId="65" borderId="2" xfId="14" applyNumberFormat="1" applyFont="1" applyBorder="1" applyAlignment="1">
      <alignment horizontal="right" vertical="top" wrapText="1"/>
    </xf>
    <xf numFmtId="164" fontId="31" fillId="65" borderId="2" xfId="14" applyNumberFormat="1" applyFont="1" applyBorder="1" applyAlignment="1">
      <alignment horizontal="right" vertical="top" wrapText="1"/>
    </xf>
    <xf numFmtId="164" fontId="31" fillId="65" borderId="2" xfId="14" applyNumberFormat="1" applyFont="1" applyBorder="1" applyAlignment="1">
      <alignment horizontal="right" vertical="center" wrapText="1"/>
    </xf>
    <xf numFmtId="0" fontId="29" fillId="0" borderId="0" xfId="0" applyFont="1"/>
    <xf numFmtId="0" fontId="31" fillId="14" borderId="2" xfId="0" applyFont="1" applyFill="1" applyBorder="1" applyAlignment="1">
      <alignment horizontal="center" vertical="center" wrapText="1"/>
    </xf>
    <xf numFmtId="0" fontId="30" fillId="15" borderId="2" xfId="0" applyFont="1" applyFill="1" applyBorder="1" applyAlignment="1">
      <alignment horizontal="center" vertical="top" wrapText="1"/>
    </xf>
    <xf numFmtId="0" fontId="30" fillId="16" borderId="2" xfId="0" applyFont="1" applyFill="1" applyBorder="1" applyAlignment="1">
      <alignment horizontal="justify" vertical="top" wrapText="1"/>
    </xf>
    <xf numFmtId="165" fontId="30" fillId="17" borderId="2" xfId="0" applyNumberFormat="1" applyFont="1" applyFill="1" applyBorder="1" applyAlignment="1">
      <alignment horizontal="right" vertical="top" wrapText="1"/>
    </xf>
    <xf numFmtId="164" fontId="30" fillId="18" borderId="2" xfId="0" applyNumberFormat="1" applyFont="1" applyFill="1" applyBorder="1" applyAlignment="1">
      <alignment horizontal="right" vertical="top" wrapText="1"/>
    </xf>
    <xf numFmtId="0" fontId="29" fillId="4" borderId="0" xfId="0" applyFont="1" applyFill="1" applyAlignment="1" applyProtection="1">
      <alignment wrapText="1"/>
      <protection locked="0"/>
    </xf>
    <xf numFmtId="164" fontId="31" fillId="20" borderId="2" xfId="0" applyNumberFormat="1" applyFont="1" applyFill="1" applyBorder="1" applyAlignment="1">
      <alignment horizontal="right" vertical="top" wrapText="1"/>
    </xf>
    <xf numFmtId="164" fontId="31" fillId="3" borderId="2" xfId="0" applyNumberFormat="1" applyFont="1" applyFill="1" applyBorder="1" applyAlignment="1">
      <alignment horizontal="right" vertical="center" wrapText="1"/>
    </xf>
    <xf numFmtId="0" fontId="32" fillId="65" borderId="1" xfId="19" applyFont="1"/>
    <xf numFmtId="43" fontId="32" fillId="65" borderId="1" xfId="17" applyFont="1" applyFill="1" applyBorder="1"/>
    <xf numFmtId="0" fontId="32" fillId="65" borderId="1" xfId="19" applyFont="1" applyAlignment="1" applyProtection="1">
      <alignment wrapText="1"/>
      <protection locked="0"/>
    </xf>
    <xf numFmtId="0" fontId="34" fillId="14" borderId="2" xfId="19" applyFont="1" applyFill="1" applyBorder="1" applyAlignment="1">
      <alignment horizontal="center" vertical="center" wrapText="1"/>
    </xf>
    <xf numFmtId="0" fontId="33" fillId="65" borderId="2" xfId="19" applyFont="1" applyBorder="1" applyAlignment="1">
      <alignment horizontal="center" vertical="top" wrapText="1"/>
    </xf>
    <xf numFmtId="0" fontId="33" fillId="65" borderId="2" xfId="19" applyFont="1" applyBorder="1" applyAlignment="1">
      <alignment horizontal="justify" vertical="top" wrapText="1"/>
    </xf>
    <xf numFmtId="165" fontId="33" fillId="65" borderId="2" xfId="19" applyNumberFormat="1" applyFont="1" applyBorder="1" applyAlignment="1">
      <alignment horizontal="right" vertical="top" wrapText="1"/>
    </xf>
    <xf numFmtId="164" fontId="33" fillId="65" borderId="2" xfId="19" applyNumberFormat="1" applyFont="1" applyBorder="1" applyAlignment="1">
      <alignment horizontal="right" vertical="top" wrapText="1"/>
    </xf>
    <xf numFmtId="164" fontId="34" fillId="65" borderId="2" xfId="19" applyNumberFormat="1" applyFont="1" applyBorder="1" applyAlignment="1">
      <alignment horizontal="right" vertical="top" wrapText="1"/>
    </xf>
    <xf numFmtId="164" fontId="34" fillId="65" borderId="2" xfId="19" applyNumberFormat="1" applyFont="1" applyBorder="1" applyAlignment="1">
      <alignment horizontal="right" vertical="center" wrapText="1"/>
    </xf>
    <xf numFmtId="43" fontId="32" fillId="65" borderId="1" xfId="19" applyNumberFormat="1" applyFont="1"/>
    <xf numFmtId="0" fontId="34" fillId="14" borderId="3" xfId="19" applyFont="1" applyFill="1" applyBorder="1" applyAlignment="1">
      <alignment horizontal="center" vertical="center" wrapText="1"/>
    </xf>
    <xf numFmtId="0" fontId="33" fillId="65" borderId="12" xfId="19" applyFont="1" applyBorder="1" applyAlignment="1">
      <alignment horizontal="center" vertical="top" wrapText="1"/>
    </xf>
    <xf numFmtId="0" fontId="33" fillId="65" borderId="12" xfId="19" applyFont="1" applyBorder="1" applyAlignment="1">
      <alignment horizontal="justify" vertical="top" wrapText="1"/>
    </xf>
    <xf numFmtId="165" fontId="33" fillId="65" borderId="12" xfId="19" applyNumberFormat="1" applyFont="1" applyBorder="1" applyAlignment="1">
      <alignment horizontal="right" vertical="top" wrapText="1"/>
    </xf>
    <xf numFmtId="172" fontId="33" fillId="65" borderId="12" xfId="19" applyNumberFormat="1" applyFont="1" applyBorder="1" applyAlignment="1">
      <alignment horizontal="right" vertical="top" wrapText="1"/>
    </xf>
    <xf numFmtId="164" fontId="33" fillId="65" borderId="12" xfId="19" applyNumberFormat="1" applyFont="1" applyBorder="1" applyAlignment="1">
      <alignment horizontal="right" vertical="top" wrapText="1"/>
    </xf>
    <xf numFmtId="0" fontId="32" fillId="65" borderId="12" xfId="19" applyFont="1" applyBorder="1" applyAlignment="1" applyProtection="1">
      <alignment wrapText="1"/>
      <protection locked="0"/>
    </xf>
    <xf numFmtId="164" fontId="34" fillId="65" borderId="12" xfId="19" applyNumberFormat="1" applyFont="1" applyBorder="1" applyAlignment="1">
      <alignment horizontal="right" vertical="top" wrapText="1"/>
    </xf>
    <xf numFmtId="164" fontId="34" fillId="65" borderId="6" xfId="19" applyNumberFormat="1" applyFont="1" applyBorder="1" applyAlignment="1">
      <alignment horizontal="right" vertical="top" wrapText="1"/>
    </xf>
    <xf numFmtId="0" fontId="33" fillId="65" borderId="1" xfId="19" applyFont="1" applyBorder="1" applyAlignment="1">
      <alignment horizontal="center" vertical="top" wrapText="1"/>
    </xf>
    <xf numFmtId="0" fontId="33" fillId="65" borderId="1" xfId="19" applyFont="1" applyBorder="1" applyAlignment="1">
      <alignment horizontal="justify" vertical="top" wrapText="1"/>
    </xf>
    <xf numFmtId="0" fontId="34" fillId="65" borderId="1" xfId="19" applyFont="1" applyBorder="1" applyAlignment="1">
      <alignment horizontal="right" vertical="center" wrapText="1"/>
    </xf>
    <xf numFmtId="164" fontId="34" fillId="65" borderId="1" xfId="19" applyNumberFormat="1" applyFont="1" applyBorder="1" applyAlignment="1">
      <alignment horizontal="right" vertical="center" wrapText="1"/>
    </xf>
    <xf numFmtId="165" fontId="33" fillId="65" borderId="3" xfId="19" applyNumberFormat="1" applyFont="1" applyBorder="1" applyAlignment="1">
      <alignment horizontal="right" vertical="top" wrapText="1"/>
    </xf>
    <xf numFmtId="164" fontId="33" fillId="65" borderId="3" xfId="19" applyNumberFormat="1" applyFont="1" applyBorder="1" applyAlignment="1">
      <alignment horizontal="right" vertical="top" wrapText="1"/>
    </xf>
    <xf numFmtId="164" fontId="34" fillId="65" borderId="10" xfId="19" applyNumberFormat="1" applyFont="1" applyBorder="1" applyAlignment="1">
      <alignment horizontal="right" vertical="top" wrapText="1"/>
    </xf>
    <xf numFmtId="0" fontId="34" fillId="14" borderId="30" xfId="19" applyFont="1" applyFill="1" applyBorder="1" applyAlignment="1">
      <alignment horizontal="center" vertical="center" wrapText="1"/>
    </xf>
    <xf numFmtId="164" fontId="34" fillId="65" borderId="3" xfId="19" applyNumberFormat="1" applyFont="1" applyBorder="1" applyAlignment="1">
      <alignment horizontal="right" vertical="top" wrapText="1"/>
    </xf>
    <xf numFmtId="9" fontId="6" fillId="4" borderId="12" xfId="18" applyFont="1" applyFill="1" applyBorder="1" applyAlignment="1" applyProtection="1">
      <alignment wrapText="1"/>
      <protection locked="0"/>
    </xf>
    <xf numFmtId="10" fontId="2" fillId="9" borderId="12" xfId="18" applyNumberFormat="1" applyFont="1" applyFill="1" applyBorder="1" applyAlignment="1">
      <alignment horizontal="right" vertical="center" wrapText="1"/>
    </xf>
    <xf numFmtId="0" fontId="6" fillId="68" borderId="0" xfId="0" applyFont="1" applyFill="1"/>
    <xf numFmtId="0" fontId="27" fillId="68" borderId="0" xfId="0" applyFont="1" applyFill="1"/>
    <xf numFmtId="43" fontId="6" fillId="68" borderId="0" xfId="17" applyFont="1" applyFill="1"/>
    <xf numFmtId="0" fontId="2" fillId="68" borderId="2" xfId="0" applyFont="1" applyFill="1" applyBorder="1" applyAlignment="1">
      <alignment horizontal="center" vertical="center" wrapText="1"/>
    </xf>
    <xf numFmtId="0" fontId="2" fillId="68" borderId="2" xfId="0" applyFont="1" applyFill="1" applyBorder="1" applyAlignment="1">
      <alignment horizontal="left" vertical="center" wrapText="1"/>
    </xf>
    <xf numFmtId="164" fontId="2" fillId="68" borderId="2" xfId="0" applyNumberFormat="1" applyFont="1" applyFill="1" applyBorder="1" applyAlignment="1">
      <alignment horizontal="right" vertical="center" wrapText="1"/>
    </xf>
    <xf numFmtId="0" fontId="7" fillId="68" borderId="2" xfId="0" applyFont="1" applyFill="1" applyBorder="1" applyAlignment="1">
      <alignment horizontal="left" vertical="center" wrapText="1"/>
    </xf>
    <xf numFmtId="0" fontId="7" fillId="68" borderId="2" xfId="0" applyFont="1" applyFill="1" applyBorder="1" applyAlignment="1">
      <alignment horizontal="center" vertical="center" wrapText="1"/>
    </xf>
    <xf numFmtId="4" fontId="7" fillId="68" borderId="2" xfId="0" applyNumberFormat="1" applyFont="1" applyFill="1" applyBorder="1" applyAlignment="1">
      <alignment horizontal="right" vertical="center" wrapText="1"/>
    </xf>
    <xf numFmtId="164" fontId="7" fillId="68" borderId="2" xfId="0" applyNumberFormat="1" applyFont="1" applyFill="1" applyBorder="1" applyAlignment="1">
      <alignment horizontal="right" vertical="center" wrapText="1"/>
    </xf>
    <xf numFmtId="164" fontId="27" fillId="68" borderId="0" xfId="0" applyNumberFormat="1" applyFont="1" applyFill="1"/>
    <xf numFmtId="2" fontId="27" fillId="68" borderId="0" xfId="0" applyNumberFormat="1" applyFont="1" applyFill="1"/>
    <xf numFmtId="0" fontId="19" fillId="68" borderId="2" xfId="0" applyFont="1" applyFill="1" applyBorder="1" applyAlignment="1">
      <alignment horizontal="left" vertical="center" wrapText="1"/>
    </xf>
    <xf numFmtId="0" fontId="19" fillId="68" borderId="2" xfId="0" applyFont="1" applyFill="1" applyBorder="1" applyAlignment="1">
      <alignment horizontal="center" vertical="center" wrapText="1"/>
    </xf>
    <xf numFmtId="4" fontId="19" fillId="68" borderId="2" xfId="0" applyNumberFormat="1" applyFont="1" applyFill="1" applyBorder="1" applyAlignment="1">
      <alignment horizontal="right" vertical="center" wrapText="1"/>
    </xf>
    <xf numFmtId="164" fontId="19" fillId="68" borderId="2" xfId="0" applyNumberFormat="1" applyFont="1" applyFill="1" applyBorder="1" applyAlignment="1">
      <alignment horizontal="right" vertical="center" wrapText="1"/>
    </xf>
    <xf numFmtId="0" fontId="28" fillId="68" borderId="0" xfId="0" applyFont="1" applyFill="1"/>
    <xf numFmtId="164" fontId="28" fillId="68" borderId="0" xfId="0" applyNumberFormat="1" applyFont="1" applyFill="1"/>
    <xf numFmtId="2" fontId="28" fillId="68" borderId="0" xfId="0" applyNumberFormat="1" applyFont="1" applyFill="1"/>
    <xf numFmtId="43" fontId="28" fillId="68" borderId="0" xfId="17" applyFont="1" applyFill="1"/>
    <xf numFmtId="0" fontId="6" fillId="68" borderId="0" xfId="0" applyFont="1" applyFill="1" applyAlignment="1" applyProtection="1">
      <alignment wrapText="1"/>
      <protection locked="0"/>
    </xf>
    <xf numFmtId="43" fontId="27" fillId="68" borderId="0" xfId="17" applyFont="1" applyFill="1"/>
    <xf numFmtId="43" fontId="27" fillId="68" borderId="0" xfId="0" applyNumberFormat="1" applyFont="1" applyFill="1"/>
    <xf numFmtId="0" fontId="2" fillId="7" borderId="12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 applyProtection="1">
      <alignment wrapText="1"/>
      <protection locked="0"/>
    </xf>
    <xf numFmtId="0" fontId="2" fillId="68" borderId="2" xfId="0" applyFont="1" applyFill="1" applyBorder="1" applyAlignment="1">
      <alignment horizontal="right" vertical="center" wrapText="1"/>
    </xf>
    <xf numFmtId="0" fontId="1" fillId="68" borderId="1" xfId="0" applyFont="1" applyFill="1" applyBorder="1" applyAlignment="1">
      <alignment horizontal="center" vertical="center" wrapText="1"/>
    </xf>
    <xf numFmtId="0" fontId="2" fillId="68" borderId="2" xfId="0" applyFont="1" applyFill="1" applyBorder="1" applyAlignment="1">
      <alignment horizontal="left" vertical="center" wrapText="1"/>
    </xf>
    <xf numFmtId="0" fontId="6" fillId="68" borderId="1" xfId="0" applyFont="1" applyFill="1" applyBorder="1" applyAlignment="1" applyProtection="1">
      <alignment wrapText="1"/>
      <protection locked="0"/>
    </xf>
    <xf numFmtId="0" fontId="34" fillId="65" borderId="7" xfId="19" applyFont="1" applyBorder="1" applyAlignment="1">
      <alignment horizontal="right" vertical="top" wrapText="1"/>
    </xf>
    <xf numFmtId="0" fontId="34" fillId="65" borderId="8" xfId="19" applyFont="1" applyBorder="1" applyAlignment="1">
      <alignment horizontal="right" vertical="top" wrapText="1"/>
    </xf>
    <xf numFmtId="0" fontId="34" fillId="65" borderId="2" xfId="19" applyFont="1" applyBorder="1" applyAlignment="1">
      <alignment horizontal="right" vertical="center" wrapText="1"/>
    </xf>
    <xf numFmtId="0" fontId="33" fillId="65" borderId="1" xfId="19" applyFont="1" applyAlignment="1">
      <alignment horizontal="left" vertical="top" wrapText="1"/>
    </xf>
    <xf numFmtId="0" fontId="34" fillId="65" borderId="2" xfId="19" applyFont="1" applyBorder="1" applyAlignment="1">
      <alignment horizontal="right" vertical="top" wrapText="1"/>
    </xf>
    <xf numFmtId="0" fontId="34" fillId="65" borderId="12" xfId="19" applyFont="1" applyBorder="1" applyAlignment="1">
      <alignment horizontal="right" vertical="top" wrapText="1"/>
    </xf>
    <xf numFmtId="0" fontId="34" fillId="14" borderId="2" xfId="19" applyFont="1" applyFill="1" applyBorder="1" applyAlignment="1">
      <alignment horizontal="left" vertical="center" wrapText="1"/>
    </xf>
    <xf numFmtId="0" fontId="34" fillId="65" borderId="28" xfId="19" applyFont="1" applyBorder="1" applyAlignment="1">
      <alignment horizontal="right" vertical="top" wrapText="1"/>
    </xf>
    <xf numFmtId="0" fontId="34" fillId="65" borderId="10" xfId="19" applyFont="1" applyBorder="1" applyAlignment="1">
      <alignment horizontal="right" vertical="top" wrapText="1"/>
    </xf>
    <xf numFmtId="0" fontId="34" fillId="14" borderId="3" xfId="19" applyFont="1" applyFill="1" applyBorder="1" applyAlignment="1">
      <alignment horizontal="left" vertical="center" wrapText="1"/>
    </xf>
    <xf numFmtId="0" fontId="34" fillId="65" borderId="6" xfId="19" applyFont="1" applyBorder="1" applyAlignment="1">
      <alignment horizontal="right" vertical="top" wrapText="1"/>
    </xf>
    <xf numFmtId="0" fontId="34" fillId="65" borderId="2" xfId="19" applyFont="1" applyBorder="1" applyAlignment="1">
      <alignment horizontal="left" vertical="center" wrapText="1"/>
    </xf>
    <xf numFmtId="0" fontId="34" fillId="65" borderId="26" xfId="19" applyFont="1" applyBorder="1" applyAlignment="1">
      <alignment horizontal="right" vertical="top" wrapText="1"/>
    </xf>
    <xf numFmtId="0" fontId="34" fillId="65" borderId="3" xfId="19" applyFont="1" applyBorder="1" applyAlignment="1">
      <alignment horizontal="right" vertical="top" wrapText="1"/>
    </xf>
    <xf numFmtId="0" fontId="33" fillId="65" borderId="29" xfId="19" applyFont="1" applyBorder="1" applyAlignment="1">
      <alignment horizontal="left" vertical="top" wrapText="1"/>
    </xf>
    <xf numFmtId="0" fontId="34" fillId="65" borderId="28" xfId="19" applyFont="1" applyBorder="1" applyAlignment="1">
      <alignment horizontal="left" vertical="center" wrapText="1"/>
    </xf>
    <xf numFmtId="0" fontId="34" fillId="65" borderId="29" xfId="19" applyFont="1" applyBorder="1" applyAlignment="1">
      <alignment horizontal="left" vertical="center" wrapText="1"/>
    </xf>
    <xf numFmtId="0" fontId="34" fillId="65" borderId="10" xfId="19" applyFont="1" applyBorder="1" applyAlignment="1">
      <alignment horizontal="left" vertical="center" wrapText="1"/>
    </xf>
    <xf numFmtId="0" fontId="34" fillId="14" borderId="28" xfId="19" applyFont="1" applyFill="1" applyBorder="1" applyAlignment="1">
      <alignment horizontal="left" vertical="center" wrapText="1"/>
    </xf>
    <xf numFmtId="0" fontId="34" fillId="14" borderId="10" xfId="19" applyFont="1" applyFill="1" applyBorder="1" applyAlignment="1">
      <alignment horizontal="left" vertical="center" wrapText="1"/>
    </xf>
    <xf numFmtId="0" fontId="35" fillId="65" borderId="12" xfId="19" applyFont="1" applyBorder="1" applyAlignment="1" applyProtection="1">
      <alignment horizontal="center" wrapText="1"/>
      <protection locked="0"/>
    </xf>
    <xf numFmtId="0" fontId="31" fillId="19" borderId="2" xfId="0" applyFont="1" applyFill="1" applyBorder="1" applyAlignment="1">
      <alignment horizontal="right" vertical="top" wrapText="1"/>
    </xf>
    <xf numFmtId="0" fontId="31" fillId="21" borderId="2" xfId="0" applyFont="1" applyFill="1" applyBorder="1" applyAlignment="1">
      <alignment horizontal="right" vertical="center" wrapText="1"/>
    </xf>
    <xf numFmtId="0" fontId="31" fillId="13" borderId="2" xfId="0" applyFont="1" applyFill="1" applyBorder="1" applyAlignment="1">
      <alignment horizontal="left" vertical="center" wrapText="1"/>
    </xf>
    <xf numFmtId="0" fontId="30" fillId="11" borderId="1" xfId="0" applyFont="1" applyFill="1" applyBorder="1" applyAlignment="1">
      <alignment horizontal="left" vertical="top" wrapText="1"/>
    </xf>
    <xf numFmtId="0" fontId="31" fillId="12" borderId="2" xfId="0" applyFont="1" applyFill="1" applyBorder="1" applyAlignment="1">
      <alignment horizontal="left" vertical="center" wrapText="1"/>
    </xf>
    <xf numFmtId="0" fontId="31" fillId="65" borderId="2" xfId="14" applyFont="1" applyBorder="1" applyAlignment="1">
      <alignment horizontal="right" vertical="top" wrapText="1"/>
    </xf>
    <xf numFmtId="0" fontId="31" fillId="65" borderId="2" xfId="14" applyFont="1" applyBorder="1" applyAlignment="1">
      <alignment horizontal="right" vertical="center" wrapText="1"/>
    </xf>
    <xf numFmtId="0" fontId="31" fillId="65" borderId="2" xfId="14" applyFont="1" applyBorder="1" applyAlignment="1">
      <alignment horizontal="left" vertical="center" wrapText="1"/>
    </xf>
    <xf numFmtId="0" fontId="31" fillId="14" borderId="2" xfId="14" applyFont="1" applyFill="1" applyBorder="1" applyAlignment="1">
      <alignment horizontal="left" vertical="center" wrapText="1"/>
    </xf>
    <xf numFmtId="0" fontId="30" fillId="65" borderId="1" xfId="14" applyFont="1" applyAlignment="1">
      <alignment horizontal="left" vertical="top" wrapText="1"/>
    </xf>
    <xf numFmtId="164" fontId="7" fillId="39" borderId="2" xfId="0" applyNumberFormat="1" applyFont="1" applyFill="1" applyBorder="1" applyAlignment="1">
      <alignment horizontal="right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34" borderId="2" xfId="0" applyFont="1" applyFill="1" applyBorder="1" applyAlignment="1">
      <alignment horizontal="left" vertical="center" wrapText="1"/>
    </xf>
    <xf numFmtId="0" fontId="7" fillId="35" borderId="2" xfId="0" applyFont="1" applyFill="1" applyBorder="1" applyAlignment="1">
      <alignment horizontal="left" vertical="center" wrapText="1"/>
    </xf>
    <xf numFmtId="164" fontId="7" fillId="36" borderId="2" xfId="0" applyNumberFormat="1" applyFont="1" applyFill="1" applyBorder="1" applyAlignment="1">
      <alignment horizontal="right" vertical="center" wrapText="1"/>
    </xf>
    <xf numFmtId="164" fontId="1" fillId="49" borderId="10" xfId="0" applyNumberFormat="1" applyFont="1" applyFill="1" applyBorder="1" applyAlignment="1">
      <alignment horizontal="right" vertical="center" wrapText="1"/>
    </xf>
    <xf numFmtId="164" fontId="7" fillId="50" borderId="3" xfId="0" applyNumberFormat="1" applyFont="1" applyFill="1" applyBorder="1" applyAlignment="1">
      <alignment horizontal="right" vertical="center" wrapText="1"/>
    </xf>
    <xf numFmtId="166" fontId="7" fillId="37" borderId="3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 applyProtection="1">
      <alignment wrapText="1"/>
      <protection locked="0"/>
    </xf>
    <xf numFmtId="0" fontId="1" fillId="32" borderId="2" xfId="0" applyFont="1" applyFill="1" applyBorder="1" applyAlignment="1">
      <alignment horizontal="center" vertical="center" wrapText="1"/>
    </xf>
    <xf numFmtId="0" fontId="2" fillId="23" borderId="1" xfId="0" applyFont="1" applyFill="1" applyBorder="1" applyAlignment="1">
      <alignment horizontal="right" vertical="center" wrapText="1"/>
    </xf>
    <xf numFmtId="0" fontId="2" fillId="61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4" fontId="2" fillId="65" borderId="1" xfId="0" applyNumberFormat="1" applyFont="1" applyFill="1" applyBorder="1" applyAlignment="1">
      <alignment horizontal="right" vertical="center" wrapText="1"/>
    </xf>
    <xf numFmtId="167" fontId="7" fillId="63" borderId="2" xfId="0" applyNumberFormat="1" applyFont="1" applyFill="1" applyBorder="1" applyAlignment="1">
      <alignment horizontal="right" vertical="top" wrapText="1"/>
    </xf>
    <xf numFmtId="4" fontId="7" fillId="57" borderId="2" xfId="0" applyNumberFormat="1" applyFont="1" applyFill="1" applyBorder="1" applyAlignment="1">
      <alignment horizontal="right" vertical="top" wrapText="1"/>
    </xf>
    <xf numFmtId="4" fontId="2" fillId="59" borderId="2" xfId="0" applyNumberFormat="1" applyFont="1" applyFill="1" applyBorder="1" applyAlignment="1">
      <alignment horizontal="right" vertical="top" wrapText="1"/>
    </xf>
    <xf numFmtId="0" fontId="2" fillId="62" borderId="2" xfId="0" applyFont="1" applyFill="1" applyBorder="1" applyAlignment="1">
      <alignment horizontal="center" vertical="center" wrapText="1"/>
    </xf>
    <xf numFmtId="171" fontId="23" fillId="68" borderId="26" xfId="12" applyFill="1" applyBorder="1" applyAlignment="1">
      <alignment horizontal="center" vertical="center"/>
    </xf>
    <xf numFmtId="171" fontId="23" fillId="68" borderId="27" xfId="12" applyFill="1" applyBorder="1" applyAlignment="1">
      <alignment horizontal="center" vertical="center"/>
    </xf>
    <xf numFmtId="171" fontId="23" fillId="68" borderId="24" xfId="12" applyFill="1" applyBorder="1" applyAlignment="1">
      <alignment horizontal="center" vertical="center"/>
    </xf>
    <xf numFmtId="0" fontId="24" fillId="65" borderId="26" xfId="13" applyFont="1" applyBorder="1" applyAlignment="1">
      <alignment horizontal="center" vertical="center" wrapText="1"/>
    </xf>
    <xf numFmtId="0" fontId="24" fillId="65" borderId="27" xfId="13" applyFont="1" applyBorder="1" applyAlignment="1">
      <alignment horizontal="center" vertical="center" wrapText="1"/>
    </xf>
    <xf numFmtId="0" fontId="24" fillId="65" borderId="24" xfId="13" applyFont="1" applyBorder="1" applyAlignment="1">
      <alignment horizontal="center" vertical="center" wrapText="1"/>
    </xf>
    <xf numFmtId="0" fontId="24" fillId="68" borderId="26" xfId="13" applyFont="1" applyFill="1" applyBorder="1" applyAlignment="1">
      <alignment horizontal="center" vertical="center" wrapText="1"/>
    </xf>
    <xf numFmtId="0" fontId="24" fillId="68" borderId="27" xfId="13" applyFont="1" applyFill="1" applyBorder="1" applyAlignment="1">
      <alignment horizontal="center" vertical="center" wrapText="1"/>
    </xf>
    <xf numFmtId="0" fontId="24" fillId="68" borderId="24" xfId="13" applyFont="1" applyFill="1" applyBorder="1" applyAlignment="1">
      <alignment horizontal="center" vertical="center" wrapText="1"/>
    </xf>
    <xf numFmtId="4" fontId="21" fillId="65" borderId="26" xfId="11" applyNumberFormat="1" applyFont="1" applyBorder="1" applyAlignment="1">
      <alignment horizontal="center" vertical="center" wrapText="1"/>
    </xf>
    <xf numFmtId="0" fontId="21" fillId="65" borderId="27" xfId="11" applyFont="1" applyBorder="1" applyAlignment="1">
      <alignment horizontal="center" vertical="center" wrapText="1"/>
    </xf>
    <xf numFmtId="0" fontId="21" fillId="65" borderId="24" xfId="11" applyFont="1" applyBorder="1" applyAlignment="1">
      <alignment horizontal="center" vertical="center" wrapText="1"/>
    </xf>
    <xf numFmtId="0" fontId="21" fillId="65" borderId="12" xfId="10" applyFont="1" applyBorder="1" applyAlignment="1">
      <alignment horizontal="center" vertical="center"/>
    </xf>
    <xf numFmtId="0" fontId="10" fillId="66" borderId="12" xfId="1" applyFont="1" applyFill="1" applyBorder="1" applyAlignment="1">
      <alignment horizontal="left" vertical="top"/>
    </xf>
    <xf numFmtId="0" fontId="10" fillId="66" borderId="21" xfId="1" applyFont="1" applyFill="1" applyBorder="1" applyAlignment="1">
      <alignment horizontal="left" vertical="top" wrapText="1"/>
    </xf>
    <xf numFmtId="0" fontId="10" fillId="66" borderId="22" xfId="1" applyFont="1" applyFill="1" applyBorder="1" applyAlignment="1">
      <alignment horizontal="left" vertical="top" wrapText="1"/>
    </xf>
    <xf numFmtId="0" fontId="10" fillId="66" borderId="23" xfId="1" applyFont="1" applyFill="1" applyBorder="1" applyAlignment="1">
      <alignment horizontal="left" vertical="top" wrapText="1"/>
    </xf>
    <xf numFmtId="0" fontId="10" fillId="66" borderId="13" xfId="1" applyFont="1" applyFill="1" applyBorder="1" applyAlignment="1">
      <alignment horizontal="center" vertical="center" wrapText="1"/>
    </xf>
    <xf numFmtId="0" fontId="10" fillId="66" borderId="14" xfId="1" applyFont="1" applyFill="1" applyBorder="1" applyAlignment="1">
      <alignment horizontal="center" vertical="center" wrapText="1"/>
    </xf>
    <xf numFmtId="0" fontId="10" fillId="66" borderId="15" xfId="1" applyFont="1" applyFill="1" applyBorder="1" applyAlignment="1">
      <alignment horizontal="center" vertical="center" wrapText="1"/>
    </xf>
    <xf numFmtId="0" fontId="10" fillId="66" borderId="1" xfId="1" applyFont="1" applyFill="1" applyAlignment="1">
      <alignment horizontal="center" vertical="center" wrapText="1"/>
    </xf>
    <xf numFmtId="0" fontId="10" fillId="66" borderId="16" xfId="1" applyFont="1" applyFill="1" applyBorder="1" applyAlignment="1">
      <alignment horizontal="center" vertical="center" wrapText="1"/>
    </xf>
    <xf numFmtId="0" fontId="10" fillId="66" borderId="17" xfId="1" applyFont="1" applyFill="1" applyBorder="1" applyAlignment="1">
      <alignment horizontal="center" vertical="center" wrapText="1"/>
    </xf>
    <xf numFmtId="0" fontId="10" fillId="67" borderId="18" xfId="1" applyFont="1" applyFill="1" applyBorder="1" applyAlignment="1">
      <alignment horizontal="center" vertical="center"/>
    </xf>
    <xf numFmtId="0" fontId="10" fillId="67" borderId="19" xfId="1" applyFont="1" applyFill="1" applyBorder="1" applyAlignment="1">
      <alignment horizontal="center" vertical="center"/>
    </xf>
    <xf numFmtId="0" fontId="10" fillId="67" borderId="20" xfId="1" applyFont="1" applyFill="1" applyBorder="1" applyAlignment="1">
      <alignment horizontal="center" vertical="center"/>
    </xf>
    <xf numFmtId="0" fontId="10" fillId="66" borderId="12" xfId="1" applyFont="1" applyFill="1" applyBorder="1" applyAlignment="1">
      <alignment horizontal="left" vertical="center" wrapText="1"/>
    </xf>
    <xf numFmtId="0" fontId="2" fillId="23" borderId="12" xfId="0" applyFont="1" applyFill="1" applyBorder="1" applyAlignment="1">
      <alignment horizontal="right" vertical="center" wrapText="1"/>
    </xf>
    <xf numFmtId="164" fontId="7" fillId="31" borderId="12" xfId="0" applyNumberFormat="1" applyFont="1" applyFill="1" applyBorder="1" applyAlignment="1">
      <alignment horizontal="right" vertical="center" wrapText="1"/>
    </xf>
    <xf numFmtId="0" fontId="8" fillId="19" borderId="2" xfId="0" applyFont="1" applyFill="1" applyBorder="1" applyAlignment="1">
      <alignment horizontal="right" vertical="top" wrapText="1"/>
    </xf>
    <xf numFmtId="0" fontId="7" fillId="22" borderId="1" xfId="0" applyFont="1" applyFill="1" applyBorder="1" applyAlignment="1">
      <alignment horizontal="left" vertical="top" wrapText="1"/>
    </xf>
    <xf numFmtId="0" fontId="2" fillId="21" borderId="2" xfId="0" applyFont="1" applyFill="1" applyBorder="1" applyAlignment="1">
      <alignment horizontal="right" vertical="center" wrapText="1"/>
    </xf>
    <xf numFmtId="0" fontId="2" fillId="12" borderId="2" xfId="0" applyFont="1" applyFill="1" applyBorder="1" applyAlignment="1">
      <alignment horizontal="left" vertical="center" wrapText="1"/>
    </xf>
    <xf numFmtId="0" fontId="8" fillId="13" borderId="2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top" wrapText="1"/>
    </xf>
    <xf numFmtId="0" fontId="6" fillId="0" borderId="0" xfId="0" applyFont="1" applyAlignment="1"/>
    <xf numFmtId="0" fontId="6" fillId="68" borderId="0" xfId="0" applyFont="1" applyFill="1" applyAlignment="1"/>
    <xf numFmtId="0" fontId="32" fillId="65" borderId="1" xfId="19" applyFont="1" applyAlignment="1"/>
    <xf numFmtId="0" fontId="32" fillId="65" borderId="17" xfId="19" applyFont="1" applyBorder="1" applyAlignment="1"/>
    <xf numFmtId="0" fontId="29" fillId="65" borderId="1" xfId="14" applyFont="1" applyAlignment="1"/>
    <xf numFmtId="0" fontId="29" fillId="65" borderId="17" xfId="14" applyFont="1" applyBorder="1" applyAlignment="1"/>
  </cellXfs>
  <cellStyles count="20">
    <cellStyle name="Hiperlink 2" xfId="15"/>
    <cellStyle name="Normal" xfId="0" builtinId="0"/>
    <cellStyle name="Normal 14 3 2" xfId="14"/>
    <cellStyle name="Normal 14 5 2" xfId="10"/>
    <cellStyle name="Normal 2" xfId="16"/>
    <cellStyle name="Normal 2 2 3" xfId="5"/>
    <cellStyle name="Normal 2 3 2 2" xfId="11"/>
    <cellStyle name="Normal 2 3 2 2 2" xfId="13"/>
    <cellStyle name="Normal 3" xfId="19"/>
    <cellStyle name="Normal 4 2" xfId="8"/>
    <cellStyle name="Normal 43 2 2" xfId="12"/>
    <cellStyle name="Normal 5 2 2 2 2 2 2" xfId="7"/>
    <cellStyle name="Normal 53" xfId="9"/>
    <cellStyle name="Normal 6 2 2 2 2" xfId="2"/>
    <cellStyle name="Normal 8" xfId="1"/>
    <cellStyle name="Porcentagem" xfId="18" builtinId="5"/>
    <cellStyle name="Porcentagem 2 2 2 2 2" xfId="6"/>
    <cellStyle name="Separador de milhares" xfId="17" builtinId="3"/>
    <cellStyle name="Vírgula 2" xfId="3"/>
    <cellStyle name="Vírgula 2 2 2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5</xdr:col>
      <xdr:colOff>0</xdr:colOff>
      <xdr:row>9</xdr:row>
      <xdr:rowOff>0</xdr:rowOff>
    </xdr:to>
    <xdr:pic>
      <xdr:nvPicPr>
        <xdr:cNvPr id="503387288" name="Picture">
          <a:extLst>
            <a:ext uri="{FF2B5EF4-FFF2-40B4-BE49-F238E27FC236}">
              <a16:creationId xmlns:a16="http://schemas.microsoft.com/office/drawing/2014/main" xmlns="" id="{00000000-0008-0000-0100-00009814011E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7917180" cy="838200"/>
        </a:xfrm>
        <a:prstGeom prst="rect">
          <a:avLst/>
        </a:prstGeom>
      </xdr:spPr>
    </xdr:pic>
    <xdr:clientData/>
  </xdr:twoCellAnchor>
  <xdr:twoCellAnchor>
    <xdr:from>
      <xdr:col>1</xdr:col>
      <xdr:colOff>83820</xdr:colOff>
      <xdr:row>1</xdr:row>
      <xdr:rowOff>68580</xdr:rowOff>
    </xdr:from>
    <xdr:to>
      <xdr:col>3</xdr:col>
      <xdr:colOff>678180</xdr:colOff>
      <xdr:row>4</xdr:row>
      <xdr:rowOff>99060</xdr:rowOff>
    </xdr:to>
    <xdr:pic>
      <xdr:nvPicPr>
        <xdr:cNvPr id="1025" name="Imagem 1" descr="logotipogif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3900" y="220980"/>
          <a:ext cx="6446520" cy="48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10</xdr:col>
      <xdr:colOff>0</xdr:colOff>
      <xdr:row>7</xdr:row>
      <xdr:rowOff>0</xdr:rowOff>
    </xdr:to>
    <xdr:pic>
      <xdr:nvPicPr>
        <xdr:cNvPr id="170787838" name="Picture">
          <a:extLst>
            <a:ext uri="{FF2B5EF4-FFF2-40B4-BE49-F238E27FC236}">
              <a16:creationId xmlns:a16="http://schemas.microsoft.com/office/drawing/2014/main" xmlns="" id="{00000000-0008-0000-0000-0000FE032E0A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388620</xdr:colOff>
      <xdr:row>1</xdr:row>
      <xdr:rowOff>68580</xdr:rowOff>
    </xdr:from>
    <xdr:to>
      <xdr:col>8</xdr:col>
      <xdr:colOff>411480</xdr:colOff>
      <xdr:row>4</xdr:row>
      <xdr:rowOff>99060</xdr:rowOff>
    </xdr:to>
    <xdr:pic>
      <xdr:nvPicPr>
        <xdr:cNvPr id="3" name="Imagem 1" descr="logotipogif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220980"/>
          <a:ext cx="9090660" cy="48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520700</xdr:colOff>
      <xdr:row>0</xdr:row>
      <xdr:rowOff>69850</xdr:rowOff>
    </xdr:from>
    <xdr:to>
      <xdr:col>6</xdr:col>
      <xdr:colOff>6350</xdr:colOff>
      <xdr:row>3</xdr:row>
      <xdr:rowOff>88900</xdr:rowOff>
    </xdr:to>
    <xdr:pic>
      <xdr:nvPicPr>
        <xdr:cNvPr id="2" name="Imagem 1" descr="logotipogi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0700" y="69850"/>
          <a:ext cx="54610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365760</xdr:colOff>
      <xdr:row>0</xdr:row>
      <xdr:rowOff>129540</xdr:rowOff>
    </xdr:from>
    <xdr:to>
      <xdr:col>5</xdr:col>
      <xdr:colOff>614680</xdr:colOff>
      <xdr:row>3</xdr:row>
      <xdr:rowOff>72390</xdr:rowOff>
    </xdr:to>
    <xdr:pic>
      <xdr:nvPicPr>
        <xdr:cNvPr id="2" name="Imagem 1" descr="logotipogif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7260" y="129540"/>
          <a:ext cx="54610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7</xdr:col>
      <xdr:colOff>295275</xdr:colOff>
      <xdr:row>5</xdr:row>
      <xdr:rowOff>0</xdr:rowOff>
    </xdr:to>
    <xdr:pic>
      <xdr:nvPicPr>
        <xdr:cNvPr id="607987176" name="Picture">
          <a:extLst>
            <a:ext uri="{FF2B5EF4-FFF2-40B4-BE49-F238E27FC236}">
              <a16:creationId xmlns:a16="http://schemas.microsoft.com/office/drawing/2014/main" xmlns="" id="{00000000-0008-0000-0500-0000E8253D24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1043940</xdr:colOff>
      <xdr:row>0</xdr:row>
      <xdr:rowOff>137160</xdr:rowOff>
    </xdr:from>
    <xdr:to>
      <xdr:col>9</xdr:col>
      <xdr:colOff>205740</xdr:colOff>
      <xdr:row>3</xdr:row>
      <xdr:rowOff>22860</xdr:rowOff>
    </xdr:to>
    <xdr:pic>
      <xdr:nvPicPr>
        <xdr:cNvPr id="2049" name="Imagem 1" descr="logotipogif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84020" y="137160"/>
          <a:ext cx="757428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3</xdr:col>
      <xdr:colOff>9525</xdr:colOff>
      <xdr:row>1</xdr:row>
      <xdr:rowOff>76200</xdr:rowOff>
    </xdr:to>
    <xdr:pic>
      <xdr:nvPicPr>
        <xdr:cNvPr id="371104896" name="Picture">
          <a:extLst>
            <a:ext uri="{FF2B5EF4-FFF2-40B4-BE49-F238E27FC236}">
              <a16:creationId xmlns:a16="http://schemas.microsoft.com/office/drawing/2014/main" xmlns="" id="{00000000-0008-0000-0600-0000809C1E16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76200"/>
          <a:ext cx="5353050" cy="8477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275129373" name="Picture">
          <a:extLst>
            <a:ext uri="{FF2B5EF4-FFF2-40B4-BE49-F238E27FC236}">
              <a16:creationId xmlns:a16="http://schemas.microsoft.com/office/drawing/2014/main" xmlns="" id="{00000000-0008-0000-0600-00001D24661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3</xdr:col>
      <xdr:colOff>0</xdr:colOff>
      <xdr:row>50</xdr:row>
      <xdr:rowOff>0</xdr:rowOff>
    </xdr:to>
    <xdr:pic>
      <xdr:nvPicPr>
        <xdr:cNvPr id="50882588" name="Picture">
          <a:extLst>
            <a:ext uri="{FF2B5EF4-FFF2-40B4-BE49-F238E27FC236}">
              <a16:creationId xmlns:a16="http://schemas.microsoft.com/office/drawing/2014/main" xmlns="" id="{00000000-0008-0000-0600-00001C680803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16934</xdr:colOff>
      <xdr:row>1</xdr:row>
      <xdr:rowOff>0</xdr:rowOff>
    </xdr:to>
    <xdr:pic>
      <xdr:nvPicPr>
        <xdr:cNvPr id="1828258725" name="Picture">
          <a:extLst>
            <a:ext uri="{FF2B5EF4-FFF2-40B4-BE49-F238E27FC236}">
              <a16:creationId xmlns:a16="http://schemas.microsoft.com/office/drawing/2014/main" xmlns="" id="{00000000-0008-0000-0700-0000A503F96C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7018867" cy="84666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50801</xdr:colOff>
      <xdr:row>0</xdr:row>
      <xdr:rowOff>0</xdr:rowOff>
    </xdr:from>
    <xdr:ext cx="713878" cy="819150"/>
    <xdr:pic>
      <xdr:nvPicPr>
        <xdr:cNvPr id="2" name="Imagem 1">
          <a:extLst>
            <a:ext uri="{FF2B5EF4-FFF2-40B4-BE49-F238E27FC236}">
              <a16:creationId xmlns:a16="http://schemas.microsoft.com/office/drawing/2014/main" xmlns="" id="{F724FD38-C760-4605-8174-557A38B3A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801" y="0"/>
          <a:ext cx="713878" cy="819150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201084</xdr:colOff>
      <xdr:row>0</xdr:row>
      <xdr:rowOff>84667</xdr:rowOff>
    </xdr:from>
    <xdr:to>
      <xdr:col>1</xdr:col>
      <xdr:colOff>294692</xdr:colOff>
      <xdr:row>3</xdr:row>
      <xdr:rowOff>249767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3ABF47AE-4D73-4A81-96BC-C1E4C5FFD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6250" t="24303" r="36250" b="15698"/>
        <a:stretch>
          <a:fillRect/>
        </a:stretch>
      </xdr:blipFill>
      <xdr:spPr bwMode="auto">
        <a:xfrm>
          <a:off x="201084" y="84667"/>
          <a:ext cx="693683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47625</xdr:rowOff>
    </xdr:to>
    <xdr:pic>
      <xdr:nvPicPr>
        <xdr:cNvPr id="1682523255" name="Picture">
          <a:extLst>
            <a:ext uri="{FF2B5EF4-FFF2-40B4-BE49-F238E27FC236}">
              <a16:creationId xmlns:a16="http://schemas.microsoft.com/office/drawing/2014/main" xmlns="" id="{00000000-0008-0000-0400-000077444964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662609</xdr:colOff>
      <xdr:row>1</xdr:row>
      <xdr:rowOff>0</xdr:rowOff>
    </xdr:to>
    <xdr:pic>
      <xdr:nvPicPr>
        <xdr:cNvPr id="768668058" name="Picture">
          <a:extLst>
            <a:ext uri="{FF2B5EF4-FFF2-40B4-BE49-F238E27FC236}">
              <a16:creationId xmlns:a16="http://schemas.microsoft.com/office/drawing/2014/main" xmlns="" id="{00000000-0008-0000-0200-00009AF1D02D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llena.mergulhao/Desktop/ARQUIVOS%20MONTE%20VERDE/OR&#199;AMENTO%20DESAPROPRIA&#199;&#195;O%20MV%20=-%20camteiro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Users/everaldo.junior/Desktop/PROJETOS%20GEPRO/01%20-%20INFRAESTRUTURA/03%20-%20Ruas%20(Pavimenta&#231;&#227;o)/04%20-%20EMENDA%20(900%20MIL)%20-%2093680-2024/1&#176;%20ATENDIMENTO%20DE%20PEND&#202;NCIAS%20CAIXA/OR&#199;AMENTO/OR&#199;AMENTO_EMENDA%20900MIL_N&#195;O%20DESONERADO_RUA%20TR&#202;S_R01.xlsx?0DA331BB" TargetMode="External"/><Relationship Id="rId1" Type="http://schemas.openxmlformats.org/officeDocument/2006/relationships/externalLinkPath" Target="file:///\\0DA331BB\OR&#199;AMENTO_EMENDA%20900MIL_N&#195;O%20DESONERADO_RUA%20TR&#202;S_R0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.ramos/Documents/INFRAESTRUTURA/CONTEN&#199;&#195;O/UR7%20VARZEA%20EMENDA%20CLARISSA/07%20-%20CONTEN&#199;&#195;O%20(SETOR%20UR11-7)/OR&#199;AMENTO/OR&#199;AMENTO%20PROJETO%20DE%20CONTEN&#199;&#195;O%20DE%20ENCOSTA%20E%20DRENAGEM%20-%20SETOR%20UR11-7_R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  <sheetName val="Plan1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PLANILHA ORCAMENTARIA"/>
      <sheetName val="Memória de Cálculo"/>
      <sheetName val="COMPOSICOES PROPRIAS"/>
      <sheetName val="CURVA ABC SERVICOS"/>
      <sheetName val="CRONOGRAMA"/>
      <sheetName val="BDI"/>
      <sheetName val="ENCARGOS SOCIAIS"/>
      <sheetName val="mapa cotação"/>
    </sheetNames>
    <sheetDataSet>
      <sheetData sheetId="0" refreshError="1"/>
      <sheetData sheetId="1">
        <row r="89">
          <cell r="J89">
            <v>916433.15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Planilha Orçamentária"/>
      <sheetName val="Memória de Cálculo"/>
      <sheetName val="Cronograma"/>
      <sheetName val="COMPOSIÇÕES"/>
      <sheetName val="ABC - DESO"/>
      <sheetName val="ABC - NÃO DESO"/>
      <sheetName val="BDI DESONERADO"/>
      <sheetName val="BDI N DESONERADO"/>
      <sheetName val="BASE"/>
      <sheetName val="Comp"/>
      <sheetName val="Insumos"/>
      <sheetName val="Méd. Cosseno"/>
      <sheetName val="mapa cotação"/>
    </sheetNames>
    <sheetDataSet>
      <sheetData sheetId="0" refreshError="1"/>
      <sheetData sheetId="1">
        <row r="1">
          <cell r="A1" t="str">
            <v>PREFEITURA MUNICIPAL DO JABOATÃO DOS GUARARAPES</v>
          </cell>
        </row>
        <row r="2">
          <cell r="A2" t="str">
            <v>SECRETARIA MUNICIPAL DE INFRAESTRUTURA</v>
          </cell>
        </row>
        <row r="3">
          <cell r="A3" t="str">
            <v>SECRETARIA EXECUTIVA DE OBRAS</v>
          </cell>
        </row>
        <row r="5">
          <cell r="A5" t="str">
            <v>PLANILHA REFERENCIA</v>
          </cell>
        </row>
        <row r="6">
          <cell r="A6" t="str">
            <v>PROJETO DE CONTENÇÃO DE ENCOSTA E DRENAGEM - SETOR UR11-7</v>
          </cell>
        </row>
        <row r="7">
          <cell r="A7" t="str">
            <v>Local: Jaboatão dos Guararapes</v>
          </cell>
          <cell r="E7" t="str">
            <v>SINAPI-DEZEMBRO/24</v>
          </cell>
        </row>
        <row r="8">
          <cell r="A8" t="str">
            <v>Data de Elaboração do Orçamento: SETEMBRO/2024</v>
          </cell>
          <cell r="E8" t="str">
            <v>BDI DESONERADO:</v>
          </cell>
          <cell r="G8">
            <v>0.29430000000000001</v>
          </cell>
          <cell r="I8" t="str">
            <v>BDI DESONERADO EQUIPAMENTO:</v>
          </cell>
          <cell r="J8">
            <v>0.16320000000000001</v>
          </cell>
        </row>
        <row r="9">
          <cell r="E9" t="str">
            <v>BDI NÃO DESONERADO:</v>
          </cell>
          <cell r="G9">
            <v>0.23119999999999999</v>
          </cell>
          <cell r="I9" t="str">
            <v>BDI NÃO DESONERADO EQUIPAMENTO:</v>
          </cell>
          <cell r="J9">
            <v>0.1089</v>
          </cell>
        </row>
        <row r="10">
          <cell r="A10" t="str">
            <v>Ítem</v>
          </cell>
          <cell r="B10" t="str">
            <v>Código</v>
          </cell>
          <cell r="C10" t="str">
            <v>Fonte</v>
          </cell>
          <cell r="D10" t="str">
            <v>DISCRIMINAÇÃO</v>
          </cell>
          <cell r="E10" t="str">
            <v>Und</v>
          </cell>
          <cell r="F10" t="str">
            <v>Qtd</v>
          </cell>
          <cell r="G10" t="str">
            <v>PREÇO DESONERADO</v>
          </cell>
          <cell r="K10" t="str">
            <v>PREÇO NÃO DESONERADO</v>
          </cell>
        </row>
        <row r="11">
          <cell r="G11" t="str">
            <v>SEM BDI</v>
          </cell>
          <cell r="H11" t="str">
            <v>% BDI</v>
          </cell>
          <cell r="I11" t="str">
            <v>COM BDI</v>
          </cell>
          <cell r="J11" t="str">
            <v>TOTAL (R$)</v>
          </cell>
          <cell r="K11" t="str">
            <v>SEM BDI</v>
          </cell>
          <cell r="M11" t="str">
            <v>COM BDI</v>
          </cell>
          <cell r="N11" t="str">
            <v>TOTAL (R$)</v>
          </cell>
        </row>
        <row r="12">
          <cell r="A12" t="str">
            <v>1.0</v>
          </cell>
          <cell r="D12" t="str">
            <v>INSTALAÇÕES PROVISÓRIAS</v>
          </cell>
          <cell r="J12">
            <v>19549.8</v>
          </cell>
          <cell r="N12">
            <v>18625.560000000001</v>
          </cell>
        </row>
        <row r="13">
          <cell r="A13" t="str">
            <v>1.1</v>
          </cell>
          <cell r="B13" t="str">
            <v>INS-32971826</v>
          </cell>
          <cell r="C13" t="str">
            <v>COTAÇÕES</v>
          </cell>
          <cell r="D13" t="str">
            <v>MOBILIZAÇÃO DE CONTAINER</v>
          </cell>
          <cell r="E13" t="str">
            <v>UND</v>
          </cell>
          <cell r="F13">
            <v>4</v>
          </cell>
          <cell r="G13">
            <v>720</v>
          </cell>
          <cell r="H13">
            <v>0.29430000000000001</v>
          </cell>
          <cell r="I13">
            <v>931.9</v>
          </cell>
          <cell r="J13">
            <v>3727.6</v>
          </cell>
          <cell r="K13">
            <v>720</v>
          </cell>
          <cell r="L13">
            <v>0.23119999999999999</v>
          </cell>
          <cell r="M13">
            <v>886.46</v>
          </cell>
          <cell r="N13">
            <v>3545.84</v>
          </cell>
        </row>
        <row r="14">
          <cell r="A14" t="str">
            <v>1.2</v>
          </cell>
          <cell r="B14" t="str">
            <v>INS-09244605</v>
          </cell>
          <cell r="C14" t="str">
            <v>COTAÇÕES</v>
          </cell>
          <cell r="D14" t="str">
            <v>DESMOBILIZAÇÃO DE CONTAINER</v>
          </cell>
          <cell r="E14" t="str">
            <v>UND</v>
          </cell>
          <cell r="F14">
            <v>2</v>
          </cell>
          <cell r="G14">
            <v>720</v>
          </cell>
          <cell r="H14">
            <v>0.29430000000000001</v>
          </cell>
          <cell r="I14">
            <v>931.9</v>
          </cell>
          <cell r="J14">
            <v>1863.8</v>
          </cell>
          <cell r="K14">
            <v>720</v>
          </cell>
          <cell r="L14">
            <v>0.23119999999999999</v>
          </cell>
          <cell r="M14">
            <v>886.46</v>
          </cell>
          <cell r="N14">
            <v>1772.92</v>
          </cell>
        </row>
        <row r="15">
          <cell r="A15" t="str">
            <v>1.3</v>
          </cell>
          <cell r="B15" t="str">
            <v>INS-91581640</v>
          </cell>
          <cell r="C15" t="str">
            <v>COTAÇÕES</v>
          </cell>
          <cell r="D15" t="str">
            <v>LOCAÇÃO DE CONTAINER PARA ESCRITORIO SEM BANHEIRO</v>
          </cell>
          <cell r="E15" t="str">
            <v>MÊS</v>
          </cell>
          <cell r="F15">
            <v>6</v>
          </cell>
          <cell r="G15">
            <v>960</v>
          </cell>
          <cell r="H15">
            <v>0.16320000000000001</v>
          </cell>
          <cell r="I15">
            <v>1116.67</v>
          </cell>
          <cell r="J15">
            <v>6700.02</v>
          </cell>
          <cell r="K15">
            <v>960</v>
          </cell>
          <cell r="L15">
            <v>0.1089</v>
          </cell>
          <cell r="M15">
            <v>1064.54</v>
          </cell>
          <cell r="N15">
            <v>6387.24</v>
          </cell>
        </row>
        <row r="16">
          <cell r="A16" t="str">
            <v>1.4</v>
          </cell>
          <cell r="B16" t="str">
            <v>INS-33223766</v>
          </cell>
          <cell r="C16" t="str">
            <v>COTAÇÕES</v>
          </cell>
          <cell r="D16" t="str">
            <v>LOCAÇÃO CONTAINER PARA ESCRITORIO COM BANHEIRO</v>
          </cell>
          <cell r="E16" t="str">
            <v>MÊS</v>
          </cell>
          <cell r="F16">
            <v>6</v>
          </cell>
          <cell r="G16">
            <v>1040</v>
          </cell>
          <cell r="H16">
            <v>0.16320000000000001</v>
          </cell>
          <cell r="I16">
            <v>1209.73</v>
          </cell>
          <cell r="J16">
            <v>7258.38</v>
          </cell>
          <cell r="K16">
            <v>1040</v>
          </cell>
          <cell r="L16">
            <v>0.1089</v>
          </cell>
          <cell r="M16">
            <v>1153.26</v>
          </cell>
          <cell r="N16">
            <v>6919.56</v>
          </cell>
        </row>
        <row r="17">
          <cell r="A17" t="str">
            <v>2.0</v>
          </cell>
          <cell r="D17" t="str">
            <v>SERVIÇOS PRELIMINARES</v>
          </cell>
          <cell r="J17">
            <v>29474.92</v>
          </cell>
          <cell r="N17">
            <v>30708.07</v>
          </cell>
        </row>
        <row r="18">
          <cell r="A18" t="str">
            <v>2.1</v>
          </cell>
          <cell r="B18">
            <v>103689</v>
          </cell>
          <cell r="C18" t="str">
            <v>SINAPI SERVIÇOS</v>
          </cell>
          <cell r="D18" t="str">
            <v>FORNECIMENTO E INSTALAÇÃO DE PLACA DE OBRA COM CHAPA GALVANIZADA E ESTRUTURA DE MADEIRA. AF_03/2022_PS</v>
          </cell>
          <cell r="E18" t="str">
            <v>M2</v>
          </cell>
          <cell r="F18">
            <v>2.88</v>
          </cell>
          <cell r="G18">
            <v>458.06</v>
          </cell>
          <cell r="H18">
            <v>0.29430000000000001</v>
          </cell>
          <cell r="I18">
            <v>592.87</v>
          </cell>
          <cell r="J18">
            <v>1707.47</v>
          </cell>
          <cell r="K18">
            <v>462.33</v>
          </cell>
          <cell r="L18">
            <v>0.23119999999999999</v>
          </cell>
          <cell r="M18">
            <v>569.22</v>
          </cell>
          <cell r="N18">
            <v>1639.35</v>
          </cell>
        </row>
        <row r="19">
          <cell r="A19" t="str">
            <v>2.2</v>
          </cell>
          <cell r="B19">
            <v>98524</v>
          </cell>
          <cell r="C19" t="str">
            <v>SINAPI SERVIÇOS</v>
          </cell>
          <cell r="D19" t="str">
            <v>LIMPEZA MANUAL DE VEGETAÇÃO EM TERRENO COM ENXADA. AF_03/2024</v>
          </cell>
          <cell r="E19" t="str">
            <v>M2</v>
          </cell>
          <cell r="F19">
            <v>1033.56</v>
          </cell>
          <cell r="G19">
            <v>4.01</v>
          </cell>
          <cell r="H19">
            <v>0.29430000000000001</v>
          </cell>
          <cell r="I19">
            <v>5.19</v>
          </cell>
          <cell r="J19">
            <v>5364.18</v>
          </cell>
          <cell r="K19">
            <v>4.4800000000000004</v>
          </cell>
          <cell r="L19">
            <v>0.23119999999999999</v>
          </cell>
          <cell r="M19">
            <v>5.52</v>
          </cell>
          <cell r="N19">
            <v>5705.25</v>
          </cell>
        </row>
        <row r="20">
          <cell r="A20" t="str">
            <v>2.3</v>
          </cell>
          <cell r="B20">
            <v>98530</v>
          </cell>
          <cell r="C20" t="str">
            <v>SINAPI SERVIÇOS</v>
          </cell>
          <cell r="D20" t="str">
            <v>CORTE RASO E RECORTE DE ÁRVORE COM DIÂMETRO DE TRONCO MAIOR OU IGUAL A 0,40 M E MENOR QUE 0,60 M. AF_03/2024</v>
          </cell>
          <cell r="E20" t="str">
            <v>UN</v>
          </cell>
          <cell r="F20">
            <v>12</v>
          </cell>
          <cell r="G20">
            <v>124.55</v>
          </cell>
          <cell r="H20">
            <v>0.29430000000000001</v>
          </cell>
          <cell r="I20">
            <v>161.21</v>
          </cell>
          <cell r="J20">
            <v>1934.52</v>
          </cell>
          <cell r="K20">
            <v>139.41</v>
          </cell>
          <cell r="L20">
            <v>0.23119999999999999</v>
          </cell>
          <cell r="M20">
            <v>171.64</v>
          </cell>
          <cell r="N20">
            <v>2059.6799999999998</v>
          </cell>
        </row>
        <row r="21">
          <cell r="A21" t="str">
            <v>2.4</v>
          </cell>
          <cell r="B21">
            <v>100206</v>
          </cell>
          <cell r="C21" t="str">
            <v>SINAPI SERVIÇOS</v>
          </cell>
          <cell r="D21" t="str">
            <v>TRANSPORTE HORIZONTAL COM JERICA DE 90 L, DE MASSA/ GRANEL (UNIDADE: M3XKM). AF_07/2019</v>
          </cell>
          <cell r="E21" t="str">
            <v>M3XKM</v>
          </cell>
          <cell r="F21">
            <v>12.92</v>
          </cell>
          <cell r="G21">
            <v>928.72</v>
          </cell>
          <cell r="H21">
            <v>0.29430000000000001</v>
          </cell>
          <cell r="I21">
            <v>1202.04</v>
          </cell>
          <cell r="J21">
            <v>15530.36</v>
          </cell>
          <cell r="K21">
            <v>1039.32</v>
          </cell>
          <cell r="L21">
            <v>0.23119999999999999</v>
          </cell>
          <cell r="M21">
            <v>1279.6099999999999</v>
          </cell>
          <cell r="N21">
            <v>16532.560000000001</v>
          </cell>
        </row>
        <row r="22">
          <cell r="A22" t="str">
            <v>2.5</v>
          </cell>
          <cell r="B22">
            <v>100983</v>
          </cell>
          <cell r="C22" t="str">
            <v>SINAPI SERVIÇOS</v>
          </cell>
          <cell r="D22" t="str">
            <v>CARGA, MANOBRA E DESCARGA DE ENTULHO EM CAMINHÃO BASCULANTE 14 M³ - CARGA COM ESCAVADEIRA HIDRÁULICA  (CAÇAMBA DE 0,80 M³ / 111 HP) E DESCARGA LIVRE (UNIDADE: M3). AF_07/2020</v>
          </cell>
          <cell r="E22" t="str">
            <v>M3</v>
          </cell>
          <cell r="F22">
            <v>144.19999999999999</v>
          </cell>
          <cell r="G22">
            <v>8.98</v>
          </cell>
          <cell r="H22">
            <v>0.29430000000000001</v>
          </cell>
          <cell r="I22">
            <v>11.62</v>
          </cell>
          <cell r="J22">
            <v>1675.6</v>
          </cell>
          <cell r="K22">
            <v>9.1300000000000008</v>
          </cell>
          <cell r="L22">
            <v>0.23119999999999999</v>
          </cell>
          <cell r="M22">
            <v>11.24</v>
          </cell>
          <cell r="N22">
            <v>1620.81</v>
          </cell>
        </row>
        <row r="23">
          <cell r="A23" t="str">
            <v>2.6</v>
          </cell>
          <cell r="B23">
            <v>95876</v>
          </cell>
          <cell r="C23" t="str">
            <v>SINAPI SERVIÇOS</v>
          </cell>
          <cell r="D23" t="str">
            <v>TRANSPORTE COM CAMINHÃO BASCULANTE DE 14 M³, EM VIA URBANA PAVIMENTADA, DMT ATÉ 30 KM (UNIDADE: M3XKM). AF_07/2020</v>
          </cell>
          <cell r="E23" t="str">
            <v>M3XKM</v>
          </cell>
          <cell r="F23">
            <v>1124.76</v>
          </cell>
          <cell r="G23">
            <v>2.17</v>
          </cell>
          <cell r="H23">
            <v>0.29430000000000001</v>
          </cell>
          <cell r="I23">
            <v>2.81</v>
          </cell>
          <cell r="J23">
            <v>3160.58</v>
          </cell>
          <cell r="K23">
            <v>2.19</v>
          </cell>
          <cell r="L23">
            <v>0.23119999999999999</v>
          </cell>
          <cell r="M23">
            <v>2.7</v>
          </cell>
          <cell r="N23">
            <v>3036.85</v>
          </cell>
        </row>
        <row r="24">
          <cell r="A24" t="str">
            <v>2.7</v>
          </cell>
          <cell r="B24" t="str">
            <v>COMP-64451533</v>
          </cell>
          <cell r="C24" t="str">
            <v>COMPOSIÇÕES</v>
          </cell>
          <cell r="D24" t="str">
            <v>SERVICOS TOPOGRAFICOS PARA PAVIMENTACAO, INCLUSIVE NOTA DE SERVICOS, ACOMPANHAMENTO E GREIDE</v>
          </cell>
          <cell r="E24" t="str">
            <v>M2</v>
          </cell>
          <cell r="F24">
            <v>227.13</v>
          </cell>
          <cell r="G24">
            <v>0.35</v>
          </cell>
          <cell r="H24">
            <v>0.29430000000000001</v>
          </cell>
          <cell r="I24">
            <v>0.45</v>
          </cell>
          <cell r="J24">
            <v>102.21</v>
          </cell>
          <cell r="K24">
            <v>0.41</v>
          </cell>
          <cell r="L24">
            <v>0.23119999999999999</v>
          </cell>
          <cell r="M24">
            <v>0.5</v>
          </cell>
          <cell r="N24">
            <v>113.57</v>
          </cell>
        </row>
        <row r="25">
          <cell r="A25" t="str">
            <v>3.0</v>
          </cell>
          <cell r="D25" t="str">
            <v>ADMINISTRAÇAO LOCAL DA OBRA</v>
          </cell>
          <cell r="J25">
            <v>28357.39</v>
          </cell>
          <cell r="N25">
            <v>31111.63</v>
          </cell>
        </row>
        <row r="26">
          <cell r="A26" t="str">
            <v>3.1</v>
          </cell>
          <cell r="B26">
            <v>93565</v>
          </cell>
          <cell r="C26" t="str">
            <v>SINAPI SERVIÇOS</v>
          </cell>
          <cell r="D26" t="str">
            <v>ENGENHEIRO CIVIL DE OBRA JUNIOR COM ENCARGOS COMPLEMENTARES</v>
          </cell>
          <cell r="E26" t="str">
            <v>MES</v>
          </cell>
          <cell r="F26">
            <v>0.75</v>
          </cell>
          <cell r="G26">
            <v>18188.59</v>
          </cell>
          <cell r="H26">
            <v>0.29430000000000001</v>
          </cell>
          <cell r="I26">
            <v>23541.49</v>
          </cell>
          <cell r="J26">
            <v>17656.12</v>
          </cell>
          <cell r="K26">
            <v>21055.61</v>
          </cell>
          <cell r="L26">
            <v>0.23119999999999999</v>
          </cell>
          <cell r="M26">
            <v>25923.67</v>
          </cell>
          <cell r="N26">
            <v>19442.75</v>
          </cell>
        </row>
        <row r="27">
          <cell r="A27" t="str">
            <v>3.2</v>
          </cell>
          <cell r="B27">
            <v>93572</v>
          </cell>
          <cell r="C27" t="str">
            <v>SINAPI SERVIÇOS</v>
          </cell>
          <cell r="D27" t="str">
            <v>ENCARREGADO GERAL DE OBRAS COM ENCARGOS COMPLEMENTARES</v>
          </cell>
          <cell r="E27" t="str">
            <v>MES</v>
          </cell>
          <cell r="F27">
            <v>1.5</v>
          </cell>
          <cell r="G27">
            <v>5512</v>
          </cell>
          <cell r="H27">
            <v>0.29430000000000001</v>
          </cell>
          <cell r="I27">
            <v>7134.18</v>
          </cell>
          <cell r="J27">
            <v>10701.27</v>
          </cell>
          <cell r="K27">
            <v>6318.43</v>
          </cell>
          <cell r="L27">
            <v>0.23119999999999999</v>
          </cell>
          <cell r="M27">
            <v>7779.25</v>
          </cell>
          <cell r="N27">
            <v>11668.88</v>
          </cell>
        </row>
        <row r="28">
          <cell r="A28" t="str">
            <v>4.0</v>
          </cell>
          <cell r="D28" t="str">
            <v>TERRAPLENAGEM</v>
          </cell>
          <cell r="J28">
            <v>281728.8</v>
          </cell>
          <cell r="N28">
            <v>295501.86</v>
          </cell>
        </row>
        <row r="29">
          <cell r="A29" t="str">
            <v>4.1</v>
          </cell>
          <cell r="B29">
            <v>93358</v>
          </cell>
          <cell r="C29" t="str">
            <v>SINAPI SERVIÇOS</v>
          </cell>
          <cell r="D29" t="str">
            <v>ESCAVAÇÃO MANUAL DE VALA. AF_09/2024</v>
          </cell>
          <cell r="E29" t="str">
            <v>M3</v>
          </cell>
          <cell r="F29">
            <v>861.36</v>
          </cell>
          <cell r="G29">
            <v>74.400000000000006</v>
          </cell>
          <cell r="H29">
            <v>0.29430000000000001</v>
          </cell>
          <cell r="I29">
            <v>96.3</v>
          </cell>
          <cell r="J29">
            <v>82948.97</v>
          </cell>
          <cell r="K29">
            <v>83.26</v>
          </cell>
          <cell r="L29">
            <v>0.23119999999999999</v>
          </cell>
          <cell r="M29">
            <v>102.51</v>
          </cell>
          <cell r="N29">
            <v>88298.01</v>
          </cell>
        </row>
        <row r="30">
          <cell r="A30" t="str">
            <v>4.2</v>
          </cell>
          <cell r="B30" t="str">
            <v>CP-96995-85112623</v>
          </cell>
          <cell r="C30" t="str">
            <v>COMPOSIÇÕES</v>
          </cell>
          <cell r="D30" t="str">
            <v>REATERRO MANUAL APILOADO COM SOQUETE</v>
          </cell>
          <cell r="E30" t="str">
            <v>M3</v>
          </cell>
          <cell r="F30">
            <v>53.54</v>
          </cell>
          <cell r="G30">
            <v>45.12</v>
          </cell>
          <cell r="H30">
            <v>0.29430000000000001</v>
          </cell>
          <cell r="I30">
            <v>58.4</v>
          </cell>
          <cell r="J30">
            <v>3126.74</v>
          </cell>
          <cell r="K30">
            <v>50.49</v>
          </cell>
          <cell r="L30">
            <v>0.23119999999999999</v>
          </cell>
          <cell r="M30">
            <v>62.16</v>
          </cell>
          <cell r="N30">
            <v>3328.05</v>
          </cell>
        </row>
        <row r="31">
          <cell r="A31" t="str">
            <v>4.3</v>
          </cell>
          <cell r="B31">
            <v>100206</v>
          </cell>
          <cell r="C31" t="str">
            <v>SINAPI SERVIÇOS</v>
          </cell>
          <cell r="D31" t="str">
            <v>TRANSPORTE HORIZONTAL COM JERICA DE 90 L, DE MASSA/ GRANEL (UNIDADE: M3XKM). AF_07/2019</v>
          </cell>
          <cell r="E31" t="str">
            <v>M3XKM</v>
          </cell>
          <cell r="F31">
            <v>107.67</v>
          </cell>
          <cell r="G31">
            <v>928.72</v>
          </cell>
          <cell r="H31">
            <v>0.29430000000000001</v>
          </cell>
          <cell r="I31">
            <v>1202.04</v>
          </cell>
          <cell r="J31">
            <v>129423.65</v>
          </cell>
          <cell r="K31">
            <v>1039.32</v>
          </cell>
          <cell r="L31">
            <v>0.23119999999999999</v>
          </cell>
          <cell r="M31">
            <v>1279.6099999999999</v>
          </cell>
          <cell r="N31">
            <v>137775.60999999999</v>
          </cell>
        </row>
        <row r="32">
          <cell r="A32" t="str">
            <v>4.4</v>
          </cell>
          <cell r="B32" t="str">
            <v>CP-72897-80530767</v>
          </cell>
          <cell r="C32" t="str">
            <v>COMPOSIÇÕES</v>
          </cell>
          <cell r="D32" t="str">
            <v>CARGA MANUAL DE ENTULHO EM CAMINHAO BASCULANTE 14 M3</v>
          </cell>
          <cell r="E32" t="str">
            <v>M3</v>
          </cell>
          <cell r="F32">
            <v>1009.78</v>
          </cell>
          <cell r="G32">
            <v>33.74</v>
          </cell>
          <cell r="H32">
            <v>0.29430000000000001</v>
          </cell>
          <cell r="I32">
            <v>43.67</v>
          </cell>
          <cell r="J32">
            <v>44097.09</v>
          </cell>
          <cell r="K32">
            <v>36.06</v>
          </cell>
          <cell r="L32">
            <v>0.23119999999999999</v>
          </cell>
          <cell r="M32">
            <v>44.4</v>
          </cell>
          <cell r="N32">
            <v>44834.23</v>
          </cell>
        </row>
        <row r="33">
          <cell r="A33" t="str">
            <v>4.5</v>
          </cell>
          <cell r="B33">
            <v>95876</v>
          </cell>
          <cell r="C33" t="str">
            <v>SINAPI SERVIÇOS</v>
          </cell>
          <cell r="D33" t="str">
            <v>TRANSPORTE COM CAMINHÃO BASCULANTE DE 14 M³, EM VIA URBANA PAVIMENTADA, DMT ATÉ 30 KM (UNIDADE: M3XKM). AF_07/2020</v>
          </cell>
          <cell r="E33" t="str">
            <v>M3XKM</v>
          </cell>
          <cell r="F33">
            <v>7876.28</v>
          </cell>
          <cell r="G33">
            <v>2.17</v>
          </cell>
          <cell r="H33">
            <v>0.29430000000000001</v>
          </cell>
          <cell r="I33">
            <v>2.81</v>
          </cell>
          <cell r="J33">
            <v>22132.35</v>
          </cell>
          <cell r="K33">
            <v>2.19</v>
          </cell>
          <cell r="L33">
            <v>0.23119999999999999</v>
          </cell>
          <cell r="M33">
            <v>2.7</v>
          </cell>
          <cell r="N33">
            <v>21265.96</v>
          </cell>
        </row>
        <row r="34">
          <cell r="A34" t="str">
            <v>5.0</v>
          </cell>
          <cell r="D34" t="str">
            <v>CONTENÇÃO DE ENCOSTA</v>
          </cell>
          <cell r="J34">
            <v>296280.83</v>
          </cell>
          <cell r="N34">
            <v>298509.89</v>
          </cell>
        </row>
        <row r="35">
          <cell r="A35" t="str">
            <v>5.1</v>
          </cell>
          <cell r="B35">
            <v>100206</v>
          </cell>
          <cell r="C35" t="str">
            <v>SINAPI SERVIÇOS</v>
          </cell>
          <cell r="D35" t="str">
            <v>TRANSPORTE HORIZONTAL COM JERICA DE 90 L, DE MASSA/ GRANEL (UNIDADE: M3XKM). AF_07/2019</v>
          </cell>
          <cell r="E35" t="str">
            <v>M3XKM</v>
          </cell>
          <cell r="F35">
            <v>7.14</v>
          </cell>
          <cell r="G35">
            <v>928.72</v>
          </cell>
          <cell r="H35">
            <v>0.29430000000000001</v>
          </cell>
          <cell r="I35">
            <v>1202.04</v>
          </cell>
          <cell r="J35">
            <v>8582.57</v>
          </cell>
          <cell r="K35">
            <v>1039.32</v>
          </cell>
          <cell r="L35">
            <v>0.23119999999999999</v>
          </cell>
          <cell r="M35">
            <v>1279.6099999999999</v>
          </cell>
          <cell r="N35">
            <v>9136.42</v>
          </cell>
        </row>
        <row r="36">
          <cell r="A36" t="str">
            <v>5.2</v>
          </cell>
          <cell r="B36" t="str">
            <v>CP-100206-86548087</v>
          </cell>
          <cell r="C36" t="str">
            <v>COMPOSIÇÕES</v>
          </cell>
          <cell r="D36" t="str">
            <v>TRANSPORTE HORIZONTAL COM JERICA DE 90 L, DE PEDRA RACHÃO GRANEL (UNIDADE: M3XKM). AF_07/2019</v>
          </cell>
          <cell r="E36" t="str">
            <v>M3xKM</v>
          </cell>
          <cell r="F36">
            <v>44.11</v>
          </cell>
          <cell r="G36">
            <v>928.72</v>
          </cell>
          <cell r="H36">
            <v>0.29430000000000001</v>
          </cell>
          <cell r="I36">
            <v>1202.04</v>
          </cell>
          <cell r="J36">
            <v>53021.98</v>
          </cell>
          <cell r="K36">
            <v>1039.32</v>
          </cell>
          <cell r="L36">
            <v>0.23119999999999999</v>
          </cell>
          <cell r="M36">
            <v>1279.6099999999999</v>
          </cell>
          <cell r="N36">
            <v>56443.6</v>
          </cell>
        </row>
        <row r="37">
          <cell r="A37" t="str">
            <v>5.3</v>
          </cell>
          <cell r="B37">
            <v>103800</v>
          </cell>
          <cell r="C37" t="str">
            <v>SINAPI SERVIÇOS</v>
          </cell>
          <cell r="D37" t="str">
            <v>PEDRA ARGAMASSADA COM CIMENTO E AREIA 1:3, 40% DE ARGAMASSA EM VOLUME - AREIA E PEDRA DE MÃO COMERCIAIS - FORNECIMENTO E ASSENTAMENTO. AF_08/2022</v>
          </cell>
          <cell r="E37" t="str">
            <v>M3</v>
          </cell>
          <cell r="F37">
            <v>315.04000000000002</v>
          </cell>
          <cell r="G37">
            <v>478.01</v>
          </cell>
          <cell r="H37">
            <v>0.29430000000000001</v>
          </cell>
          <cell r="I37">
            <v>618.69000000000005</v>
          </cell>
          <cell r="J37">
            <v>194912.1</v>
          </cell>
          <cell r="K37">
            <v>500.02</v>
          </cell>
          <cell r="L37">
            <v>0.23119999999999999</v>
          </cell>
          <cell r="M37">
            <v>615.62</v>
          </cell>
          <cell r="N37">
            <v>193944.92</v>
          </cell>
        </row>
        <row r="38">
          <cell r="A38" t="str">
            <v>5.4</v>
          </cell>
          <cell r="B38" t="str">
            <v>COMP-83526730</v>
          </cell>
          <cell r="C38" t="str">
            <v>COMPOSIÇÕES</v>
          </cell>
          <cell r="D38" t="str">
            <v>TRANSPORTE COMERCIAL DE BRITA</v>
          </cell>
          <cell r="E38" t="str">
            <v>M3XKM</v>
          </cell>
          <cell r="F38">
            <v>365.65</v>
          </cell>
          <cell r="G38">
            <v>1.23</v>
          </cell>
          <cell r="H38">
            <v>0.29430000000000001</v>
          </cell>
          <cell r="I38">
            <v>1.59</v>
          </cell>
          <cell r="J38">
            <v>581.38</v>
          </cell>
          <cell r="K38">
            <v>1.25</v>
          </cell>
          <cell r="L38">
            <v>0.23119999999999999</v>
          </cell>
          <cell r="M38">
            <v>1.54</v>
          </cell>
          <cell r="N38">
            <v>563.1</v>
          </cell>
        </row>
        <row r="39">
          <cell r="A39" t="str">
            <v>5.5</v>
          </cell>
          <cell r="B39" t="str">
            <v>CP-73883/002-13051595</v>
          </cell>
          <cell r="C39" t="str">
            <v>COMPOSIÇÕES</v>
          </cell>
          <cell r="D39" t="str">
            <v>EXECUCAO DE DRENO FRANCES COM BRITA NUM 2</v>
          </cell>
          <cell r="E39" t="str">
            <v>M3</v>
          </cell>
          <cell r="F39">
            <v>24.79</v>
          </cell>
          <cell r="G39">
            <v>153.93</v>
          </cell>
          <cell r="H39">
            <v>0.29430000000000001</v>
          </cell>
          <cell r="I39">
            <v>199.23</v>
          </cell>
          <cell r="J39">
            <v>4938.91</v>
          </cell>
          <cell r="K39">
            <v>158.41</v>
          </cell>
          <cell r="L39">
            <v>0.23119999999999999</v>
          </cell>
          <cell r="M39">
            <v>195.03</v>
          </cell>
          <cell r="N39">
            <v>4834.79</v>
          </cell>
        </row>
        <row r="40">
          <cell r="A40" t="str">
            <v>5.6</v>
          </cell>
          <cell r="B40" t="str">
            <v>CP-73883/001-30509153</v>
          </cell>
          <cell r="C40" t="str">
            <v>COMPOSIÇÕES</v>
          </cell>
          <cell r="D40" t="str">
            <v>EXECUCAO DE DRENO FRANCES COM AREIA MEDIA</v>
          </cell>
          <cell r="E40" t="str">
            <v>M3</v>
          </cell>
          <cell r="F40">
            <v>24.79</v>
          </cell>
          <cell r="G40">
            <v>180.45</v>
          </cell>
          <cell r="H40">
            <v>0.29430000000000001</v>
          </cell>
          <cell r="I40">
            <v>233.56</v>
          </cell>
          <cell r="J40">
            <v>5789.95</v>
          </cell>
          <cell r="K40">
            <v>183.37</v>
          </cell>
          <cell r="L40">
            <v>0.23119999999999999</v>
          </cell>
          <cell r="M40">
            <v>225.77</v>
          </cell>
          <cell r="N40">
            <v>5596.84</v>
          </cell>
        </row>
        <row r="41">
          <cell r="A41" t="str">
            <v>5.7</v>
          </cell>
          <cell r="B41" t="str">
            <v>CP-83729-53696259</v>
          </cell>
          <cell r="C41" t="str">
            <v>COMPOSIÇÕES</v>
          </cell>
          <cell r="D41" t="str">
            <v>FORNECIMENTO/INSTALACAO DE MANTA BIDIM RT-31</v>
          </cell>
          <cell r="E41" t="str">
            <v>M3</v>
          </cell>
          <cell r="F41">
            <v>12.32</v>
          </cell>
          <cell r="G41">
            <v>26.89</v>
          </cell>
          <cell r="H41">
            <v>0.29430000000000001</v>
          </cell>
          <cell r="I41">
            <v>34.799999999999997</v>
          </cell>
          <cell r="J41">
            <v>428.74</v>
          </cell>
          <cell r="K41">
            <v>26.96</v>
          </cell>
          <cell r="L41">
            <v>0.23119999999999999</v>
          </cell>
          <cell r="M41">
            <v>33.19</v>
          </cell>
          <cell r="N41">
            <v>408.9</v>
          </cell>
        </row>
        <row r="42">
          <cell r="A42" t="str">
            <v>5.8</v>
          </cell>
          <cell r="B42" t="str">
            <v>CP-83681-82667036</v>
          </cell>
          <cell r="C42" t="str">
            <v>COMPOSIÇÕES</v>
          </cell>
          <cell r="D42" t="str">
            <v>TUBO PVC D=4" COM MATERIAL DRENANTE PARA DRENO/BARBACA - FORNECIMENTO E INSTALACAO</v>
          </cell>
          <cell r="E42" t="str">
            <v>M</v>
          </cell>
          <cell r="F42">
            <v>177.67</v>
          </cell>
          <cell r="G42">
            <v>24.14</v>
          </cell>
          <cell r="H42">
            <v>0.29430000000000001</v>
          </cell>
          <cell r="I42">
            <v>31.24</v>
          </cell>
          <cell r="J42">
            <v>5550.41</v>
          </cell>
          <cell r="K42">
            <v>25.26</v>
          </cell>
          <cell r="L42">
            <v>0.23119999999999999</v>
          </cell>
          <cell r="M42">
            <v>31.1</v>
          </cell>
          <cell r="N42">
            <v>5525.54</v>
          </cell>
        </row>
        <row r="43">
          <cell r="A43" t="str">
            <v>5.9</v>
          </cell>
          <cell r="B43" t="str">
            <v>CP-S10448-80966267</v>
          </cell>
          <cell r="C43" t="str">
            <v>COMPOSIÇÕES</v>
          </cell>
          <cell r="D43" t="str">
            <v>Abraçadeira metálica tipo "D" de 4"</v>
          </cell>
          <cell r="E43" t="str">
            <v>UND</v>
          </cell>
          <cell r="F43">
            <v>224</v>
          </cell>
          <cell r="G43">
            <v>15.49</v>
          </cell>
          <cell r="H43">
            <v>0.29430000000000001</v>
          </cell>
          <cell r="I43">
            <v>20.05</v>
          </cell>
          <cell r="J43">
            <v>4491.2</v>
          </cell>
          <cell r="K43">
            <v>16.010000000000002</v>
          </cell>
          <cell r="L43">
            <v>0.23119999999999999</v>
          </cell>
          <cell r="M43">
            <v>19.71</v>
          </cell>
          <cell r="N43">
            <v>4415.04</v>
          </cell>
        </row>
        <row r="44">
          <cell r="A44" t="str">
            <v>5.10</v>
          </cell>
          <cell r="B44">
            <v>96620</v>
          </cell>
          <cell r="C44" t="str">
            <v>SINAPI SERVIÇOS</v>
          </cell>
          <cell r="D44" t="str">
            <v>LASTRO DE CONCRETO MAGRO, APLICADO EM PISOS, LAJES SOBRE SOLO OU RADIERS. AF_01/2024</v>
          </cell>
          <cell r="E44" t="str">
            <v>M3</v>
          </cell>
          <cell r="F44">
            <v>9.35</v>
          </cell>
          <cell r="G44">
            <v>689.86</v>
          </cell>
          <cell r="H44">
            <v>0.29430000000000001</v>
          </cell>
          <cell r="I44">
            <v>892.89</v>
          </cell>
          <cell r="J44">
            <v>8348.52</v>
          </cell>
          <cell r="K44">
            <v>720.55</v>
          </cell>
          <cell r="L44">
            <v>0.23119999999999999</v>
          </cell>
          <cell r="M44">
            <v>887.14</v>
          </cell>
          <cell r="N44">
            <v>8294.76</v>
          </cell>
        </row>
        <row r="45">
          <cell r="A45" t="str">
            <v>5.11</v>
          </cell>
          <cell r="B45" t="str">
            <v>CP-83356-32589970</v>
          </cell>
          <cell r="C45" t="str">
            <v>COMPOSIÇÕES</v>
          </cell>
          <cell r="D45" t="str">
            <v>TRANSPORTE COMERCIAL DE PEDRA RACHÃO</v>
          </cell>
          <cell r="E45" t="str">
            <v>M3XKM</v>
          </cell>
          <cell r="F45">
            <v>5204.46</v>
          </cell>
          <cell r="G45">
            <v>1.24</v>
          </cell>
          <cell r="H45">
            <v>0.29430000000000001</v>
          </cell>
          <cell r="I45">
            <v>1.6</v>
          </cell>
          <cell r="J45">
            <v>8327.14</v>
          </cell>
          <cell r="K45">
            <v>1.26</v>
          </cell>
          <cell r="L45">
            <v>0.23119999999999999</v>
          </cell>
          <cell r="M45">
            <v>1.55</v>
          </cell>
          <cell r="N45">
            <v>8066.91</v>
          </cell>
        </row>
        <row r="46">
          <cell r="A46" t="str">
            <v>5.12</v>
          </cell>
          <cell r="B46" t="str">
            <v>COMP-82259696</v>
          </cell>
          <cell r="C46" t="str">
            <v>COMPOSIÇÕES</v>
          </cell>
          <cell r="D46" t="str">
            <v>PREENCHIMENTO DE JUNTAS COM SELANTE A BASE DE ASFALTO</v>
          </cell>
          <cell r="E46" t="str">
            <v>M</v>
          </cell>
          <cell r="F46">
            <v>111.03</v>
          </cell>
          <cell r="G46">
            <v>9.1</v>
          </cell>
          <cell r="H46">
            <v>0.29430000000000001</v>
          </cell>
          <cell r="I46">
            <v>11.78</v>
          </cell>
          <cell r="J46">
            <v>1307.93</v>
          </cell>
          <cell r="K46">
            <v>9.36</v>
          </cell>
          <cell r="L46">
            <v>0.23119999999999999</v>
          </cell>
          <cell r="M46">
            <v>11.52</v>
          </cell>
          <cell r="N46">
            <v>1279.07</v>
          </cell>
        </row>
        <row r="47">
          <cell r="A47" t="str">
            <v>6.0</v>
          </cell>
          <cell r="D47" t="str">
            <v>DRENAGEM PLUVIAL</v>
          </cell>
          <cell r="J47">
            <v>81750.240000000005</v>
          </cell>
          <cell r="N47">
            <v>79704.89</v>
          </cell>
        </row>
        <row r="48">
          <cell r="A48" t="str">
            <v>6.1</v>
          </cell>
          <cell r="B48" t="str">
            <v>COMP-03122123</v>
          </cell>
          <cell r="C48" t="str">
            <v>COMPOSIÇÕES</v>
          </cell>
          <cell r="D48" t="str">
            <v>CANALETA EM CONCRETO ARMADO FCK 25MPa NAS DIMENSÕES (0,40M X 0,40M), SEM LAJE DE TAMPA.</v>
          </cell>
          <cell r="E48" t="str">
            <v>M</v>
          </cell>
          <cell r="F48">
            <v>127.55</v>
          </cell>
          <cell r="G48">
            <v>433.4</v>
          </cell>
          <cell r="H48">
            <v>0.29430000000000001</v>
          </cell>
          <cell r="I48">
            <v>560.95000000000005</v>
          </cell>
          <cell r="J48">
            <v>71549.17</v>
          </cell>
          <cell r="K48">
            <v>444.47</v>
          </cell>
          <cell r="L48">
            <v>0.23119999999999999</v>
          </cell>
          <cell r="M48">
            <v>547.23</v>
          </cell>
          <cell r="N48">
            <v>69799.19</v>
          </cell>
        </row>
        <row r="49">
          <cell r="A49" t="str">
            <v>6.2</v>
          </cell>
          <cell r="B49" t="str">
            <v>COMP-68566617</v>
          </cell>
          <cell r="C49" t="str">
            <v>COMPOSIÇÕES</v>
          </cell>
          <cell r="D49" t="str">
            <v>TAMPA EM CONCRETO ARMADO FCK 25MPa NAS DIMENSÕES (1,00M X 0,70M), BASEADA EM PROJETO TIPO PARA CONTENÇÃO DE ENCOSTAS, COM LANÇAMENTO EM FORMA MANUAL</v>
          </cell>
          <cell r="E49" t="str">
            <v>M</v>
          </cell>
          <cell r="F49">
            <v>22.94</v>
          </cell>
          <cell r="G49">
            <v>302.22000000000003</v>
          </cell>
          <cell r="H49">
            <v>0.29430000000000001</v>
          </cell>
          <cell r="I49">
            <v>391.16</v>
          </cell>
          <cell r="J49">
            <v>8973.2099999999991</v>
          </cell>
          <cell r="K49">
            <v>306.98</v>
          </cell>
          <cell r="L49">
            <v>0.23119999999999999</v>
          </cell>
          <cell r="M49">
            <v>377.95</v>
          </cell>
          <cell r="N49">
            <v>8670.17</v>
          </cell>
        </row>
        <row r="50">
          <cell r="A50" t="str">
            <v>6.3</v>
          </cell>
          <cell r="B50">
            <v>94971</v>
          </cell>
          <cell r="C50" t="str">
            <v>SINAPI SERVIÇOS</v>
          </cell>
          <cell r="D50" t="str">
            <v>CONCRETO FCK = 25MPA, TRAÇO 1:2,3:2,7 (EM MASSA SECA DE CIMENTO/ AREIA MÉDIA/ BRITA 1) - PREPARO MECÂNICO COM BETONEIRA 600 L. AF_05/2021</v>
          </cell>
          <cell r="E50" t="str">
            <v>M3</v>
          </cell>
          <cell r="F50">
            <v>0.96</v>
          </cell>
          <cell r="G50">
            <v>477.76</v>
          </cell>
          <cell r="H50">
            <v>0.29430000000000001</v>
          </cell>
          <cell r="I50">
            <v>618.36</v>
          </cell>
          <cell r="J50">
            <v>593.63</v>
          </cell>
          <cell r="K50">
            <v>485.57</v>
          </cell>
          <cell r="L50">
            <v>0.23119999999999999</v>
          </cell>
          <cell r="M50">
            <v>597.83000000000004</v>
          </cell>
          <cell r="N50">
            <v>573.91999999999996</v>
          </cell>
        </row>
        <row r="51">
          <cell r="A51" t="str">
            <v>6.4</v>
          </cell>
          <cell r="B51" t="str">
            <v>CP-74157/004-48264518</v>
          </cell>
          <cell r="C51" t="str">
            <v>COMPOSIÇÕES</v>
          </cell>
          <cell r="D51" t="str">
            <v>LANCAMENTO/APLICACAO MANUAL DE CONCRETO EM FUNDACOES (concreto magro)</v>
          </cell>
          <cell r="E51" t="str">
            <v>M3</v>
          </cell>
          <cell r="F51">
            <v>0.96</v>
          </cell>
          <cell r="G51">
            <v>123.46</v>
          </cell>
          <cell r="H51">
            <v>0.29430000000000001</v>
          </cell>
          <cell r="I51">
            <v>159.79</v>
          </cell>
          <cell r="J51">
            <v>153.4</v>
          </cell>
          <cell r="K51">
            <v>138.46</v>
          </cell>
          <cell r="L51">
            <v>0.23119999999999999</v>
          </cell>
          <cell r="M51">
            <v>170.47</v>
          </cell>
          <cell r="N51">
            <v>163.65</v>
          </cell>
        </row>
        <row r="52">
          <cell r="A52" t="str">
            <v>6.5</v>
          </cell>
          <cell r="B52">
            <v>97086</v>
          </cell>
          <cell r="C52" t="str">
            <v>SINAPI SERVIÇOS</v>
          </cell>
          <cell r="D52" t="str">
            <v>FABRICAÇÃO, MONTAGEM E DESMONTAGEM DE FORMA PARA RADIER, PISO DE CONCRETO OU LAJE SOBRE SOLO, EM MADEIRA SERRADA, 4 UTILIZAÇÕES. AF_09/2021</v>
          </cell>
          <cell r="E52" t="str">
            <v>M2</v>
          </cell>
          <cell r="F52">
            <v>3.19</v>
          </cell>
          <cell r="G52">
            <v>116.46</v>
          </cell>
          <cell r="H52">
            <v>0.29430000000000001</v>
          </cell>
          <cell r="I52">
            <v>150.72999999999999</v>
          </cell>
          <cell r="J52">
            <v>480.83</v>
          </cell>
          <cell r="K52">
            <v>126.79</v>
          </cell>
          <cell r="L52">
            <v>0.23119999999999999</v>
          </cell>
          <cell r="M52">
            <v>156.1</v>
          </cell>
          <cell r="N52">
            <v>497.96</v>
          </cell>
        </row>
        <row r="53">
          <cell r="A53" t="str">
            <v>7.0</v>
          </cell>
          <cell r="D53" t="str">
            <v>REVESTIMENTO E PROTEÇÃO DA ENCOSTA</v>
          </cell>
          <cell r="J53">
            <v>129221.28</v>
          </cell>
          <cell r="N53">
            <v>128597.86</v>
          </cell>
        </row>
        <row r="54">
          <cell r="A54" t="str">
            <v>7.1</v>
          </cell>
          <cell r="B54" t="str">
            <v>CP-97084-89637704</v>
          </cell>
          <cell r="C54" t="str">
            <v>COMPOSIÇÕES</v>
          </cell>
          <cell r="D54" t="str">
            <v>REGULARIZACAO E COMPACTAÇÃO MANUAL DE TERRENO COM PLACA VIBRATÓRIA</v>
          </cell>
          <cell r="E54" t="str">
            <v>M2</v>
          </cell>
          <cell r="F54">
            <v>727.75</v>
          </cell>
          <cell r="G54">
            <v>0.62</v>
          </cell>
          <cell r="H54">
            <v>0.29430000000000001</v>
          </cell>
          <cell r="I54">
            <v>0.8</v>
          </cell>
          <cell r="J54">
            <v>582.20000000000005</v>
          </cell>
          <cell r="K54">
            <v>0.69</v>
          </cell>
          <cell r="L54">
            <v>0.23119999999999999</v>
          </cell>
          <cell r="M54">
            <v>0.85</v>
          </cell>
          <cell r="N54">
            <v>618.59</v>
          </cell>
        </row>
        <row r="55">
          <cell r="A55" t="str">
            <v>7.2</v>
          </cell>
          <cell r="B55" t="str">
            <v>COMP-44028973</v>
          </cell>
          <cell r="C55" t="str">
            <v>COMPOSIÇÕES</v>
          </cell>
          <cell r="D55" t="str">
            <v>EXECUÇÃO DE REVESTIMENTO DE CONCRETO PROJETADO COM ESPESSURA DE 4 CM, ARMADO COM TELA Q 138, INCLINAÇÃO MENOR QUE 90°, APLICAÇÃO DESCONTÍNUA, UTILIZANDO EQUIPAMENTO DE PROJEÇÃO COM 6 M³/H DE CAPACIDADE, INCLUSIVE GRAMPOS DE FIXAÇÃO DE TELA A CADA 2M</v>
          </cell>
          <cell r="E55" t="str">
            <v>M2</v>
          </cell>
          <cell r="F55">
            <v>727.75</v>
          </cell>
          <cell r="G55">
            <v>101.26</v>
          </cell>
          <cell r="H55">
            <v>0.29430000000000001</v>
          </cell>
          <cell r="I55">
            <v>131.06</v>
          </cell>
          <cell r="J55">
            <v>95378.92</v>
          </cell>
          <cell r="K55">
            <v>104.38</v>
          </cell>
          <cell r="L55">
            <v>0.23119999999999999</v>
          </cell>
          <cell r="M55">
            <v>128.51</v>
          </cell>
          <cell r="N55">
            <v>93523.15</v>
          </cell>
        </row>
        <row r="56">
          <cell r="A56" t="str">
            <v>7.3</v>
          </cell>
          <cell r="B56" t="str">
            <v>CP-S03644-77614840</v>
          </cell>
          <cell r="C56" t="str">
            <v>COMPOSIÇÕES</v>
          </cell>
          <cell r="D56" t="str">
            <v>Acabamento de superfície de piso de concreto com desempolamento manual</v>
          </cell>
          <cell r="E56" t="str">
            <v>M2</v>
          </cell>
          <cell r="F56">
            <v>727.75</v>
          </cell>
          <cell r="G56">
            <v>16.93</v>
          </cell>
          <cell r="H56">
            <v>0.29430000000000001</v>
          </cell>
          <cell r="I56">
            <v>21.91</v>
          </cell>
          <cell r="J56">
            <v>15945</v>
          </cell>
          <cell r="K56">
            <v>19.02</v>
          </cell>
          <cell r="L56">
            <v>0.23119999999999999</v>
          </cell>
          <cell r="M56">
            <v>23.42</v>
          </cell>
          <cell r="N56">
            <v>17043.91</v>
          </cell>
        </row>
        <row r="57">
          <cell r="A57" t="str">
            <v>7.4</v>
          </cell>
          <cell r="B57">
            <v>88489</v>
          </cell>
          <cell r="C57" t="str">
            <v>SINAPI SERVIÇOS</v>
          </cell>
          <cell r="D57" t="str">
            <v>PINTURA LÁTEX ACRÍLICA PREMIUM, APLICAÇÃO MANUAL EM PAREDES, DUAS DEMÃOS. AF_04/2023</v>
          </cell>
          <cell r="E57" t="str">
            <v>M2</v>
          </cell>
          <cell r="F57">
            <v>727.75</v>
          </cell>
          <cell r="G57">
            <v>12.51</v>
          </cell>
          <cell r="H57">
            <v>0.29430000000000001</v>
          </cell>
          <cell r="I57">
            <v>16.190000000000001</v>
          </cell>
          <cell r="J57">
            <v>11782.27</v>
          </cell>
          <cell r="K57">
            <v>13.11</v>
          </cell>
          <cell r="L57">
            <v>0.23119999999999999</v>
          </cell>
          <cell r="M57">
            <v>16.14</v>
          </cell>
          <cell r="N57">
            <v>11745.89</v>
          </cell>
        </row>
        <row r="58">
          <cell r="A58" t="str">
            <v>7.5</v>
          </cell>
          <cell r="B58">
            <v>96620</v>
          </cell>
          <cell r="C58" t="str">
            <v>SINAPI SERVIÇOS</v>
          </cell>
          <cell r="D58" t="str">
            <v>LASTRO DE CONCRETO MAGRO, APLICADO EM PISOS, LAJES SOBRE SOLO OU RADIERS. AF_01/2024</v>
          </cell>
          <cell r="E58" t="str">
            <v>M3</v>
          </cell>
          <cell r="F58">
            <v>0.48</v>
          </cell>
          <cell r="G58">
            <v>689.86</v>
          </cell>
          <cell r="H58">
            <v>0.29430000000000001</v>
          </cell>
          <cell r="I58">
            <v>892.89</v>
          </cell>
          <cell r="J58">
            <v>428.59</v>
          </cell>
          <cell r="K58">
            <v>720.55</v>
          </cell>
          <cell r="L58">
            <v>0.23119999999999999</v>
          </cell>
          <cell r="M58">
            <v>887.14</v>
          </cell>
          <cell r="N58">
            <v>425.83</v>
          </cell>
        </row>
        <row r="59">
          <cell r="A59" t="str">
            <v>7.6</v>
          </cell>
          <cell r="B59">
            <v>103329</v>
          </cell>
          <cell r="C59" t="str">
            <v>SINAPI SERVIÇOS</v>
          </cell>
          <cell r="D59" t="str">
            <v>ALVENARIA DE VEDAÇÃO DE BLOCOS CERÂMICOS FURADOS NA HORIZONTAL DE 9X19X19 CM (ESPESSURA 9 CM) E ARGAMASSA DE ASSENTAMENTO COM PREPARO MANUAL. AF_12/2021</v>
          </cell>
          <cell r="E59" t="str">
            <v>M2</v>
          </cell>
          <cell r="F59">
            <v>28.76</v>
          </cell>
          <cell r="G59">
            <v>80.790000000000006</v>
          </cell>
          <cell r="H59">
            <v>0.29430000000000001</v>
          </cell>
          <cell r="I59">
            <v>104.57</v>
          </cell>
          <cell r="J59">
            <v>3007.43</v>
          </cell>
          <cell r="K59">
            <v>87.61</v>
          </cell>
          <cell r="L59">
            <v>0.23119999999999999</v>
          </cell>
          <cell r="M59">
            <v>107.87</v>
          </cell>
          <cell r="N59">
            <v>3102.34</v>
          </cell>
        </row>
        <row r="60">
          <cell r="A60" t="str">
            <v>7.7</v>
          </cell>
          <cell r="B60">
            <v>87893</v>
          </cell>
          <cell r="C60" t="str">
            <v>SINAPI SERVIÇOS</v>
          </cell>
          <cell r="D60" t="str">
            <v>CHAPISCO APLICADO EM ALVENARIA (SEM PRESENÇA DE VÃOS) E ESTRUTURAS DE CONCRETO DE FACHADA, COM COLHER DE PEDREIRO.  ARGAMASSA TRAÇO 1:3 COM PREPARO MANUAL. AF_10/2022</v>
          </cell>
          <cell r="E60" t="str">
            <v>M2</v>
          </cell>
          <cell r="F60">
            <v>33.549999999999997</v>
          </cell>
          <cell r="G60">
            <v>6.45</v>
          </cell>
          <cell r="H60">
            <v>0.29430000000000001</v>
          </cell>
          <cell r="I60">
            <v>8.35</v>
          </cell>
          <cell r="J60">
            <v>280.14</v>
          </cell>
          <cell r="K60">
            <v>7.07</v>
          </cell>
          <cell r="L60">
            <v>0.23119999999999999</v>
          </cell>
          <cell r="M60">
            <v>8.6999999999999993</v>
          </cell>
          <cell r="N60">
            <v>291.89</v>
          </cell>
        </row>
        <row r="61">
          <cell r="A61" t="str">
            <v>7.8</v>
          </cell>
          <cell r="B61">
            <v>87794</v>
          </cell>
          <cell r="C61" t="str">
            <v>SINAPI SERVIÇOS</v>
          </cell>
          <cell r="D61" t="str">
            <v>EMBOÇO OU MASSA ÚNICA EM ARGAMASSA TRAÇO 1:2:8, PREPARO MANUAL, APLICADA MANUALMENTE EM PANOS CEGOS DE FACHADA (SEM PRESENÇA DE VÃOS), ESPESSURA DE 25 MM. AF_09/2022</v>
          </cell>
          <cell r="E61" t="str">
            <v>M2</v>
          </cell>
          <cell r="F61">
            <v>33.549999999999997</v>
          </cell>
          <cell r="G61">
            <v>41.84</v>
          </cell>
          <cell r="H61">
            <v>0.29430000000000001</v>
          </cell>
          <cell r="I61">
            <v>54.15</v>
          </cell>
          <cell r="J61">
            <v>1816.73</v>
          </cell>
          <cell r="K61">
            <v>44.7</v>
          </cell>
          <cell r="L61">
            <v>0.23119999999999999</v>
          </cell>
          <cell r="M61">
            <v>55.03</v>
          </cell>
          <cell r="N61">
            <v>1846.26</v>
          </cell>
        </row>
        <row r="62">
          <cell r="A62" t="str">
            <v>8.0</v>
          </cell>
          <cell r="D62" t="str">
            <v>SERVIÇOS COMPLEMENTARES</v>
          </cell>
          <cell r="J62">
            <v>43645.24</v>
          </cell>
          <cell r="N62">
            <v>43711.01</v>
          </cell>
        </row>
        <row r="63">
          <cell r="A63" t="str">
            <v>8.1</v>
          </cell>
          <cell r="B63">
            <v>94990</v>
          </cell>
          <cell r="C63" t="str">
            <v>SINAPI SERVIÇOS</v>
          </cell>
          <cell r="D63" t="str">
            <v>EXECUÇÃO DE PASSEIO (CALÇADA) OU PISO DE CONCRETO COM CONCRETO MOLDADO IN LOCO, FEITO EM OBRA, ACABAMENTO CONVENCIONAL, NÃO ARMADO. AF_08/2022</v>
          </cell>
          <cell r="E63" t="str">
            <v>M3</v>
          </cell>
          <cell r="F63">
            <v>21.41</v>
          </cell>
          <cell r="G63">
            <v>733.08</v>
          </cell>
          <cell r="H63">
            <v>0.29430000000000001</v>
          </cell>
          <cell r="I63">
            <v>948.83</v>
          </cell>
          <cell r="J63">
            <v>20314.45</v>
          </cell>
          <cell r="K63">
            <v>761.2</v>
          </cell>
          <cell r="L63">
            <v>0.23119999999999999</v>
          </cell>
          <cell r="M63">
            <v>937.19</v>
          </cell>
          <cell r="N63">
            <v>20065.240000000002</v>
          </cell>
        </row>
        <row r="64">
          <cell r="A64" t="str">
            <v>8.2</v>
          </cell>
          <cell r="B64" t="str">
            <v>CP-97084-89637704</v>
          </cell>
          <cell r="C64" t="str">
            <v>COMPOSIÇÕES</v>
          </cell>
          <cell r="D64" t="str">
            <v>REGULARIZACAO E COMPACTAÇÃO MANUAL DE TERRENO COM PLACA VIBRATÓRIA</v>
          </cell>
          <cell r="E64" t="str">
            <v>M2</v>
          </cell>
          <cell r="F64">
            <v>305.81</v>
          </cell>
          <cell r="G64">
            <v>0.62</v>
          </cell>
          <cell r="H64">
            <v>0.29430000000000001</v>
          </cell>
          <cell r="I64">
            <v>0.8</v>
          </cell>
          <cell r="J64">
            <v>244.65</v>
          </cell>
          <cell r="K64">
            <v>0.69</v>
          </cell>
          <cell r="L64">
            <v>0.23119999999999999</v>
          </cell>
          <cell r="M64">
            <v>0.85</v>
          </cell>
          <cell r="N64">
            <v>259.94</v>
          </cell>
        </row>
        <row r="65">
          <cell r="A65" t="str">
            <v>8.3</v>
          </cell>
          <cell r="B65">
            <v>99839</v>
          </cell>
          <cell r="C65" t="str">
            <v>SINAPI SERVIÇOS</v>
          </cell>
          <cell r="D65" t="str">
            <v>GUARDA-CORPO DE AÇO GALVANIZADO DE 1,10M DE ALTURA, MONTANTES TUBULARES DE 1.1/2  ESPAÇADOS DE 1,20M, TRAVESSA SUPERIOR DE 2 , GRADIL FORMADO POR BARRAS CHATAS EM FERRO DE 32X4,8MM, FIXADO COM CHUMBADOR MECÂNICO. AF_04/2019_PS</v>
          </cell>
          <cell r="E65" t="str">
            <v>M</v>
          </cell>
          <cell r="F65">
            <v>41.11</v>
          </cell>
          <cell r="G65">
            <v>433.88</v>
          </cell>
          <cell r="H65">
            <v>0.29430000000000001</v>
          </cell>
          <cell r="I65">
            <v>561.57000000000005</v>
          </cell>
          <cell r="J65">
            <v>23086.14</v>
          </cell>
          <cell r="K65">
            <v>462.04</v>
          </cell>
          <cell r="L65">
            <v>0.23119999999999999</v>
          </cell>
          <cell r="M65">
            <v>568.86</v>
          </cell>
          <cell r="N65">
            <v>23385.83</v>
          </cell>
        </row>
        <row r="66">
          <cell r="A66" t="str">
            <v>Tabelas de Referência: SINAPI (AGOSTO-2024)</v>
          </cell>
          <cell r="J66">
            <v>910008.5</v>
          </cell>
          <cell r="N66">
            <v>926470.77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21"/>
  <sheetViews>
    <sheetView view="pageBreakPreview" zoomScaleNormal="100" zoomScaleSheetLayoutView="100" workbookViewId="0">
      <selection sqref="A1:E20"/>
    </sheetView>
  </sheetViews>
  <sheetFormatPr defaultColWidth="9.109375" defaultRowHeight="12"/>
  <cols>
    <col min="1" max="1" width="9.33203125" style="3" customWidth="1"/>
    <col min="2" max="2" width="62.44140625" style="3" customWidth="1"/>
    <col min="3" max="3" width="22.88671875" style="3" customWidth="1"/>
    <col min="4" max="4" width="12.44140625" style="3" customWidth="1"/>
    <col min="5" max="5" width="8.33203125" style="3" customWidth="1"/>
    <col min="6" max="16384" width="9.109375" style="3"/>
  </cols>
  <sheetData>
    <row r="1" spans="1:5">
      <c r="A1" s="316"/>
      <c r="B1" s="316"/>
      <c r="C1" s="316"/>
      <c r="D1" s="316"/>
      <c r="E1" s="316"/>
    </row>
    <row r="2" spans="1:5">
      <c r="A2" s="316"/>
      <c r="B2" s="316"/>
      <c r="C2" s="316"/>
      <c r="D2" s="316"/>
      <c r="E2" s="316"/>
    </row>
    <row r="3" spans="1:5">
      <c r="A3" s="316"/>
      <c r="B3" s="316"/>
      <c r="C3" s="316"/>
      <c r="D3" s="316"/>
      <c r="E3" s="316"/>
    </row>
    <row r="4" spans="1:5">
      <c r="A4" s="316"/>
      <c r="B4" s="316"/>
      <c r="C4" s="316"/>
      <c r="D4" s="316"/>
      <c r="E4" s="316"/>
    </row>
    <row r="5" spans="1:5">
      <c r="A5" s="316"/>
      <c r="B5" s="316"/>
      <c r="C5" s="316"/>
      <c r="D5" s="316"/>
      <c r="E5" s="316"/>
    </row>
    <row r="6" spans="1:5">
      <c r="A6" s="316"/>
      <c r="B6" s="316"/>
      <c r="C6" s="316"/>
      <c r="D6" s="316"/>
      <c r="E6" s="316"/>
    </row>
    <row r="7" spans="1:5" ht="44.25" customHeight="1">
      <c r="A7" s="227"/>
      <c r="B7" s="227"/>
      <c r="C7" s="227"/>
      <c r="D7" s="227"/>
      <c r="E7" s="227"/>
    </row>
    <row r="8" spans="1:5" ht="21.9" customHeight="1">
      <c r="A8" s="227"/>
      <c r="B8" s="227"/>
      <c r="C8" s="227"/>
      <c r="D8" s="227"/>
      <c r="E8" s="227"/>
    </row>
    <row r="9" spans="1:5" ht="0.9" customHeight="1">
      <c r="A9" s="227"/>
      <c r="B9" s="227"/>
      <c r="C9" s="227"/>
      <c r="D9" s="227"/>
      <c r="E9" s="227"/>
    </row>
    <row r="10" spans="1:5" ht="20.100000000000001" customHeight="1">
      <c r="A10" s="6" t="s">
        <v>10</v>
      </c>
      <c r="B10" s="225" t="s">
        <v>11</v>
      </c>
      <c r="C10" s="225"/>
      <c r="D10" s="7">
        <f>'PLANILHA ORCAMENTARIA'!J9</f>
        <v>18537.919999999998</v>
      </c>
      <c r="E10" s="201">
        <f>D10/$D$20</f>
        <v>2.1638704860145519E-2</v>
      </c>
    </row>
    <row r="11" spans="1:5" ht="20.100000000000001" customHeight="1">
      <c r="A11" s="6" t="s">
        <v>27</v>
      </c>
      <c r="B11" s="225" t="s">
        <v>28</v>
      </c>
      <c r="C11" s="225"/>
      <c r="D11" s="7">
        <f>'PLANILHA ORCAMENTARIA'!J14</f>
        <v>28786.73</v>
      </c>
      <c r="E11" s="201">
        <f t="shared" ref="E11:E17" si="0">D11/$D$20</f>
        <v>3.3601803997357675E-2</v>
      </c>
    </row>
    <row r="12" spans="1:5" ht="20.100000000000001" customHeight="1">
      <c r="A12" s="6" t="s">
        <v>56</v>
      </c>
      <c r="B12" s="225" t="s">
        <v>57</v>
      </c>
      <c r="C12" s="225"/>
      <c r="D12" s="7">
        <f>'PLANILHA ORCAMENTARIA'!J22</f>
        <v>29615.98</v>
      </c>
      <c r="E12" s="201">
        <f t="shared" si="0"/>
        <v>3.4569760273211479E-2</v>
      </c>
    </row>
    <row r="13" spans="1:5" ht="20.100000000000001" customHeight="1">
      <c r="A13" s="6" t="s">
        <v>64</v>
      </c>
      <c r="B13" s="225" t="s">
        <v>65</v>
      </c>
      <c r="C13" s="225"/>
      <c r="D13" s="7">
        <f>'PLANILHA ORCAMENTARIA'!J25</f>
        <v>277343.75</v>
      </c>
      <c r="E13" s="201">
        <f t="shared" si="0"/>
        <v>0.32373424586231814</v>
      </c>
    </row>
    <row r="14" spans="1:5" ht="20.100000000000001" customHeight="1">
      <c r="A14" s="6" t="s">
        <v>77</v>
      </c>
      <c r="B14" s="225" t="s">
        <v>78</v>
      </c>
      <c r="C14" s="225"/>
      <c r="D14" s="7">
        <f>'PLANILHA ORCAMENTARIA'!J31</f>
        <v>274151.92</v>
      </c>
      <c r="E14" s="201">
        <f t="shared" si="0"/>
        <v>0.32000852758681803</v>
      </c>
    </row>
    <row r="15" spans="1:5" ht="20.100000000000001" customHeight="1">
      <c r="A15" s="6" t="s">
        <v>116</v>
      </c>
      <c r="B15" s="225" t="s">
        <v>117</v>
      </c>
      <c r="C15" s="225"/>
      <c r="D15" s="7">
        <f>'PLANILHA ORCAMENTARIA'!J44</f>
        <v>71125.240000000005</v>
      </c>
      <c r="E15" s="201">
        <f t="shared" si="0"/>
        <v>8.3022155477368367E-2</v>
      </c>
    </row>
    <row r="16" spans="1:5" ht="20.100000000000001" customHeight="1">
      <c r="A16" s="6" t="s">
        <v>134</v>
      </c>
      <c r="B16" s="225" t="s">
        <v>135</v>
      </c>
      <c r="C16" s="225"/>
      <c r="D16" s="7">
        <f>'PLANILHA ORCAMENTARIA'!J50</f>
        <v>117357.1</v>
      </c>
      <c r="E16" s="201">
        <f t="shared" si="0"/>
        <v>0.13698708647693938</v>
      </c>
    </row>
    <row r="17" spans="1:5" ht="20.100000000000001" customHeight="1">
      <c r="A17" s="6" t="s">
        <v>159</v>
      </c>
      <c r="B17" s="225" t="s">
        <v>160</v>
      </c>
      <c r="C17" s="225"/>
      <c r="D17" s="7">
        <f>'PLANILHA ORCAMENTARIA'!J59</f>
        <v>39783.279999999999</v>
      </c>
      <c r="E17" s="201">
        <f t="shared" si="0"/>
        <v>4.643771546584137E-2</v>
      </c>
    </row>
    <row r="18" spans="1:5" ht="15" customHeight="1">
      <c r="A18" s="8"/>
      <c r="B18" s="8"/>
      <c r="C18" s="9" t="s">
        <v>168</v>
      </c>
      <c r="D18" s="7">
        <f>'PLANILHA ORCAMENTARIA'!J63</f>
        <v>159592.59010000003</v>
      </c>
      <c r="E18" s="201">
        <f>SUM(E10:E17)</f>
        <v>1</v>
      </c>
    </row>
    <row r="19" spans="1:5" ht="15" customHeight="1">
      <c r="A19" s="8"/>
      <c r="B19" s="8"/>
      <c r="C19" s="9" t="s">
        <v>169</v>
      </c>
      <c r="D19" s="7">
        <f>'PLANILHA ORCAMENTARIA'!J64</f>
        <v>697109.32990000001</v>
      </c>
      <c r="E19" s="200"/>
    </row>
    <row r="20" spans="1:5" ht="15" customHeight="1">
      <c r="A20" s="8"/>
      <c r="B20" s="8"/>
      <c r="C20" s="9" t="s">
        <v>170</v>
      </c>
      <c r="D20" s="7">
        <f>'PLANILHA ORCAMENTARIA'!J65</f>
        <v>856701.92</v>
      </c>
      <c r="E20" s="200"/>
    </row>
    <row r="21" spans="1:5" ht="21.9" customHeight="1">
      <c r="A21" s="226"/>
      <c r="B21" s="226"/>
      <c r="C21" s="226"/>
      <c r="D21" s="226"/>
      <c r="E21" s="226"/>
    </row>
  </sheetData>
  <mergeCells count="11">
    <mergeCell ref="A1:E6"/>
    <mergeCell ref="A7:E9"/>
    <mergeCell ref="B10:C10"/>
    <mergeCell ref="B11:C11"/>
    <mergeCell ref="B12:C12"/>
    <mergeCell ref="B13:C13"/>
    <mergeCell ref="B14:C14"/>
    <mergeCell ref="B15:C15"/>
    <mergeCell ref="B16:C16"/>
    <mergeCell ref="B17:C17"/>
    <mergeCell ref="A21:E21"/>
  </mergeCells>
  <pageMargins left="0.9055118110236221" right="0.51181102362204722" top="0.9055118110236221" bottom="0.51181102362204722" header="0" footer="0"/>
  <pageSetup paperSize="77" scale="85" orientation="landscape" r:id="rId1"/>
  <headerFooter>
    <oddFooter>&amp;CAV. Governador Carlos Lima Cavalcante, Casa Caiada – Olinda/PE CEP: 53130-555
 CNPJ: 08.336.260/0001-44 Fone/Fax: 3231-4087 
&amp;R
Arthur Diogo C. Araújo
Eng. Civil
CREA 52834 D/PE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2:N67"/>
  <sheetViews>
    <sheetView view="pageBreakPreview" zoomScaleNormal="100" zoomScaleSheetLayoutView="100" workbookViewId="0">
      <selection activeCell="A2" sqref="A2:J65"/>
    </sheetView>
  </sheetViews>
  <sheetFormatPr defaultColWidth="9.109375" defaultRowHeight="12"/>
  <cols>
    <col min="1" max="1" width="9.33203125" style="202" customWidth="1"/>
    <col min="2" max="2" width="13.44140625" style="202" customWidth="1"/>
    <col min="3" max="3" width="12.44140625" style="202" customWidth="1"/>
    <col min="4" max="4" width="59.6640625" style="202" bestFit="1"/>
    <col min="5" max="5" width="9.33203125" style="202" customWidth="1"/>
    <col min="6" max="10" width="12.44140625" style="202" customWidth="1"/>
    <col min="11" max="11" width="0" style="202" hidden="1" customWidth="1"/>
    <col min="12" max="12" width="11.33203125" style="203" hidden="1" customWidth="1"/>
    <col min="13" max="13" width="12.33203125" style="203" hidden="1" customWidth="1"/>
    <col min="14" max="14" width="13.5546875" style="204" hidden="1" customWidth="1"/>
    <col min="15" max="15" width="0" style="202" hidden="1" customWidth="1"/>
    <col min="16" max="16384" width="9.109375" style="202"/>
  </cols>
  <sheetData>
    <row r="2" spans="1:13">
      <c r="A2" s="317"/>
      <c r="B2" s="317"/>
      <c r="C2" s="317"/>
      <c r="D2" s="317"/>
      <c r="E2" s="317"/>
      <c r="F2" s="317"/>
      <c r="G2" s="317"/>
      <c r="H2" s="317"/>
      <c r="I2" s="317"/>
      <c r="J2" s="317"/>
    </row>
    <row r="3" spans="1:13">
      <c r="A3" s="317"/>
      <c r="B3" s="317"/>
      <c r="C3" s="317"/>
      <c r="D3" s="317"/>
      <c r="E3" s="317"/>
      <c r="F3" s="317"/>
      <c r="G3" s="317"/>
      <c r="H3" s="317"/>
      <c r="I3" s="317"/>
      <c r="J3" s="317"/>
    </row>
    <row r="4" spans="1:13">
      <c r="A4" s="317"/>
      <c r="B4" s="317"/>
      <c r="C4" s="317"/>
      <c r="D4" s="317"/>
      <c r="E4" s="317"/>
      <c r="F4" s="317"/>
      <c r="G4" s="317"/>
      <c r="H4" s="317"/>
      <c r="I4" s="317"/>
      <c r="J4" s="317"/>
    </row>
    <row r="5" spans="1:13">
      <c r="A5" s="317"/>
      <c r="B5" s="317"/>
      <c r="C5" s="317"/>
      <c r="D5" s="317"/>
      <c r="E5" s="317"/>
      <c r="F5" s="317"/>
      <c r="G5" s="317"/>
      <c r="H5" s="317"/>
      <c r="I5" s="317"/>
      <c r="J5" s="317"/>
    </row>
    <row r="6" spans="1:13">
      <c r="A6" s="317"/>
      <c r="B6" s="317"/>
      <c r="C6" s="317"/>
      <c r="D6" s="317"/>
      <c r="E6" s="317"/>
      <c r="F6" s="317"/>
      <c r="G6" s="317"/>
      <c r="H6" s="317"/>
      <c r="I6" s="317"/>
      <c r="J6" s="317"/>
    </row>
    <row r="7" spans="1:13" ht="75" customHeight="1">
      <c r="A7" s="231"/>
      <c r="B7" s="231"/>
      <c r="C7" s="231"/>
      <c r="D7" s="231"/>
      <c r="E7" s="231"/>
      <c r="F7" s="231"/>
      <c r="G7" s="231"/>
      <c r="H7" s="231"/>
      <c r="I7" s="231"/>
      <c r="J7" s="231"/>
    </row>
    <row r="8" spans="1:13" ht="21.9" customHeight="1">
      <c r="A8" s="205" t="s">
        <v>0</v>
      </c>
      <c r="B8" s="205" t="s">
        <v>1</v>
      </c>
      <c r="C8" s="205" t="s">
        <v>2</v>
      </c>
      <c r="D8" s="205" t="s">
        <v>3</v>
      </c>
      <c r="E8" s="205" t="s">
        <v>4</v>
      </c>
      <c r="F8" s="205" t="s">
        <v>5</v>
      </c>
      <c r="G8" s="205" t="s">
        <v>6</v>
      </c>
      <c r="H8" s="205" t="s">
        <v>7</v>
      </c>
      <c r="I8" s="205" t="s">
        <v>8</v>
      </c>
      <c r="J8" s="205" t="s">
        <v>9</v>
      </c>
    </row>
    <row r="9" spans="1:13" ht="20.100000000000001" customHeight="1">
      <c r="A9" s="206" t="s">
        <v>10</v>
      </c>
      <c r="B9" s="230" t="s">
        <v>11</v>
      </c>
      <c r="C9" s="230"/>
      <c r="D9" s="230"/>
      <c r="E9" s="230"/>
      <c r="F9" s="230"/>
      <c r="G9" s="230">
        <f>ROUND(F10*G10,2)+ROUND(F11*G11,2)+ROUND(F12*G12,2)+ROUND(F13*G13,2)</f>
        <v>16368</v>
      </c>
      <c r="H9" s="230"/>
      <c r="I9" s="230"/>
      <c r="J9" s="207">
        <f>ROUND(SUM(J10:J13),2)</f>
        <v>18537.919999999998</v>
      </c>
    </row>
    <row r="10" spans="1:13" ht="22.8">
      <c r="A10" s="208" t="s">
        <v>12</v>
      </c>
      <c r="B10" s="209" t="s">
        <v>13</v>
      </c>
      <c r="C10" s="209" t="s">
        <v>14</v>
      </c>
      <c r="D10" s="208" t="s">
        <v>15</v>
      </c>
      <c r="E10" s="209" t="s">
        <v>16</v>
      </c>
      <c r="F10" s="210">
        <v>2</v>
      </c>
      <c r="G10" s="211">
        <f>M10</f>
        <v>792</v>
      </c>
      <c r="H10" s="210">
        <v>23.12</v>
      </c>
      <c r="I10" s="211">
        <f>ROUND(G10*ROUND(1+(H10/100),4),2)</f>
        <v>975.11</v>
      </c>
      <c r="J10" s="211">
        <f>ROUND(ROUND(F10,2)*ROUND(I10,2),2)</f>
        <v>1950.22</v>
      </c>
      <c r="L10" s="212">
        <v>900</v>
      </c>
      <c r="M10" s="213">
        <f>TRUNC(L10*0.88,2)</f>
        <v>792</v>
      </c>
    </row>
    <row r="11" spans="1:13" ht="22.8">
      <c r="A11" s="208" t="s">
        <v>17</v>
      </c>
      <c r="B11" s="209" t="s">
        <v>18</v>
      </c>
      <c r="C11" s="209" t="s">
        <v>14</v>
      </c>
      <c r="D11" s="208" t="s">
        <v>19</v>
      </c>
      <c r="E11" s="209" t="s">
        <v>16</v>
      </c>
      <c r="F11" s="210">
        <v>2</v>
      </c>
      <c r="G11" s="211">
        <f t="shared" ref="G11:G62" si="0">M11</f>
        <v>792</v>
      </c>
      <c r="H11" s="210">
        <v>23.12</v>
      </c>
      <c r="I11" s="211">
        <f>ROUND(G11*ROUND(1+(H11/100),4),2)</f>
        <v>975.11</v>
      </c>
      <c r="J11" s="211">
        <f>ROUND(ROUND(F11,2)*ROUND(I11,2),2)</f>
        <v>1950.22</v>
      </c>
      <c r="L11" s="212">
        <v>900</v>
      </c>
      <c r="M11" s="213">
        <f t="shared" ref="M11:M62" si="1">TRUNC(L11*0.88,2)</f>
        <v>792</v>
      </c>
    </row>
    <row r="12" spans="1:13" ht="22.8">
      <c r="A12" s="208" t="s">
        <v>20</v>
      </c>
      <c r="B12" s="209" t="s">
        <v>21</v>
      </c>
      <c r="C12" s="209" t="s">
        <v>14</v>
      </c>
      <c r="D12" s="208" t="s">
        <v>22</v>
      </c>
      <c r="E12" s="209" t="s">
        <v>23</v>
      </c>
      <c r="F12" s="210">
        <v>6</v>
      </c>
      <c r="G12" s="211">
        <f t="shared" si="0"/>
        <v>1056</v>
      </c>
      <c r="H12" s="210">
        <v>10.89</v>
      </c>
      <c r="I12" s="211">
        <f>ROUND(G12*ROUND(1+(H12/100),4),2)</f>
        <v>1171</v>
      </c>
      <c r="J12" s="211">
        <f>ROUND(ROUND(F12,2)*ROUND(I12,2),2)</f>
        <v>7026</v>
      </c>
      <c r="L12" s="212">
        <v>1200</v>
      </c>
      <c r="M12" s="213">
        <f t="shared" si="1"/>
        <v>1056</v>
      </c>
    </row>
    <row r="13" spans="1:13" ht="22.8">
      <c r="A13" s="208" t="s">
        <v>24</v>
      </c>
      <c r="B13" s="209" t="s">
        <v>25</v>
      </c>
      <c r="C13" s="209" t="s">
        <v>14</v>
      </c>
      <c r="D13" s="208" t="s">
        <v>26</v>
      </c>
      <c r="E13" s="209" t="s">
        <v>23</v>
      </c>
      <c r="F13" s="210">
        <v>6</v>
      </c>
      <c r="G13" s="211">
        <f t="shared" si="0"/>
        <v>1144</v>
      </c>
      <c r="H13" s="210">
        <v>10.89</v>
      </c>
      <c r="I13" s="211">
        <f>ROUND(G13*ROUND(1+(H13/100),4),2)</f>
        <v>1268.58</v>
      </c>
      <c r="J13" s="211">
        <f>ROUND(ROUND(F13,2)*ROUND(I13,2),2)</f>
        <v>7611.48</v>
      </c>
      <c r="L13" s="212">
        <v>1300</v>
      </c>
      <c r="M13" s="213">
        <f t="shared" si="1"/>
        <v>1144</v>
      </c>
    </row>
    <row r="14" spans="1:13" ht="20.100000000000001" customHeight="1">
      <c r="A14" s="206" t="s">
        <v>27</v>
      </c>
      <c r="B14" s="230" t="s">
        <v>28</v>
      </c>
      <c r="C14" s="230"/>
      <c r="D14" s="230"/>
      <c r="E14" s="230"/>
      <c r="F14" s="230"/>
      <c r="G14" s="230">
        <f>ROUND(F15*G15,2)+ROUND(F16*G16,2)+ROUND(F17*G17,2)+ROUND(F18*G18,2)+ROUND(F19*G19,2)+ROUND(F20*G20,2)+ROUND(F21*G21,2)</f>
        <v>23381.410000000003</v>
      </c>
      <c r="H14" s="230"/>
      <c r="I14" s="230"/>
      <c r="J14" s="207">
        <f>ROUND(SUM(J15:J21),2)</f>
        <v>28786.73</v>
      </c>
      <c r="L14" s="212"/>
      <c r="M14" s="213"/>
    </row>
    <row r="15" spans="1:13" ht="22.8">
      <c r="A15" s="208" t="s">
        <v>29</v>
      </c>
      <c r="B15" s="209" t="s">
        <v>30</v>
      </c>
      <c r="C15" s="209" t="s">
        <v>31</v>
      </c>
      <c r="D15" s="208" t="s">
        <v>32</v>
      </c>
      <c r="E15" s="209" t="s">
        <v>33</v>
      </c>
      <c r="F15" s="210">
        <v>2.88</v>
      </c>
      <c r="G15" s="211">
        <f>M15</f>
        <v>409.86</v>
      </c>
      <c r="H15" s="210">
        <v>23.12</v>
      </c>
      <c r="I15" s="211">
        <f t="shared" ref="I15:I21" si="2">ROUND(G15*ROUND(1+(H15/100),4),2)</f>
        <v>504.62</v>
      </c>
      <c r="J15" s="211">
        <f t="shared" ref="J15:J21" si="3">ROUND(ROUND(F15,2)*ROUND(I15,2),2)</f>
        <v>1453.31</v>
      </c>
      <c r="L15" s="212">
        <v>465.75</v>
      </c>
      <c r="M15" s="213">
        <f t="shared" si="1"/>
        <v>409.86</v>
      </c>
    </row>
    <row r="16" spans="1:13" ht="22.8">
      <c r="A16" s="208" t="s">
        <v>34</v>
      </c>
      <c r="B16" s="209" t="s">
        <v>35</v>
      </c>
      <c r="C16" s="209" t="s">
        <v>31</v>
      </c>
      <c r="D16" s="208" t="s">
        <v>36</v>
      </c>
      <c r="E16" s="209" t="s">
        <v>33</v>
      </c>
      <c r="F16" s="210">
        <v>1033.56</v>
      </c>
      <c r="G16" s="211">
        <f t="shared" ref="G16:G21" si="4">M16</f>
        <v>4.3</v>
      </c>
      <c r="H16" s="210">
        <v>23.12</v>
      </c>
      <c r="I16" s="211">
        <f t="shared" si="2"/>
        <v>5.29</v>
      </c>
      <c r="J16" s="211">
        <f t="shared" si="3"/>
        <v>5467.53</v>
      </c>
      <c r="L16" s="212">
        <v>4.8899999999999997</v>
      </c>
      <c r="M16" s="213">
        <f t="shared" si="1"/>
        <v>4.3</v>
      </c>
    </row>
    <row r="17" spans="1:13" ht="22.8">
      <c r="A17" s="208" t="s">
        <v>37</v>
      </c>
      <c r="B17" s="209" t="s">
        <v>38</v>
      </c>
      <c r="C17" s="209" t="s">
        <v>31</v>
      </c>
      <c r="D17" s="208" t="s">
        <v>39</v>
      </c>
      <c r="E17" s="209" t="s">
        <v>40</v>
      </c>
      <c r="F17" s="210">
        <v>12</v>
      </c>
      <c r="G17" s="211">
        <f t="shared" si="4"/>
        <v>133.6</v>
      </c>
      <c r="H17" s="210">
        <v>23.12</v>
      </c>
      <c r="I17" s="211">
        <f t="shared" si="2"/>
        <v>164.49</v>
      </c>
      <c r="J17" s="211">
        <f t="shared" si="3"/>
        <v>1973.88</v>
      </c>
      <c r="L17" s="212">
        <v>151.82</v>
      </c>
      <c r="M17" s="213">
        <f t="shared" si="1"/>
        <v>133.6</v>
      </c>
    </row>
    <row r="18" spans="1:13" ht="22.8">
      <c r="A18" s="208" t="s">
        <v>41</v>
      </c>
      <c r="B18" s="209" t="s">
        <v>42</v>
      </c>
      <c r="C18" s="209" t="s">
        <v>31</v>
      </c>
      <c r="D18" s="208" t="s">
        <v>43</v>
      </c>
      <c r="E18" s="209" t="s">
        <v>44</v>
      </c>
      <c r="F18" s="210">
        <v>12.92</v>
      </c>
      <c r="G18" s="211">
        <f t="shared" si="4"/>
        <v>997.15</v>
      </c>
      <c r="H18" s="210">
        <v>23.12</v>
      </c>
      <c r="I18" s="211">
        <f t="shared" si="2"/>
        <v>1227.69</v>
      </c>
      <c r="J18" s="211">
        <f t="shared" si="3"/>
        <v>15861.75</v>
      </c>
      <c r="L18" s="212">
        <v>1133.1300000000001</v>
      </c>
      <c r="M18" s="213">
        <f t="shared" si="1"/>
        <v>997.15</v>
      </c>
    </row>
    <row r="19" spans="1:13" ht="34.200000000000003">
      <c r="A19" s="208" t="s">
        <v>45</v>
      </c>
      <c r="B19" s="209" t="s">
        <v>46</v>
      </c>
      <c r="C19" s="209" t="s">
        <v>31</v>
      </c>
      <c r="D19" s="208" t="s">
        <v>47</v>
      </c>
      <c r="E19" s="209" t="s">
        <v>48</v>
      </c>
      <c r="F19" s="210">
        <v>144.19999999999999</v>
      </c>
      <c r="G19" s="211">
        <f t="shared" si="4"/>
        <v>7.76</v>
      </c>
      <c r="H19" s="210">
        <v>23.12</v>
      </c>
      <c r="I19" s="211">
        <f t="shared" si="2"/>
        <v>9.5500000000000007</v>
      </c>
      <c r="J19" s="211">
        <f t="shared" si="3"/>
        <v>1377.11</v>
      </c>
      <c r="L19" s="212">
        <v>8.82</v>
      </c>
      <c r="M19" s="213">
        <f t="shared" si="1"/>
        <v>7.76</v>
      </c>
    </row>
    <row r="20" spans="1:13" ht="22.8">
      <c r="A20" s="208" t="s">
        <v>49</v>
      </c>
      <c r="B20" s="209" t="s">
        <v>50</v>
      </c>
      <c r="C20" s="209" t="s">
        <v>31</v>
      </c>
      <c r="D20" s="208" t="s">
        <v>51</v>
      </c>
      <c r="E20" s="209" t="s">
        <v>44</v>
      </c>
      <c r="F20" s="210">
        <v>1124.76</v>
      </c>
      <c r="G20" s="211">
        <f t="shared" si="4"/>
        <v>1.84</v>
      </c>
      <c r="H20" s="210">
        <v>23.12</v>
      </c>
      <c r="I20" s="211">
        <f t="shared" si="2"/>
        <v>2.27</v>
      </c>
      <c r="J20" s="211">
        <f t="shared" si="3"/>
        <v>2553.21</v>
      </c>
      <c r="L20" s="212">
        <v>2.1</v>
      </c>
      <c r="M20" s="213">
        <f t="shared" si="1"/>
        <v>1.84</v>
      </c>
    </row>
    <row r="21" spans="1:13" ht="22.8">
      <c r="A21" s="208" t="s">
        <v>52</v>
      </c>
      <c r="B21" s="209" t="s">
        <v>53</v>
      </c>
      <c r="C21" s="209" t="s">
        <v>14</v>
      </c>
      <c r="D21" s="208" t="s">
        <v>54</v>
      </c>
      <c r="E21" s="209" t="s">
        <v>55</v>
      </c>
      <c r="F21" s="210">
        <v>227.13</v>
      </c>
      <c r="G21" s="211">
        <f t="shared" si="4"/>
        <v>0.36</v>
      </c>
      <c r="H21" s="210">
        <v>23.12</v>
      </c>
      <c r="I21" s="211">
        <f t="shared" si="2"/>
        <v>0.44</v>
      </c>
      <c r="J21" s="211">
        <f t="shared" si="3"/>
        <v>99.94</v>
      </c>
      <c r="L21" s="212">
        <v>0.42</v>
      </c>
      <c r="M21" s="213">
        <f t="shared" si="1"/>
        <v>0.36</v>
      </c>
    </row>
    <row r="22" spans="1:13" ht="20.100000000000001" customHeight="1">
      <c r="A22" s="206" t="s">
        <v>56</v>
      </c>
      <c r="B22" s="230" t="s">
        <v>57</v>
      </c>
      <c r="C22" s="230"/>
      <c r="D22" s="230"/>
      <c r="E22" s="230"/>
      <c r="F22" s="230"/>
      <c r="G22" s="230">
        <f>ROUND(F23*G23,2)+ROUND(F24*G24,2)</f>
        <v>24054.560000000001</v>
      </c>
      <c r="H22" s="230"/>
      <c r="I22" s="230"/>
      <c r="J22" s="207">
        <f>ROUND(SUM(J23:J24),2)</f>
        <v>29615.98</v>
      </c>
      <c r="L22" s="212"/>
      <c r="M22" s="213">
        <f t="shared" si="1"/>
        <v>0</v>
      </c>
    </row>
    <row r="23" spans="1:13" ht="22.8">
      <c r="A23" s="208" t="s">
        <v>58</v>
      </c>
      <c r="B23" s="209" t="s">
        <v>59</v>
      </c>
      <c r="C23" s="209" t="s">
        <v>31</v>
      </c>
      <c r="D23" s="208" t="s">
        <v>60</v>
      </c>
      <c r="E23" s="209" t="s">
        <v>23</v>
      </c>
      <c r="F23" s="210">
        <v>0.78</v>
      </c>
      <c r="G23" s="211">
        <f>M23</f>
        <v>20100.57</v>
      </c>
      <c r="H23" s="210">
        <v>23.12</v>
      </c>
      <c r="I23" s="211">
        <f>ROUND(G23*ROUND(1+(H23/100),4),2)</f>
        <v>24747.82</v>
      </c>
      <c r="J23" s="211">
        <f>ROUND(ROUND(F23,2)*ROUND(I23,2),2)</f>
        <v>19303.3</v>
      </c>
      <c r="L23" s="212">
        <v>22627.68</v>
      </c>
      <c r="M23" s="213">
        <v>20100.57</v>
      </c>
    </row>
    <row r="24" spans="1:13" ht="22.8">
      <c r="A24" s="208" t="s">
        <v>61</v>
      </c>
      <c r="B24" s="209" t="s">
        <v>62</v>
      </c>
      <c r="C24" s="209" t="s">
        <v>31</v>
      </c>
      <c r="D24" s="208" t="s">
        <v>63</v>
      </c>
      <c r="E24" s="209" t="s">
        <v>23</v>
      </c>
      <c r="F24" s="210">
        <v>1.5</v>
      </c>
      <c r="G24" s="211">
        <f>M24</f>
        <v>5584.08</v>
      </c>
      <c r="H24" s="210">
        <v>23.12</v>
      </c>
      <c r="I24" s="211">
        <f>ROUND(G24*ROUND(1+(H24/100),4),2)</f>
        <v>6875.12</v>
      </c>
      <c r="J24" s="211">
        <f>ROUND(ROUND(F24,2)*ROUND(I24,2),2)</f>
        <v>10312.68</v>
      </c>
      <c r="L24" s="212">
        <v>6345.55</v>
      </c>
      <c r="M24" s="213">
        <f t="shared" si="1"/>
        <v>5584.08</v>
      </c>
    </row>
    <row r="25" spans="1:13" ht="20.100000000000001" customHeight="1">
      <c r="A25" s="206" t="s">
        <v>64</v>
      </c>
      <c r="B25" s="230" t="s">
        <v>65</v>
      </c>
      <c r="C25" s="230"/>
      <c r="D25" s="230"/>
      <c r="E25" s="230"/>
      <c r="F25" s="230"/>
      <c r="G25" s="230">
        <f>ROUND(F26*G26,2)+ROUND(F27*G27,2)+ROUND(F28*G28,2)+ROUND(F29*G29,2)+ROUND(F30*G30,2)</f>
        <v>225234.15000000002</v>
      </c>
      <c r="H25" s="230"/>
      <c r="I25" s="230"/>
      <c r="J25" s="207">
        <f>ROUND(SUM(J26:J30),2)</f>
        <v>277343.75</v>
      </c>
      <c r="L25" s="212"/>
      <c r="M25" s="213"/>
    </row>
    <row r="26" spans="1:13">
      <c r="A26" s="208" t="s">
        <v>66</v>
      </c>
      <c r="B26" s="209" t="s">
        <v>67</v>
      </c>
      <c r="C26" s="209" t="s">
        <v>31</v>
      </c>
      <c r="D26" s="208" t="s">
        <v>68</v>
      </c>
      <c r="E26" s="209" t="s">
        <v>48</v>
      </c>
      <c r="F26" s="210">
        <v>861.36</v>
      </c>
      <c r="G26" s="211">
        <f t="shared" si="0"/>
        <v>79.88</v>
      </c>
      <c r="H26" s="210">
        <v>23.12</v>
      </c>
      <c r="I26" s="211">
        <f>ROUND(G26*ROUND(1+(H26/100),4),2)</f>
        <v>98.35</v>
      </c>
      <c r="J26" s="211">
        <f>ROUND(ROUND(F26,2)*ROUND(I26,2),2)</f>
        <v>84714.76</v>
      </c>
      <c r="L26" s="212">
        <v>90.78</v>
      </c>
      <c r="M26" s="213">
        <f t="shared" si="1"/>
        <v>79.88</v>
      </c>
    </row>
    <row r="27" spans="1:13" ht="22.8">
      <c r="A27" s="208" t="s">
        <v>69</v>
      </c>
      <c r="B27" s="209" t="s">
        <v>70</v>
      </c>
      <c r="C27" s="209" t="s">
        <v>14</v>
      </c>
      <c r="D27" s="208" t="s">
        <v>71</v>
      </c>
      <c r="E27" s="209" t="s">
        <v>48</v>
      </c>
      <c r="F27" s="210">
        <v>53.54</v>
      </c>
      <c r="G27" s="211">
        <f t="shared" si="0"/>
        <v>48.44</v>
      </c>
      <c r="H27" s="210">
        <v>23.12</v>
      </c>
      <c r="I27" s="211">
        <f>ROUND(G27*ROUND(1+(H27/100),4),2)</f>
        <v>59.64</v>
      </c>
      <c r="J27" s="211">
        <f>ROUND(ROUND(F27,2)*ROUND(I27,2),2)</f>
        <v>3193.13</v>
      </c>
      <c r="L27" s="212">
        <v>55.05</v>
      </c>
      <c r="M27" s="213">
        <f t="shared" si="1"/>
        <v>48.44</v>
      </c>
    </row>
    <row r="28" spans="1:13" ht="22.8">
      <c r="A28" s="208" t="s">
        <v>72</v>
      </c>
      <c r="B28" s="209" t="s">
        <v>42</v>
      </c>
      <c r="C28" s="209" t="s">
        <v>31</v>
      </c>
      <c r="D28" s="208" t="s">
        <v>43</v>
      </c>
      <c r="E28" s="209" t="s">
        <v>44</v>
      </c>
      <c r="F28" s="210">
        <v>107.67</v>
      </c>
      <c r="G28" s="211">
        <f t="shared" si="0"/>
        <v>997.15</v>
      </c>
      <c r="H28" s="210">
        <v>23.12</v>
      </c>
      <c r="I28" s="211">
        <f>ROUND(G28*ROUND(1+(H28/100),4),2)</f>
        <v>1227.69</v>
      </c>
      <c r="J28" s="211">
        <f>ROUND(ROUND(F28,2)*ROUND(I28,2),2)</f>
        <v>132185.38</v>
      </c>
      <c r="L28" s="212">
        <v>1133.1300000000001</v>
      </c>
      <c r="M28" s="213">
        <f t="shared" si="1"/>
        <v>997.15</v>
      </c>
    </row>
    <row r="29" spans="1:13" ht="22.8">
      <c r="A29" s="208" t="s">
        <v>73</v>
      </c>
      <c r="B29" s="209" t="s">
        <v>74</v>
      </c>
      <c r="C29" s="209" t="s">
        <v>14</v>
      </c>
      <c r="D29" s="208" t="s">
        <v>75</v>
      </c>
      <c r="E29" s="209" t="s">
        <v>48</v>
      </c>
      <c r="F29" s="210">
        <v>1009.78</v>
      </c>
      <c r="G29" s="211">
        <f t="shared" si="0"/>
        <v>31.67</v>
      </c>
      <c r="H29" s="210">
        <v>23.12</v>
      </c>
      <c r="I29" s="211">
        <f>ROUND(G29*ROUND(1+(H29/100),4),2)</f>
        <v>38.99</v>
      </c>
      <c r="J29" s="211">
        <f>ROUND(ROUND(F29,2)*ROUND(I29,2),2)</f>
        <v>39371.32</v>
      </c>
      <c r="L29" s="212">
        <v>35.99</v>
      </c>
      <c r="M29" s="213">
        <f t="shared" si="1"/>
        <v>31.67</v>
      </c>
    </row>
    <row r="30" spans="1:13" ht="22.8">
      <c r="A30" s="208" t="s">
        <v>76</v>
      </c>
      <c r="B30" s="209" t="s">
        <v>50</v>
      </c>
      <c r="C30" s="209" t="s">
        <v>31</v>
      </c>
      <c r="D30" s="208" t="s">
        <v>51</v>
      </c>
      <c r="E30" s="209" t="s">
        <v>44</v>
      </c>
      <c r="F30" s="210">
        <v>7876.28</v>
      </c>
      <c r="G30" s="211">
        <f t="shared" si="0"/>
        <v>1.84</v>
      </c>
      <c r="H30" s="210">
        <v>23.12</v>
      </c>
      <c r="I30" s="211">
        <f>ROUND(G30*ROUND(1+(H30/100),4),2)</f>
        <v>2.27</v>
      </c>
      <c r="J30" s="211">
        <f>ROUND(ROUND(F30,2)*ROUND(I30,2),2)</f>
        <v>17879.16</v>
      </c>
      <c r="L30" s="212">
        <v>2.1</v>
      </c>
      <c r="M30" s="213">
        <f t="shared" si="1"/>
        <v>1.84</v>
      </c>
    </row>
    <row r="31" spans="1:13" ht="20.100000000000001" customHeight="1">
      <c r="A31" s="206" t="s">
        <v>77</v>
      </c>
      <c r="B31" s="230" t="s">
        <v>78</v>
      </c>
      <c r="C31" s="230"/>
      <c r="D31" s="230"/>
      <c r="E31" s="230"/>
      <c r="F31" s="230"/>
      <c r="G31" s="230">
        <f>ROUND(F32*G32,2)+ROUND(F33*G33,2)+ROUND(F34*G34,2)+ROUND(F35*G35,2)+ROUND(F36*G36,2)+ROUND(F37*G37,2)+ROUND(F38*G38,2)+ROUND(F39*G39,2)+ROUND(F40*G40,2)+ROUND(F41*G41,2)+ROUND(F42*G42,2)+ROUND(F43*G43,2)</f>
        <v>222666.2</v>
      </c>
      <c r="H31" s="230"/>
      <c r="I31" s="230"/>
      <c r="J31" s="207">
        <f>ROUND(SUM(J32:J43),2)</f>
        <v>274151.92</v>
      </c>
      <c r="L31" s="212">
        <v>253075.72000000003</v>
      </c>
      <c r="M31" s="213">
        <f t="shared" si="1"/>
        <v>222706.63</v>
      </c>
    </row>
    <row r="32" spans="1:13" ht="22.8">
      <c r="A32" s="208" t="s">
        <v>79</v>
      </c>
      <c r="B32" s="209" t="s">
        <v>42</v>
      </c>
      <c r="C32" s="209" t="s">
        <v>31</v>
      </c>
      <c r="D32" s="208" t="s">
        <v>43</v>
      </c>
      <c r="E32" s="209" t="s">
        <v>44</v>
      </c>
      <c r="F32" s="210">
        <v>7.14</v>
      </c>
      <c r="G32" s="211">
        <f t="shared" si="0"/>
        <v>997.15</v>
      </c>
      <c r="H32" s="210">
        <v>23.12</v>
      </c>
      <c r="I32" s="211">
        <f t="shared" ref="I32:I43" si="5">ROUND(G32*ROUND(1+(H32/100),4),2)</f>
        <v>1227.69</v>
      </c>
      <c r="J32" s="211">
        <f t="shared" ref="J32:J43" si="6">ROUND(ROUND(F32,2)*ROUND(I32,2),2)</f>
        <v>8765.7099999999991</v>
      </c>
      <c r="L32" s="212">
        <v>1133.1300000000001</v>
      </c>
      <c r="M32" s="213">
        <f t="shared" si="1"/>
        <v>997.15</v>
      </c>
    </row>
    <row r="33" spans="1:14" ht="22.8">
      <c r="A33" s="208" t="s">
        <v>80</v>
      </c>
      <c r="B33" s="209" t="s">
        <v>81</v>
      </c>
      <c r="C33" s="209" t="s">
        <v>14</v>
      </c>
      <c r="D33" s="208" t="s">
        <v>82</v>
      </c>
      <c r="E33" s="209" t="s">
        <v>44</v>
      </c>
      <c r="F33" s="210">
        <v>44.11</v>
      </c>
      <c r="G33" s="211">
        <f t="shared" si="0"/>
        <v>997.15</v>
      </c>
      <c r="H33" s="210">
        <v>23.12</v>
      </c>
      <c r="I33" s="211">
        <f t="shared" si="5"/>
        <v>1227.69</v>
      </c>
      <c r="J33" s="211">
        <f t="shared" si="6"/>
        <v>54153.41</v>
      </c>
      <c r="L33" s="212">
        <v>1133.1300000000001</v>
      </c>
      <c r="M33" s="213">
        <f t="shared" si="1"/>
        <v>997.15</v>
      </c>
    </row>
    <row r="34" spans="1:14" ht="34.200000000000003">
      <c r="A34" s="208" t="s">
        <v>83</v>
      </c>
      <c r="B34" s="209" t="s">
        <v>84</v>
      </c>
      <c r="C34" s="209" t="s">
        <v>31</v>
      </c>
      <c r="D34" s="208" t="s">
        <v>85</v>
      </c>
      <c r="E34" s="209" t="s">
        <v>48</v>
      </c>
      <c r="F34" s="210">
        <v>315.04000000000002</v>
      </c>
      <c r="G34" s="211">
        <f t="shared" si="0"/>
        <v>455.12</v>
      </c>
      <c r="H34" s="210">
        <v>23.12</v>
      </c>
      <c r="I34" s="211">
        <f t="shared" si="5"/>
        <v>560.34</v>
      </c>
      <c r="J34" s="211">
        <f t="shared" si="6"/>
        <v>176529.51</v>
      </c>
      <c r="L34" s="212">
        <v>517.19000000000005</v>
      </c>
      <c r="M34" s="213">
        <f t="shared" si="1"/>
        <v>455.12</v>
      </c>
    </row>
    <row r="35" spans="1:14" ht="22.8">
      <c r="A35" s="208" t="s">
        <v>86</v>
      </c>
      <c r="B35" s="209" t="s">
        <v>87</v>
      </c>
      <c r="C35" s="209" t="s">
        <v>14</v>
      </c>
      <c r="D35" s="208" t="s">
        <v>88</v>
      </c>
      <c r="E35" s="209" t="s">
        <v>89</v>
      </c>
      <c r="F35" s="210">
        <v>365.65</v>
      </c>
      <c r="G35" s="211">
        <f t="shared" si="0"/>
        <v>1.1100000000000001</v>
      </c>
      <c r="H35" s="210">
        <v>23.12</v>
      </c>
      <c r="I35" s="211">
        <f t="shared" si="5"/>
        <v>1.37</v>
      </c>
      <c r="J35" s="211">
        <f t="shared" si="6"/>
        <v>500.94</v>
      </c>
      <c r="L35" s="212">
        <v>1.27</v>
      </c>
      <c r="M35" s="213">
        <f t="shared" si="1"/>
        <v>1.1100000000000001</v>
      </c>
    </row>
    <row r="36" spans="1:14" ht="22.8">
      <c r="A36" s="208" t="s">
        <v>90</v>
      </c>
      <c r="B36" s="209" t="s">
        <v>91</v>
      </c>
      <c r="C36" s="209" t="s">
        <v>14</v>
      </c>
      <c r="D36" s="208" t="s">
        <v>92</v>
      </c>
      <c r="E36" s="209" t="s">
        <v>48</v>
      </c>
      <c r="F36" s="210">
        <v>24.79</v>
      </c>
      <c r="G36" s="211">
        <f t="shared" si="0"/>
        <v>142.74</v>
      </c>
      <c r="H36" s="210">
        <v>23.12</v>
      </c>
      <c r="I36" s="211">
        <f t="shared" si="5"/>
        <v>175.74</v>
      </c>
      <c r="J36" s="211">
        <f t="shared" si="6"/>
        <v>4356.59</v>
      </c>
      <c r="L36" s="212">
        <v>162.21</v>
      </c>
      <c r="M36" s="213">
        <f t="shared" si="1"/>
        <v>142.74</v>
      </c>
    </row>
    <row r="37" spans="1:14" s="218" customFormat="1" ht="22.8">
      <c r="A37" s="214" t="s">
        <v>93</v>
      </c>
      <c r="B37" s="215" t="s">
        <v>94</v>
      </c>
      <c r="C37" s="215" t="s">
        <v>14</v>
      </c>
      <c r="D37" s="214" t="s">
        <v>95</v>
      </c>
      <c r="E37" s="215" t="s">
        <v>48</v>
      </c>
      <c r="F37" s="216">
        <v>24.79</v>
      </c>
      <c r="G37" s="217">
        <f t="shared" si="0"/>
        <v>163.53</v>
      </c>
      <c r="H37" s="216">
        <v>23.12</v>
      </c>
      <c r="I37" s="217">
        <f t="shared" si="5"/>
        <v>201.34</v>
      </c>
      <c r="J37" s="217">
        <f t="shared" si="6"/>
        <v>4991.22</v>
      </c>
      <c r="L37" s="219">
        <v>185.84</v>
      </c>
      <c r="M37" s="220">
        <f t="shared" si="1"/>
        <v>163.53</v>
      </c>
      <c r="N37" s="221"/>
    </row>
    <row r="38" spans="1:14" s="218" customFormat="1" ht="22.8">
      <c r="A38" s="214" t="s">
        <v>96</v>
      </c>
      <c r="B38" s="215" t="s">
        <v>97</v>
      </c>
      <c r="C38" s="215" t="s">
        <v>14</v>
      </c>
      <c r="D38" s="214" t="s">
        <v>98</v>
      </c>
      <c r="E38" s="215" t="s">
        <v>33</v>
      </c>
      <c r="F38" s="216">
        <v>12.32</v>
      </c>
      <c r="G38" s="217">
        <f t="shared" si="0"/>
        <v>24.12</v>
      </c>
      <c r="H38" s="216">
        <v>23.12</v>
      </c>
      <c r="I38" s="217">
        <f t="shared" si="5"/>
        <v>29.7</v>
      </c>
      <c r="J38" s="217">
        <f t="shared" si="6"/>
        <v>365.9</v>
      </c>
      <c r="L38" s="219">
        <v>27.41</v>
      </c>
      <c r="M38" s="220">
        <f t="shared" si="1"/>
        <v>24.12</v>
      </c>
      <c r="N38" s="221"/>
    </row>
    <row r="39" spans="1:14" ht="22.8">
      <c r="A39" s="208" t="s">
        <v>99</v>
      </c>
      <c r="B39" s="209" t="s">
        <v>100</v>
      </c>
      <c r="C39" s="209" t="s">
        <v>14</v>
      </c>
      <c r="D39" s="208" t="s">
        <v>101</v>
      </c>
      <c r="E39" s="209" t="s">
        <v>102</v>
      </c>
      <c r="F39" s="210">
        <v>177.67</v>
      </c>
      <c r="G39" s="211">
        <f t="shared" si="0"/>
        <v>22.68</v>
      </c>
      <c r="H39" s="210">
        <v>23.12</v>
      </c>
      <c r="I39" s="211">
        <f t="shared" si="5"/>
        <v>27.92</v>
      </c>
      <c r="J39" s="211">
        <f t="shared" si="6"/>
        <v>4960.55</v>
      </c>
      <c r="L39" s="212">
        <v>25.78</v>
      </c>
      <c r="M39" s="213">
        <f t="shared" si="1"/>
        <v>22.68</v>
      </c>
    </row>
    <row r="40" spans="1:14" ht="22.8">
      <c r="A40" s="208" t="s">
        <v>103</v>
      </c>
      <c r="B40" s="209" t="s">
        <v>104</v>
      </c>
      <c r="C40" s="209" t="s">
        <v>14</v>
      </c>
      <c r="D40" s="208" t="s">
        <v>105</v>
      </c>
      <c r="E40" s="209" t="s">
        <v>106</v>
      </c>
      <c r="F40" s="210">
        <v>224</v>
      </c>
      <c r="G40" s="211">
        <f t="shared" si="0"/>
        <v>13.49</v>
      </c>
      <c r="H40" s="210">
        <v>23.12</v>
      </c>
      <c r="I40" s="211">
        <f t="shared" si="5"/>
        <v>16.61</v>
      </c>
      <c r="J40" s="211">
        <f t="shared" si="6"/>
        <v>3720.64</v>
      </c>
      <c r="L40" s="212">
        <v>15.33</v>
      </c>
      <c r="M40" s="213">
        <f t="shared" si="1"/>
        <v>13.49</v>
      </c>
    </row>
    <row r="41" spans="1:14" ht="22.8">
      <c r="A41" s="208" t="s">
        <v>107</v>
      </c>
      <c r="B41" s="209" t="s">
        <v>108</v>
      </c>
      <c r="C41" s="209" t="s">
        <v>31</v>
      </c>
      <c r="D41" s="208" t="s">
        <v>109</v>
      </c>
      <c r="E41" s="209" t="s">
        <v>48</v>
      </c>
      <c r="F41" s="210">
        <v>9.35</v>
      </c>
      <c r="G41" s="211">
        <f t="shared" si="0"/>
        <v>647.6</v>
      </c>
      <c r="H41" s="210">
        <v>23.12</v>
      </c>
      <c r="I41" s="211">
        <f t="shared" si="5"/>
        <v>797.33</v>
      </c>
      <c r="J41" s="211">
        <f t="shared" si="6"/>
        <v>7455.04</v>
      </c>
      <c r="L41" s="212">
        <v>735.91</v>
      </c>
      <c r="M41" s="213">
        <f t="shared" si="1"/>
        <v>647.6</v>
      </c>
    </row>
    <row r="42" spans="1:14" ht="22.8">
      <c r="A42" s="208" t="s">
        <v>110</v>
      </c>
      <c r="B42" s="209" t="s">
        <v>111</v>
      </c>
      <c r="C42" s="209" t="s">
        <v>14</v>
      </c>
      <c r="D42" s="208" t="s">
        <v>112</v>
      </c>
      <c r="E42" s="209" t="s">
        <v>44</v>
      </c>
      <c r="F42" s="210">
        <v>5204.46</v>
      </c>
      <c r="G42" s="211">
        <f t="shared" si="0"/>
        <v>1.1200000000000001</v>
      </c>
      <c r="H42" s="210">
        <v>23.12</v>
      </c>
      <c r="I42" s="211">
        <f t="shared" si="5"/>
        <v>1.38</v>
      </c>
      <c r="J42" s="211">
        <f t="shared" si="6"/>
        <v>7182.15</v>
      </c>
      <c r="L42" s="212">
        <v>1.28</v>
      </c>
      <c r="M42" s="213">
        <f t="shared" si="1"/>
        <v>1.1200000000000001</v>
      </c>
    </row>
    <row r="43" spans="1:14" ht="22.8">
      <c r="A43" s="208" t="s">
        <v>113</v>
      </c>
      <c r="B43" s="209" t="s">
        <v>114</v>
      </c>
      <c r="C43" s="209" t="s">
        <v>14</v>
      </c>
      <c r="D43" s="208" t="s">
        <v>115</v>
      </c>
      <c r="E43" s="209" t="s">
        <v>102</v>
      </c>
      <c r="F43" s="210">
        <v>111.03</v>
      </c>
      <c r="G43" s="211">
        <f t="shared" si="0"/>
        <v>8.56</v>
      </c>
      <c r="H43" s="210">
        <v>23.12</v>
      </c>
      <c r="I43" s="211">
        <f t="shared" si="5"/>
        <v>10.54</v>
      </c>
      <c r="J43" s="211">
        <f t="shared" si="6"/>
        <v>1170.26</v>
      </c>
      <c r="L43" s="212">
        <v>9.73</v>
      </c>
      <c r="M43" s="213">
        <f t="shared" si="1"/>
        <v>8.56</v>
      </c>
    </row>
    <row r="44" spans="1:14" ht="20.100000000000001" customHeight="1">
      <c r="A44" s="206" t="s">
        <v>116</v>
      </c>
      <c r="B44" s="230" t="s">
        <v>117</v>
      </c>
      <c r="C44" s="230"/>
      <c r="D44" s="230"/>
      <c r="E44" s="230"/>
      <c r="F44" s="230"/>
      <c r="G44" s="230">
        <f>ROUND(F45*G45,2)+ROUND(F46*G46,2)+ROUND(F47*G47,2)+ROUND(F48*G48,2)+ROUND(F49*G49,2)</f>
        <v>57768.56</v>
      </c>
      <c r="H44" s="230"/>
      <c r="I44" s="230"/>
      <c r="J44" s="207">
        <f>ROUND(SUM(J45:J49),2)</f>
        <v>71125.240000000005</v>
      </c>
      <c r="L44" s="212">
        <v>65646.47</v>
      </c>
      <c r="M44" s="213">
        <f t="shared" si="1"/>
        <v>57768.89</v>
      </c>
    </row>
    <row r="45" spans="1:14" ht="25.8" customHeight="1">
      <c r="A45" s="208" t="s">
        <v>118</v>
      </c>
      <c r="B45" s="209" t="s">
        <v>119</v>
      </c>
      <c r="C45" s="209" t="s">
        <v>14</v>
      </c>
      <c r="D45" s="208" t="s">
        <v>120</v>
      </c>
      <c r="E45" s="209" t="s">
        <v>121</v>
      </c>
      <c r="F45" s="210">
        <v>127.55</v>
      </c>
      <c r="G45" s="211">
        <f t="shared" si="0"/>
        <v>396.13</v>
      </c>
      <c r="H45" s="210">
        <v>23.12</v>
      </c>
      <c r="I45" s="211">
        <f>ROUND(G45*ROUND(1+(H45/100),4),2)</f>
        <v>487.72</v>
      </c>
      <c r="J45" s="211">
        <f>ROUND(ROUND(F45,2)*ROUND(I45,2),2)</f>
        <v>62208.69</v>
      </c>
      <c r="L45" s="212">
        <v>450.15</v>
      </c>
      <c r="M45" s="213">
        <f t="shared" si="1"/>
        <v>396.13</v>
      </c>
    </row>
    <row r="46" spans="1:14" ht="34.200000000000003">
      <c r="A46" s="208" t="s">
        <v>122</v>
      </c>
      <c r="B46" s="209" t="s">
        <v>123</v>
      </c>
      <c r="C46" s="209" t="s">
        <v>14</v>
      </c>
      <c r="D46" s="208" t="s">
        <v>124</v>
      </c>
      <c r="E46" s="209" t="s">
        <v>121</v>
      </c>
      <c r="F46" s="210">
        <v>22.94</v>
      </c>
      <c r="G46" s="211">
        <f t="shared" si="0"/>
        <v>271.24</v>
      </c>
      <c r="H46" s="210">
        <v>23.12</v>
      </c>
      <c r="I46" s="211">
        <f>ROUND(G46*ROUND(1+(H46/100),4),2)</f>
        <v>333.95</v>
      </c>
      <c r="J46" s="211">
        <f>ROUND(ROUND(F46,2)*ROUND(I46,2),2)</f>
        <v>7660.81</v>
      </c>
      <c r="L46" s="212">
        <v>308.23</v>
      </c>
      <c r="M46" s="213">
        <f t="shared" si="1"/>
        <v>271.24</v>
      </c>
    </row>
    <row r="47" spans="1:14" ht="34.200000000000003">
      <c r="A47" s="208" t="s">
        <v>125</v>
      </c>
      <c r="B47" s="209" t="s">
        <v>126</v>
      </c>
      <c r="C47" s="209" t="s">
        <v>31</v>
      </c>
      <c r="D47" s="208" t="s">
        <v>127</v>
      </c>
      <c r="E47" s="209" t="s">
        <v>48</v>
      </c>
      <c r="F47" s="210">
        <v>1.1399999999999999</v>
      </c>
      <c r="G47" s="211">
        <f t="shared" si="0"/>
        <v>428.79</v>
      </c>
      <c r="H47" s="210">
        <v>23.12</v>
      </c>
      <c r="I47" s="211">
        <f>ROUND(G47*ROUND(1+(H47/100),4),2)</f>
        <v>527.92999999999995</v>
      </c>
      <c r="J47" s="211">
        <f>ROUND(ROUND(F47,2)*ROUND(I47,2),2)</f>
        <v>601.84</v>
      </c>
      <c r="L47" s="212">
        <v>487.27</v>
      </c>
      <c r="M47" s="213">
        <f t="shared" si="1"/>
        <v>428.79</v>
      </c>
    </row>
    <row r="48" spans="1:14" ht="22.8">
      <c r="A48" s="208" t="s">
        <v>128</v>
      </c>
      <c r="B48" s="209" t="s">
        <v>129</v>
      </c>
      <c r="C48" s="209" t="s">
        <v>14</v>
      </c>
      <c r="D48" s="208" t="s">
        <v>130</v>
      </c>
      <c r="E48" s="209" t="s">
        <v>48</v>
      </c>
      <c r="F48" s="210">
        <v>1.1399999999999999</v>
      </c>
      <c r="G48" s="211">
        <f t="shared" si="0"/>
        <v>132.03</v>
      </c>
      <c r="H48" s="210">
        <v>23.12</v>
      </c>
      <c r="I48" s="211">
        <f>ROUND(G48*ROUND(1+(H48/100),4),2)</f>
        <v>162.56</v>
      </c>
      <c r="J48" s="211">
        <f>ROUND(ROUND(F48,2)*ROUND(I48,2),2)</f>
        <v>185.32</v>
      </c>
      <c r="L48" s="212">
        <v>150.04</v>
      </c>
      <c r="M48" s="213">
        <f t="shared" si="1"/>
        <v>132.03</v>
      </c>
    </row>
    <row r="49" spans="1:13" ht="34.200000000000003">
      <c r="A49" s="208" t="s">
        <v>131</v>
      </c>
      <c r="B49" s="209" t="s">
        <v>132</v>
      </c>
      <c r="C49" s="209" t="s">
        <v>31</v>
      </c>
      <c r="D49" s="208" t="s">
        <v>133</v>
      </c>
      <c r="E49" s="209" t="s">
        <v>33</v>
      </c>
      <c r="F49" s="210">
        <v>3.19</v>
      </c>
      <c r="G49" s="211">
        <f t="shared" si="0"/>
        <v>119.31</v>
      </c>
      <c r="H49" s="210">
        <v>23.12</v>
      </c>
      <c r="I49" s="211">
        <f>ROUND(G49*ROUND(1+(H49/100),4),2)</f>
        <v>146.88999999999999</v>
      </c>
      <c r="J49" s="211">
        <f>ROUND(ROUND(F49,2)*ROUND(I49,2),2)</f>
        <v>468.58</v>
      </c>
      <c r="L49" s="212">
        <v>135.58000000000001</v>
      </c>
      <c r="M49" s="213">
        <f t="shared" si="1"/>
        <v>119.31</v>
      </c>
    </row>
    <row r="50" spans="1:13" ht="20.100000000000001" customHeight="1">
      <c r="A50" s="206" t="s">
        <v>134</v>
      </c>
      <c r="B50" s="230" t="s">
        <v>135</v>
      </c>
      <c r="C50" s="230"/>
      <c r="D50" s="230"/>
      <c r="E50" s="230"/>
      <c r="F50" s="230"/>
      <c r="G50" s="230">
        <f>ROUND(F51*G51,2)+ROUND(F52*G52,2)+ROUND(F53*G53,2)+ROUND(F54*G54,2)+ROUND(F55*G55,2)+ROUND(F56*G56,2)+ROUND(F57*G57,2)+ROUND(F58*G58,2)</f>
        <v>95323.32</v>
      </c>
      <c r="H50" s="230"/>
      <c r="I50" s="230"/>
      <c r="J50" s="207">
        <f>ROUND(SUM(J51:J58),2)</f>
        <v>117357.1</v>
      </c>
      <c r="L50" s="212">
        <v>108333.96</v>
      </c>
      <c r="M50" s="213">
        <f t="shared" si="1"/>
        <v>95333.88</v>
      </c>
    </row>
    <row r="51" spans="1:13" ht="22.8">
      <c r="A51" s="208" t="s">
        <v>136</v>
      </c>
      <c r="B51" s="209" t="s">
        <v>137</v>
      </c>
      <c r="C51" s="209" t="s">
        <v>14</v>
      </c>
      <c r="D51" s="208" t="s">
        <v>138</v>
      </c>
      <c r="E51" s="209" t="s">
        <v>33</v>
      </c>
      <c r="F51" s="210">
        <v>729.69</v>
      </c>
      <c r="G51" s="211">
        <f t="shared" si="0"/>
        <v>0.66</v>
      </c>
      <c r="H51" s="210">
        <v>23.12</v>
      </c>
      <c r="I51" s="211">
        <f t="shared" ref="I51:I58" si="7">ROUND(G51*ROUND(1+(H51/100),4),2)</f>
        <v>0.81</v>
      </c>
      <c r="J51" s="211">
        <f t="shared" ref="J51:J58" si="8">ROUND(ROUND(F51,2)*ROUND(I51,2),2)</f>
        <v>591.04999999999995</v>
      </c>
      <c r="L51" s="212">
        <v>0.75</v>
      </c>
      <c r="M51" s="213">
        <f t="shared" si="1"/>
        <v>0.66</v>
      </c>
    </row>
    <row r="52" spans="1:13" ht="57">
      <c r="A52" s="208" t="s">
        <v>139</v>
      </c>
      <c r="B52" s="209" t="s">
        <v>140</v>
      </c>
      <c r="C52" s="209" t="s">
        <v>14</v>
      </c>
      <c r="D52" s="208" t="s">
        <v>141</v>
      </c>
      <c r="E52" s="209" t="s">
        <v>33</v>
      </c>
      <c r="F52" s="210">
        <v>729.69</v>
      </c>
      <c r="G52" s="211">
        <f t="shared" si="0"/>
        <v>94.15</v>
      </c>
      <c r="H52" s="210">
        <v>23.12</v>
      </c>
      <c r="I52" s="211">
        <f t="shared" si="7"/>
        <v>115.92</v>
      </c>
      <c r="J52" s="211">
        <f t="shared" si="8"/>
        <v>84585.66</v>
      </c>
      <c r="L52" s="212">
        <v>106.99</v>
      </c>
      <c r="M52" s="213">
        <f t="shared" si="1"/>
        <v>94.15</v>
      </c>
    </row>
    <row r="53" spans="1:13" ht="22.8">
      <c r="A53" s="208" t="s">
        <v>142</v>
      </c>
      <c r="B53" s="209" t="s">
        <v>143</v>
      </c>
      <c r="C53" s="209" t="s">
        <v>14</v>
      </c>
      <c r="D53" s="208" t="s">
        <v>144</v>
      </c>
      <c r="E53" s="209" t="s">
        <v>145</v>
      </c>
      <c r="F53" s="210">
        <v>729.69</v>
      </c>
      <c r="G53" s="211">
        <f t="shared" si="0"/>
        <v>18.05</v>
      </c>
      <c r="H53" s="210">
        <v>23.12</v>
      </c>
      <c r="I53" s="211">
        <f t="shared" si="7"/>
        <v>22.22</v>
      </c>
      <c r="J53" s="211">
        <f t="shared" si="8"/>
        <v>16213.71</v>
      </c>
      <c r="L53" s="212">
        <v>20.52</v>
      </c>
      <c r="M53" s="213">
        <f t="shared" si="1"/>
        <v>18.05</v>
      </c>
    </row>
    <row r="54" spans="1:13" ht="22.8">
      <c r="A54" s="208" t="s">
        <v>146</v>
      </c>
      <c r="B54" s="209" t="s">
        <v>147</v>
      </c>
      <c r="C54" s="209" t="s">
        <v>31</v>
      </c>
      <c r="D54" s="208" t="s">
        <v>148</v>
      </c>
      <c r="E54" s="209" t="s">
        <v>33</v>
      </c>
      <c r="F54" s="210">
        <v>729.69</v>
      </c>
      <c r="G54" s="211">
        <f t="shared" si="0"/>
        <v>11.91</v>
      </c>
      <c r="H54" s="210">
        <v>23.12</v>
      </c>
      <c r="I54" s="211">
        <f t="shared" si="7"/>
        <v>14.66</v>
      </c>
      <c r="J54" s="211">
        <f t="shared" si="8"/>
        <v>10697.26</v>
      </c>
      <c r="L54" s="212">
        <v>13.54</v>
      </c>
      <c r="M54" s="213">
        <f t="shared" si="1"/>
        <v>11.91</v>
      </c>
    </row>
    <row r="55" spans="1:13" ht="22.8">
      <c r="A55" s="208" t="s">
        <v>149</v>
      </c>
      <c r="B55" s="209" t="s">
        <v>108</v>
      </c>
      <c r="C55" s="209" t="s">
        <v>31</v>
      </c>
      <c r="D55" s="208" t="s">
        <v>109</v>
      </c>
      <c r="E55" s="209" t="s">
        <v>48</v>
      </c>
      <c r="F55" s="210">
        <v>0.48</v>
      </c>
      <c r="G55" s="211">
        <f t="shared" si="0"/>
        <v>647.6</v>
      </c>
      <c r="H55" s="210">
        <v>23.12</v>
      </c>
      <c r="I55" s="211">
        <f t="shared" si="7"/>
        <v>797.33</v>
      </c>
      <c r="J55" s="211">
        <f t="shared" si="8"/>
        <v>382.72</v>
      </c>
      <c r="L55" s="212">
        <v>735.91</v>
      </c>
      <c r="M55" s="213">
        <f t="shared" si="1"/>
        <v>647.6</v>
      </c>
    </row>
    <row r="56" spans="1:13" ht="34.200000000000003">
      <c r="A56" s="208" t="s">
        <v>150</v>
      </c>
      <c r="B56" s="209" t="s">
        <v>151</v>
      </c>
      <c r="C56" s="209" t="s">
        <v>31</v>
      </c>
      <c r="D56" s="208" t="s">
        <v>152</v>
      </c>
      <c r="E56" s="209" t="s">
        <v>33</v>
      </c>
      <c r="F56" s="210">
        <v>28.76</v>
      </c>
      <c r="G56" s="211">
        <f t="shared" si="0"/>
        <v>81.44</v>
      </c>
      <c r="H56" s="210">
        <v>23.12</v>
      </c>
      <c r="I56" s="211">
        <f t="shared" si="7"/>
        <v>100.27</v>
      </c>
      <c r="J56" s="211">
        <f t="shared" si="8"/>
        <v>2883.77</v>
      </c>
      <c r="L56" s="212">
        <v>92.55</v>
      </c>
      <c r="M56" s="213">
        <f t="shared" si="1"/>
        <v>81.44</v>
      </c>
    </row>
    <row r="57" spans="1:13" ht="34.200000000000003">
      <c r="A57" s="208" t="s">
        <v>153</v>
      </c>
      <c r="B57" s="209" t="s">
        <v>154</v>
      </c>
      <c r="C57" s="209" t="s">
        <v>31</v>
      </c>
      <c r="D57" s="208" t="s">
        <v>155</v>
      </c>
      <c r="E57" s="209" t="s">
        <v>33</v>
      </c>
      <c r="F57" s="210">
        <v>33.549999999999997</v>
      </c>
      <c r="G57" s="211">
        <f t="shared" si="0"/>
        <v>6.59</v>
      </c>
      <c r="H57" s="210">
        <v>23.12</v>
      </c>
      <c r="I57" s="211">
        <f t="shared" si="7"/>
        <v>8.11</v>
      </c>
      <c r="J57" s="211">
        <f t="shared" si="8"/>
        <v>272.08999999999997</v>
      </c>
      <c r="L57" s="212">
        <v>7.49</v>
      </c>
      <c r="M57" s="213">
        <f t="shared" si="1"/>
        <v>6.59</v>
      </c>
    </row>
    <row r="58" spans="1:13" ht="34.200000000000003">
      <c r="A58" s="208" t="s">
        <v>156</v>
      </c>
      <c r="B58" s="209" t="s">
        <v>157</v>
      </c>
      <c r="C58" s="209" t="s">
        <v>31</v>
      </c>
      <c r="D58" s="208" t="s">
        <v>158</v>
      </c>
      <c r="E58" s="209" t="s">
        <v>33</v>
      </c>
      <c r="F58" s="210">
        <v>33.549999999999997</v>
      </c>
      <c r="G58" s="211">
        <f t="shared" si="0"/>
        <v>41.9</v>
      </c>
      <c r="H58" s="210">
        <v>23.12</v>
      </c>
      <c r="I58" s="211">
        <f t="shared" si="7"/>
        <v>51.59</v>
      </c>
      <c r="J58" s="211">
        <f t="shared" si="8"/>
        <v>1730.84</v>
      </c>
      <c r="L58" s="212">
        <v>47.62</v>
      </c>
      <c r="M58" s="213">
        <f t="shared" si="1"/>
        <v>41.9</v>
      </c>
    </row>
    <row r="59" spans="1:13" ht="20.100000000000001" customHeight="1">
      <c r="A59" s="206" t="s">
        <v>159</v>
      </c>
      <c r="B59" s="230" t="s">
        <v>160</v>
      </c>
      <c r="C59" s="230"/>
      <c r="D59" s="230"/>
      <c r="E59" s="230"/>
      <c r="F59" s="230"/>
      <c r="G59" s="230">
        <f>ROUND(F60*G60,2)+ROUND(F61*G61,2)+ROUND(F62*G62,2)</f>
        <v>32313.14</v>
      </c>
      <c r="H59" s="230"/>
      <c r="I59" s="230"/>
      <c r="J59" s="207">
        <f>ROUND(SUM(J60:J62),2)</f>
        <v>39783.279999999999</v>
      </c>
      <c r="L59" s="212">
        <v>36719.9</v>
      </c>
      <c r="M59" s="213">
        <f t="shared" si="1"/>
        <v>32313.51</v>
      </c>
    </row>
    <row r="60" spans="1:13" ht="34.200000000000003">
      <c r="A60" s="208" t="s">
        <v>161</v>
      </c>
      <c r="B60" s="209" t="s">
        <v>162</v>
      </c>
      <c r="C60" s="209" t="s">
        <v>31</v>
      </c>
      <c r="D60" s="208" t="s">
        <v>163</v>
      </c>
      <c r="E60" s="209" t="s">
        <v>48</v>
      </c>
      <c r="F60" s="210">
        <v>21.41</v>
      </c>
      <c r="G60" s="211">
        <f t="shared" si="0"/>
        <v>682.14</v>
      </c>
      <c r="H60" s="210">
        <v>23.12</v>
      </c>
      <c r="I60" s="211">
        <f>ROUND(G60*ROUND(1+(H60/100),4),2)</f>
        <v>839.85</v>
      </c>
      <c r="J60" s="211">
        <f>ROUND(ROUND(F60,2)*ROUND(I60,2),2)</f>
        <v>17981.189999999999</v>
      </c>
      <c r="L60" s="212">
        <v>775.16</v>
      </c>
      <c r="M60" s="213">
        <f t="shared" si="1"/>
        <v>682.14</v>
      </c>
    </row>
    <row r="61" spans="1:13" ht="22.8">
      <c r="A61" s="208" t="s">
        <v>164</v>
      </c>
      <c r="B61" s="209" t="s">
        <v>137</v>
      </c>
      <c r="C61" s="209" t="s">
        <v>14</v>
      </c>
      <c r="D61" s="208" t="s">
        <v>138</v>
      </c>
      <c r="E61" s="209" t="s">
        <v>33</v>
      </c>
      <c r="F61" s="210">
        <v>305.81</v>
      </c>
      <c r="G61" s="211">
        <f t="shared" si="0"/>
        <v>0.66</v>
      </c>
      <c r="H61" s="210">
        <v>23.12</v>
      </c>
      <c r="I61" s="211">
        <f>ROUND(G61*ROUND(1+(H61/100),4),2)</f>
        <v>0.81</v>
      </c>
      <c r="J61" s="211">
        <f>ROUND(ROUND(F61,2)*ROUND(I61,2),2)</f>
        <v>247.71</v>
      </c>
      <c r="L61" s="212">
        <v>0.75</v>
      </c>
      <c r="M61" s="213">
        <f t="shared" si="1"/>
        <v>0.66</v>
      </c>
    </row>
    <row r="62" spans="1:13" ht="45.6">
      <c r="A62" s="208" t="s">
        <v>165</v>
      </c>
      <c r="B62" s="209" t="s">
        <v>166</v>
      </c>
      <c r="C62" s="209" t="s">
        <v>31</v>
      </c>
      <c r="D62" s="208" t="s">
        <v>167</v>
      </c>
      <c r="E62" s="209" t="s">
        <v>102</v>
      </c>
      <c r="F62" s="210">
        <v>41.11</v>
      </c>
      <c r="G62" s="211">
        <f t="shared" si="0"/>
        <v>425.85</v>
      </c>
      <c r="H62" s="210">
        <v>23.12</v>
      </c>
      <c r="I62" s="211">
        <f>ROUND(G62*ROUND(1+(H62/100),4),2)</f>
        <v>524.30999999999995</v>
      </c>
      <c r="J62" s="211">
        <f>ROUND(ROUND(F62,2)*ROUND(I62,2),2)</f>
        <v>21554.38</v>
      </c>
      <c r="L62" s="212">
        <v>483.93</v>
      </c>
      <c r="M62" s="213">
        <f t="shared" si="1"/>
        <v>425.85</v>
      </c>
    </row>
    <row r="63" spans="1:13" ht="15" customHeight="1">
      <c r="A63" s="222"/>
      <c r="B63" s="222"/>
      <c r="C63" s="222"/>
      <c r="D63" s="222"/>
      <c r="E63" s="222"/>
      <c r="F63" s="222"/>
      <c r="G63" s="222"/>
      <c r="H63" s="228" t="s">
        <v>168</v>
      </c>
      <c r="I63" s="228"/>
      <c r="J63" s="207">
        <f>J65-J64</f>
        <v>159592.59010000003</v>
      </c>
    </row>
    <row r="64" spans="1:13" ht="15" customHeight="1">
      <c r="A64" s="222"/>
      <c r="B64" s="222"/>
      <c r="C64" s="222"/>
      <c r="D64" s="222"/>
      <c r="E64" s="222"/>
      <c r="F64" s="222"/>
      <c r="G64" s="222"/>
      <c r="H64" s="228" t="s">
        <v>169</v>
      </c>
      <c r="I64" s="228"/>
      <c r="J64" s="207">
        <f>SUMPRODUCT(ROUND(F9:F62,2),ROUND(G9:G62,2))</f>
        <v>697109.32990000001</v>
      </c>
    </row>
    <row r="65" spans="1:13" ht="15" customHeight="1">
      <c r="A65" s="222"/>
      <c r="B65" s="222"/>
      <c r="C65" s="222"/>
      <c r="D65" s="222"/>
      <c r="E65" s="222"/>
      <c r="F65" s="222"/>
      <c r="G65" s="222"/>
      <c r="H65" s="228" t="s">
        <v>170</v>
      </c>
      <c r="I65" s="228"/>
      <c r="J65" s="207">
        <f>J9+J14+J22+J25+J31+J44+J50+J59</f>
        <v>856701.92</v>
      </c>
      <c r="M65" s="223">
        <v>856701.92</v>
      </c>
    </row>
    <row r="66" spans="1:13" ht="21.9" customHeight="1">
      <c r="A66" s="229"/>
      <c r="B66" s="229"/>
      <c r="C66" s="229"/>
      <c r="D66" s="229"/>
      <c r="E66" s="229"/>
      <c r="F66" s="229"/>
      <c r="G66" s="229"/>
      <c r="H66" s="229"/>
      <c r="I66" s="229"/>
      <c r="J66" s="229"/>
    </row>
    <row r="67" spans="1:13">
      <c r="M67" s="224">
        <f>VALOR_TOTAL-M65</f>
        <v>0</v>
      </c>
    </row>
  </sheetData>
  <mergeCells count="14">
    <mergeCell ref="A2:J6"/>
    <mergeCell ref="A7:J7"/>
    <mergeCell ref="B9:I9"/>
    <mergeCell ref="B14:I14"/>
    <mergeCell ref="B22:I22"/>
    <mergeCell ref="B25:I25"/>
    <mergeCell ref="H64:I64"/>
    <mergeCell ref="H65:I65"/>
    <mergeCell ref="A66:J66"/>
    <mergeCell ref="B31:I31"/>
    <mergeCell ref="B44:I44"/>
    <mergeCell ref="B50:I50"/>
    <mergeCell ref="B59:I59"/>
    <mergeCell ref="H63:I63"/>
  </mergeCells>
  <pageMargins left="0.51181102362204722" right="0.51181102362204722" top="0.51181102362204722" bottom="0.51181102362204722" header="0" footer="0"/>
  <pageSetup paperSize="9" scale="55" orientation="portrait" r:id="rId1"/>
  <headerFooter>
    <oddFooter>&amp;CAV. Governador Carlos Lima Cavalcante, Casa Caiada – Olinda/PE CEP: 53130-555
 CNPJ: 08.336.260/0001-44 Fone/Fax: 3231-4087 
&amp;R
Arthur Diogo C. Araújo
Eng. Civil
CREA 52834 D/PE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466"/>
  <sheetViews>
    <sheetView zoomScale="120" zoomScaleNormal="120" workbookViewId="0">
      <selection sqref="A1:G466"/>
    </sheetView>
  </sheetViews>
  <sheetFormatPr defaultRowHeight="10.199999999999999"/>
  <cols>
    <col min="1" max="1" width="8.33203125" style="171" customWidth="1"/>
    <col min="2" max="2" width="36.6640625" style="171" customWidth="1"/>
    <col min="3" max="3" width="12.44140625" style="171" customWidth="1"/>
    <col min="4" max="4" width="5" style="171" customWidth="1"/>
    <col min="5" max="5" width="12.109375" style="171" customWidth="1"/>
    <col min="6" max="6" width="12.5546875" style="171" customWidth="1"/>
    <col min="7" max="7" width="13.21875" style="171" customWidth="1"/>
    <col min="8" max="8" width="8.88671875" style="171"/>
    <col min="9" max="9" width="10.33203125" style="172" bestFit="1" customWidth="1"/>
    <col min="10" max="10" width="9.33203125" style="171" bestFit="1" customWidth="1"/>
    <col min="11" max="11" width="10.33203125" style="171" bestFit="1" customWidth="1"/>
    <col min="12" max="16384" width="8.88671875" style="171"/>
  </cols>
  <sheetData>
    <row r="1" spans="1:9">
      <c r="A1" s="318"/>
      <c r="B1" s="318"/>
      <c r="C1" s="318"/>
      <c r="D1" s="318"/>
      <c r="E1" s="318"/>
      <c r="F1" s="318"/>
      <c r="G1" s="318"/>
    </row>
    <row r="2" spans="1:9">
      <c r="A2" s="318"/>
      <c r="B2" s="318"/>
      <c r="C2" s="318"/>
      <c r="D2" s="318"/>
      <c r="E2" s="318"/>
      <c r="F2" s="318"/>
      <c r="G2" s="318"/>
    </row>
    <row r="3" spans="1:9">
      <c r="A3" s="318"/>
      <c r="B3" s="318"/>
      <c r="C3" s="318"/>
      <c r="D3" s="318"/>
      <c r="E3" s="318"/>
      <c r="F3" s="318"/>
      <c r="G3" s="318"/>
    </row>
    <row r="4" spans="1:9">
      <c r="A4" s="319"/>
      <c r="B4" s="319"/>
      <c r="C4" s="319"/>
      <c r="D4" s="319"/>
      <c r="E4" s="319"/>
      <c r="F4" s="319"/>
      <c r="G4" s="319"/>
    </row>
    <row r="5" spans="1:9" ht="21.6" customHeight="1">
      <c r="A5" s="252" t="s">
        <v>1155</v>
      </c>
      <c r="B5" s="252"/>
      <c r="C5" s="252"/>
      <c r="D5" s="252"/>
      <c r="E5" s="252"/>
      <c r="F5" s="252"/>
      <c r="G5" s="252"/>
    </row>
    <row r="6" spans="1:9" ht="10.050000000000001" customHeight="1">
      <c r="A6" s="173"/>
      <c r="B6" s="173"/>
      <c r="C6" s="173"/>
      <c r="D6" s="173"/>
      <c r="E6" s="235"/>
      <c r="F6" s="235"/>
      <c r="G6" s="235"/>
    </row>
    <row r="7" spans="1:9" ht="19.95" customHeight="1">
      <c r="A7" s="243" t="s">
        <v>1024</v>
      </c>
      <c r="B7" s="243"/>
      <c r="C7" s="243"/>
      <c r="D7" s="243"/>
      <c r="E7" s="243"/>
      <c r="F7" s="243"/>
      <c r="G7" s="243"/>
    </row>
    <row r="8" spans="1:9" ht="21" customHeight="1">
      <c r="A8" s="238" t="s">
        <v>1025</v>
      </c>
      <c r="B8" s="238"/>
      <c r="C8" s="174" t="s">
        <v>174</v>
      </c>
      <c r="D8" s="174" t="s">
        <v>175</v>
      </c>
      <c r="E8" s="174" t="s">
        <v>176</v>
      </c>
      <c r="F8" s="174" t="s">
        <v>177</v>
      </c>
      <c r="G8" s="174" t="s">
        <v>178</v>
      </c>
    </row>
    <row r="9" spans="1:9" ht="21" customHeight="1">
      <c r="A9" s="175" t="s">
        <v>13</v>
      </c>
      <c r="B9" s="176" t="s">
        <v>15</v>
      </c>
      <c r="C9" s="175"/>
      <c r="D9" s="175" t="s">
        <v>16</v>
      </c>
      <c r="E9" s="177">
        <v>1</v>
      </c>
      <c r="F9" s="178">
        <f>I10</f>
        <v>792</v>
      </c>
      <c r="G9" s="178">
        <v>792</v>
      </c>
    </row>
    <row r="10" spans="1:9" ht="15" customHeight="1">
      <c r="A10" s="173"/>
      <c r="B10" s="173"/>
      <c r="C10" s="173"/>
      <c r="D10" s="173"/>
      <c r="E10" s="236" t="s">
        <v>1026</v>
      </c>
      <c r="F10" s="236"/>
      <c r="G10" s="179">
        <f>G9</f>
        <v>792</v>
      </c>
      <c r="I10" s="172">
        <f>'PLANILHA ORCAMENTARIA'!G10</f>
        <v>792</v>
      </c>
    </row>
    <row r="11" spans="1:9" ht="15" customHeight="1">
      <c r="A11" s="173"/>
      <c r="B11" s="173"/>
      <c r="C11" s="173"/>
      <c r="D11" s="173"/>
      <c r="E11" s="234" t="s">
        <v>181</v>
      </c>
      <c r="F11" s="234"/>
      <c r="G11" s="180">
        <f>G10</f>
        <v>792</v>
      </c>
    </row>
    <row r="12" spans="1:9" ht="10.050000000000001" customHeight="1">
      <c r="A12" s="173"/>
      <c r="B12" s="173"/>
      <c r="C12" s="173"/>
      <c r="D12" s="173"/>
      <c r="E12" s="235"/>
      <c r="F12" s="235"/>
      <c r="G12" s="235"/>
    </row>
    <row r="13" spans="1:9" ht="19.95" customHeight="1">
      <c r="A13" s="243" t="s">
        <v>1027</v>
      </c>
      <c r="B13" s="243"/>
      <c r="C13" s="243"/>
      <c r="D13" s="243"/>
      <c r="E13" s="243"/>
      <c r="F13" s="243"/>
      <c r="G13" s="243"/>
    </row>
    <row r="14" spans="1:9" ht="20.399999999999999">
      <c r="A14" s="238" t="s">
        <v>1025</v>
      </c>
      <c r="B14" s="238"/>
      <c r="C14" s="174" t="s">
        <v>174</v>
      </c>
      <c r="D14" s="174" t="s">
        <v>175</v>
      </c>
      <c r="E14" s="174" t="s">
        <v>176</v>
      </c>
      <c r="F14" s="174" t="s">
        <v>177</v>
      </c>
      <c r="G14" s="174" t="s">
        <v>178</v>
      </c>
    </row>
    <row r="15" spans="1:9" ht="21" customHeight="1">
      <c r="A15" s="175" t="s">
        <v>18</v>
      </c>
      <c r="B15" s="176" t="s">
        <v>19</v>
      </c>
      <c r="C15" s="175"/>
      <c r="D15" s="175" t="s">
        <v>16</v>
      </c>
      <c r="E15" s="177">
        <v>1</v>
      </c>
      <c r="F15" s="178">
        <f>I16</f>
        <v>792</v>
      </c>
      <c r="G15" s="178">
        <v>792</v>
      </c>
    </row>
    <row r="16" spans="1:9" ht="15" customHeight="1">
      <c r="A16" s="173"/>
      <c r="B16" s="173"/>
      <c r="C16" s="173"/>
      <c r="D16" s="173"/>
      <c r="E16" s="236" t="s">
        <v>1026</v>
      </c>
      <c r="F16" s="236"/>
      <c r="G16" s="179">
        <v>792</v>
      </c>
      <c r="I16" s="172">
        <f>'PLANILHA ORCAMENTARIA'!G11</f>
        <v>792</v>
      </c>
    </row>
    <row r="17" spans="1:9" ht="15" customHeight="1">
      <c r="A17" s="173"/>
      <c r="B17" s="173"/>
      <c r="C17" s="173"/>
      <c r="D17" s="173"/>
      <c r="E17" s="234" t="s">
        <v>181</v>
      </c>
      <c r="F17" s="234"/>
      <c r="G17" s="180">
        <v>792</v>
      </c>
    </row>
    <row r="18" spans="1:9" ht="10.050000000000001" customHeight="1">
      <c r="A18" s="173"/>
      <c r="B18" s="173"/>
      <c r="C18" s="173"/>
      <c r="D18" s="173"/>
      <c r="E18" s="235"/>
      <c r="F18" s="235"/>
      <c r="G18" s="235"/>
    </row>
    <row r="19" spans="1:9" ht="19.95" customHeight="1">
      <c r="A19" s="243" t="s">
        <v>1028</v>
      </c>
      <c r="B19" s="243"/>
      <c r="C19" s="243"/>
      <c r="D19" s="243"/>
      <c r="E19" s="243"/>
      <c r="F19" s="243"/>
      <c r="G19" s="243"/>
    </row>
    <row r="20" spans="1:9" ht="20.399999999999999">
      <c r="A20" s="238" t="s">
        <v>1025</v>
      </c>
      <c r="B20" s="238"/>
      <c r="C20" s="174" t="s">
        <v>174</v>
      </c>
      <c r="D20" s="174" t="s">
        <v>175</v>
      </c>
      <c r="E20" s="174" t="s">
        <v>176</v>
      </c>
      <c r="F20" s="174" t="s">
        <v>177</v>
      </c>
      <c r="G20" s="174" t="s">
        <v>178</v>
      </c>
    </row>
    <row r="21" spans="1:9" ht="21" customHeight="1">
      <c r="A21" s="175" t="s">
        <v>21</v>
      </c>
      <c r="B21" s="176" t="s">
        <v>22</v>
      </c>
      <c r="C21" s="175"/>
      <c r="D21" s="175" t="s">
        <v>23</v>
      </c>
      <c r="E21" s="177">
        <v>1</v>
      </c>
      <c r="F21" s="178">
        <f>I22</f>
        <v>1056</v>
      </c>
      <c r="G21" s="178">
        <v>1056</v>
      </c>
    </row>
    <row r="22" spans="1:9" ht="15" customHeight="1">
      <c r="A22" s="173"/>
      <c r="B22" s="173"/>
      <c r="C22" s="173"/>
      <c r="D22" s="173"/>
      <c r="E22" s="236" t="s">
        <v>1026</v>
      </c>
      <c r="F22" s="236"/>
      <c r="G22" s="179">
        <v>1056</v>
      </c>
      <c r="I22" s="172">
        <f>'PLANILHA ORCAMENTARIA'!G12</f>
        <v>1056</v>
      </c>
    </row>
    <row r="23" spans="1:9" ht="15" customHeight="1">
      <c r="A23" s="173"/>
      <c r="B23" s="173"/>
      <c r="C23" s="173"/>
      <c r="D23" s="173"/>
      <c r="E23" s="234" t="s">
        <v>181</v>
      </c>
      <c r="F23" s="234"/>
      <c r="G23" s="180">
        <v>1056</v>
      </c>
    </row>
    <row r="24" spans="1:9" ht="10.050000000000001" customHeight="1">
      <c r="A24" s="173"/>
      <c r="B24" s="173"/>
      <c r="C24" s="173"/>
      <c r="D24" s="173"/>
      <c r="E24" s="235"/>
      <c r="F24" s="235"/>
      <c r="G24" s="235"/>
    </row>
    <row r="25" spans="1:9" ht="19.95" customHeight="1">
      <c r="A25" s="243" t="s">
        <v>1029</v>
      </c>
      <c r="B25" s="243"/>
      <c r="C25" s="243"/>
      <c r="D25" s="243"/>
      <c r="E25" s="243"/>
      <c r="F25" s="243"/>
      <c r="G25" s="243"/>
    </row>
    <row r="26" spans="1:9" ht="15" customHeight="1">
      <c r="A26" s="238" t="s">
        <v>1025</v>
      </c>
      <c r="B26" s="238"/>
      <c r="C26" s="174" t="s">
        <v>174</v>
      </c>
      <c r="D26" s="174" t="s">
        <v>175</v>
      </c>
      <c r="E26" s="174" t="s">
        <v>176</v>
      </c>
      <c r="F26" s="174" t="s">
        <v>177</v>
      </c>
      <c r="G26" s="174" t="s">
        <v>178</v>
      </c>
    </row>
    <row r="27" spans="1:9" ht="21" customHeight="1">
      <c r="A27" s="175" t="s">
        <v>25</v>
      </c>
      <c r="B27" s="176" t="s">
        <v>26</v>
      </c>
      <c r="C27" s="175"/>
      <c r="D27" s="175" t="s">
        <v>23</v>
      </c>
      <c r="E27" s="177">
        <v>1</v>
      </c>
      <c r="F27" s="178">
        <f>I28</f>
        <v>1144</v>
      </c>
      <c r="G27" s="178">
        <v>1144</v>
      </c>
    </row>
    <row r="28" spans="1:9" ht="15" customHeight="1">
      <c r="A28" s="173"/>
      <c r="B28" s="173"/>
      <c r="C28" s="173"/>
      <c r="D28" s="173"/>
      <c r="E28" s="236" t="s">
        <v>1026</v>
      </c>
      <c r="F28" s="236"/>
      <c r="G28" s="179">
        <v>1144</v>
      </c>
      <c r="I28" s="172">
        <f>'PLANILHA ORCAMENTARIA'!G13</f>
        <v>1144</v>
      </c>
    </row>
    <row r="29" spans="1:9" ht="15" customHeight="1">
      <c r="A29" s="173"/>
      <c r="B29" s="173"/>
      <c r="C29" s="173"/>
      <c r="D29" s="173"/>
      <c r="E29" s="234" t="s">
        <v>181</v>
      </c>
      <c r="F29" s="234"/>
      <c r="G29" s="180">
        <v>1144</v>
      </c>
    </row>
    <row r="30" spans="1:9" ht="10.050000000000001" customHeight="1">
      <c r="A30" s="173"/>
      <c r="B30" s="173"/>
      <c r="C30" s="173"/>
      <c r="D30" s="173"/>
      <c r="E30" s="235"/>
      <c r="F30" s="235"/>
      <c r="G30" s="235"/>
    </row>
    <row r="31" spans="1:9" ht="19.95" customHeight="1">
      <c r="A31" s="243" t="s">
        <v>1030</v>
      </c>
      <c r="B31" s="243"/>
      <c r="C31" s="243"/>
      <c r="D31" s="243"/>
      <c r="E31" s="243"/>
      <c r="F31" s="243"/>
      <c r="G31" s="243"/>
    </row>
    <row r="32" spans="1:9" ht="15" customHeight="1">
      <c r="A32" s="238" t="s">
        <v>173</v>
      </c>
      <c r="B32" s="238"/>
      <c r="C32" s="174" t="s">
        <v>174</v>
      </c>
      <c r="D32" s="174" t="s">
        <v>175</v>
      </c>
      <c r="E32" s="174" t="s">
        <v>176</v>
      </c>
      <c r="F32" s="174" t="s">
        <v>177</v>
      </c>
      <c r="G32" s="174" t="s">
        <v>178</v>
      </c>
    </row>
    <row r="33" spans="1:11" ht="28.95" customHeight="1">
      <c r="A33" s="175" t="s">
        <v>1031</v>
      </c>
      <c r="B33" s="176" t="s">
        <v>1032</v>
      </c>
      <c r="C33" s="175" t="s">
        <v>31</v>
      </c>
      <c r="D33" s="175" t="s">
        <v>33</v>
      </c>
      <c r="E33" s="177">
        <v>1</v>
      </c>
      <c r="F33" s="178">
        <v>361.27203900000001</v>
      </c>
      <c r="G33" s="178">
        <f>E33*F33</f>
        <v>361.27203900000001</v>
      </c>
    </row>
    <row r="34" spans="1:11" ht="19.8" customHeight="1">
      <c r="A34" s="175" t="s">
        <v>1033</v>
      </c>
      <c r="B34" s="176" t="s">
        <v>1034</v>
      </c>
      <c r="C34" s="175" t="s">
        <v>31</v>
      </c>
      <c r="D34" s="175" t="s">
        <v>251</v>
      </c>
      <c r="E34" s="177">
        <v>1.1299999999999999E-2</v>
      </c>
      <c r="F34" s="178">
        <v>30.38</v>
      </c>
      <c r="G34" s="178">
        <f t="shared" ref="G34:G36" si="0">E34*F34</f>
        <v>0.34329399999999999</v>
      </c>
    </row>
    <row r="35" spans="1:11" ht="19.8" customHeight="1">
      <c r="A35" s="175" t="s">
        <v>1035</v>
      </c>
      <c r="B35" s="176" t="s">
        <v>1036</v>
      </c>
      <c r="C35" s="175" t="s">
        <v>31</v>
      </c>
      <c r="D35" s="175" t="s">
        <v>251</v>
      </c>
      <c r="E35" s="177">
        <v>1.32E-2</v>
      </c>
      <c r="F35" s="178">
        <v>16.28</v>
      </c>
      <c r="G35" s="178">
        <f t="shared" si="0"/>
        <v>0.214896</v>
      </c>
    </row>
    <row r="36" spans="1:11" ht="21" customHeight="1">
      <c r="A36" s="175" t="s">
        <v>1037</v>
      </c>
      <c r="B36" s="176" t="s">
        <v>1038</v>
      </c>
      <c r="C36" s="175" t="s">
        <v>31</v>
      </c>
      <c r="D36" s="175" t="s">
        <v>102</v>
      </c>
      <c r="E36" s="177">
        <v>3.2082999999999999</v>
      </c>
      <c r="F36" s="178">
        <v>5.41</v>
      </c>
      <c r="G36" s="178">
        <f t="shared" si="0"/>
        <v>17.356902999999999</v>
      </c>
    </row>
    <row r="37" spans="1:11" ht="15" customHeight="1">
      <c r="A37" s="173"/>
      <c r="B37" s="173"/>
      <c r="C37" s="173"/>
      <c r="D37" s="173"/>
      <c r="E37" s="236" t="s">
        <v>180</v>
      </c>
      <c r="F37" s="236"/>
      <c r="G37" s="179">
        <f>SUM(G33:G36)</f>
        <v>379.18713200000002</v>
      </c>
    </row>
    <row r="38" spans="1:11" ht="15" customHeight="1">
      <c r="A38" s="238" t="s">
        <v>195</v>
      </c>
      <c r="B38" s="238"/>
      <c r="C38" s="174" t="s">
        <v>174</v>
      </c>
      <c r="D38" s="174" t="s">
        <v>175</v>
      </c>
      <c r="E38" s="174" t="s">
        <v>176</v>
      </c>
      <c r="F38" s="174" t="s">
        <v>177</v>
      </c>
      <c r="G38" s="174" t="s">
        <v>178</v>
      </c>
    </row>
    <row r="39" spans="1:11" ht="21" customHeight="1">
      <c r="A39" s="175" t="s">
        <v>702</v>
      </c>
      <c r="B39" s="176" t="s">
        <v>703</v>
      </c>
      <c r="C39" s="175" t="s">
        <v>31</v>
      </c>
      <c r="D39" s="175" t="s">
        <v>198</v>
      </c>
      <c r="E39" s="177">
        <v>0.37290000000000001</v>
      </c>
      <c r="F39" s="178">
        <v>27.92</v>
      </c>
      <c r="G39" s="178">
        <f t="shared" ref="G39:G40" si="1">E39*F39</f>
        <v>10.411368000000001</v>
      </c>
    </row>
    <row r="40" spans="1:11" ht="15" customHeight="1">
      <c r="A40" s="175" t="s">
        <v>203</v>
      </c>
      <c r="B40" s="176" t="s">
        <v>204</v>
      </c>
      <c r="C40" s="175" t="s">
        <v>31</v>
      </c>
      <c r="D40" s="175" t="s">
        <v>198</v>
      </c>
      <c r="E40" s="177">
        <v>0.37</v>
      </c>
      <c r="F40" s="178">
        <v>22.95</v>
      </c>
      <c r="G40" s="178">
        <f t="shared" si="1"/>
        <v>8.4915000000000003</v>
      </c>
    </row>
    <row r="41" spans="1:11" ht="18" customHeight="1">
      <c r="A41" s="173"/>
      <c r="B41" s="173"/>
      <c r="C41" s="173"/>
      <c r="D41" s="173"/>
      <c r="E41" s="236" t="s">
        <v>205</v>
      </c>
      <c r="F41" s="236"/>
      <c r="G41" s="179">
        <f>SUM(G39:G40)</f>
        <v>18.902868000000002</v>
      </c>
    </row>
    <row r="42" spans="1:11" ht="15" customHeight="1">
      <c r="A42" s="238" t="s">
        <v>254</v>
      </c>
      <c r="B42" s="238"/>
      <c r="C42" s="174" t="s">
        <v>174</v>
      </c>
      <c r="D42" s="174" t="s">
        <v>175</v>
      </c>
      <c r="E42" s="174" t="s">
        <v>176</v>
      </c>
      <c r="F42" s="174" t="s">
        <v>177</v>
      </c>
      <c r="G42" s="174" t="s">
        <v>178</v>
      </c>
    </row>
    <row r="43" spans="1:11" ht="21" customHeight="1">
      <c r="A43" s="175" t="s">
        <v>1039</v>
      </c>
      <c r="B43" s="176" t="s">
        <v>1040</v>
      </c>
      <c r="C43" s="175" t="s">
        <v>31</v>
      </c>
      <c r="D43" s="175" t="s">
        <v>33</v>
      </c>
      <c r="E43" s="177">
        <v>0.5</v>
      </c>
      <c r="F43" s="178">
        <v>23.54</v>
      </c>
      <c r="G43" s="178">
        <f t="shared" ref="G43" si="2">E43*F43</f>
        <v>11.77</v>
      </c>
    </row>
    <row r="44" spans="1:11" ht="15" customHeight="1">
      <c r="A44" s="173"/>
      <c r="B44" s="173"/>
      <c r="C44" s="173"/>
      <c r="D44" s="173"/>
      <c r="E44" s="236" t="s">
        <v>257</v>
      </c>
      <c r="F44" s="236"/>
      <c r="G44" s="179">
        <f>G43</f>
        <v>11.77</v>
      </c>
    </row>
    <row r="45" spans="1:11" ht="15" customHeight="1">
      <c r="A45" s="173"/>
      <c r="B45" s="173"/>
      <c r="C45" s="173"/>
      <c r="D45" s="173"/>
      <c r="E45" s="234" t="s">
        <v>181</v>
      </c>
      <c r="F45" s="234"/>
      <c r="G45" s="180">
        <f>G44+G41+G37</f>
        <v>409.86</v>
      </c>
      <c r="I45" s="172">
        <f>'PLANILHA ORCAMENTARIA'!G15</f>
        <v>409.86</v>
      </c>
      <c r="J45" s="181">
        <f>G45-I45</f>
        <v>0</v>
      </c>
      <c r="K45" s="181">
        <f>F33-J45</f>
        <v>361.27203900000001</v>
      </c>
    </row>
    <row r="46" spans="1:11" ht="10.050000000000001" customHeight="1">
      <c r="A46" s="173"/>
      <c r="B46" s="173"/>
      <c r="C46" s="173"/>
      <c r="D46" s="173"/>
      <c r="E46" s="235"/>
      <c r="F46" s="235"/>
      <c r="G46" s="235"/>
    </row>
    <row r="47" spans="1:11" ht="19.95" customHeight="1">
      <c r="A47" s="243" t="s">
        <v>1041</v>
      </c>
      <c r="B47" s="243"/>
      <c r="C47" s="243"/>
      <c r="D47" s="243"/>
      <c r="E47" s="243"/>
      <c r="F47" s="243"/>
      <c r="G47" s="243"/>
    </row>
    <row r="48" spans="1:11" ht="15" customHeight="1">
      <c r="A48" s="238" t="s">
        <v>195</v>
      </c>
      <c r="B48" s="238"/>
      <c r="C48" s="174" t="s">
        <v>174</v>
      </c>
      <c r="D48" s="174" t="s">
        <v>175</v>
      </c>
      <c r="E48" s="174" t="s">
        <v>176</v>
      </c>
      <c r="F48" s="174" t="s">
        <v>177</v>
      </c>
      <c r="G48" s="174" t="s">
        <v>178</v>
      </c>
    </row>
    <row r="49" spans="1:12" ht="15" customHeight="1">
      <c r="A49" s="175" t="s">
        <v>203</v>
      </c>
      <c r="B49" s="176" t="s">
        <v>204</v>
      </c>
      <c r="C49" s="175" t="s">
        <v>31</v>
      </c>
      <c r="D49" s="175" t="s">
        <v>198</v>
      </c>
      <c r="E49" s="177">
        <f>I51/F49</f>
        <v>0.18736383442265794</v>
      </c>
      <c r="F49" s="178">
        <v>22.95</v>
      </c>
      <c r="G49" s="178">
        <f t="shared" ref="G49" si="3">E49*F49</f>
        <v>4.3</v>
      </c>
    </row>
    <row r="50" spans="1:12" ht="18" customHeight="1">
      <c r="A50" s="173"/>
      <c r="B50" s="173"/>
      <c r="C50" s="173"/>
      <c r="D50" s="173"/>
      <c r="E50" s="236" t="s">
        <v>205</v>
      </c>
      <c r="F50" s="236"/>
      <c r="G50" s="179">
        <f>G49</f>
        <v>4.3</v>
      </c>
    </row>
    <row r="51" spans="1:12" ht="15" customHeight="1">
      <c r="A51" s="173"/>
      <c r="B51" s="173"/>
      <c r="C51" s="173"/>
      <c r="D51" s="173"/>
      <c r="E51" s="234" t="s">
        <v>181</v>
      </c>
      <c r="F51" s="234"/>
      <c r="G51" s="180">
        <f>G50</f>
        <v>4.3</v>
      </c>
      <c r="I51" s="172">
        <f>'PLANILHA ORCAMENTARIA'!G16</f>
        <v>4.3</v>
      </c>
      <c r="J51" s="181">
        <f>G51-I51</f>
        <v>0</v>
      </c>
      <c r="K51" s="181">
        <f>F39-J51</f>
        <v>27.92</v>
      </c>
    </row>
    <row r="52" spans="1:12" ht="10.050000000000001" customHeight="1">
      <c r="A52" s="173"/>
      <c r="B52" s="173"/>
      <c r="C52" s="173"/>
      <c r="D52" s="173"/>
      <c r="E52" s="235"/>
      <c r="F52" s="235"/>
      <c r="G52" s="235"/>
    </row>
    <row r="53" spans="1:12" ht="19.95" customHeight="1">
      <c r="A53" s="243" t="s">
        <v>1042</v>
      </c>
      <c r="B53" s="243"/>
      <c r="C53" s="243"/>
      <c r="D53" s="243"/>
      <c r="E53" s="243"/>
      <c r="F53" s="243"/>
      <c r="G53" s="243"/>
    </row>
    <row r="54" spans="1:12" ht="15" customHeight="1">
      <c r="A54" s="238" t="s">
        <v>195</v>
      </c>
      <c r="B54" s="238"/>
      <c r="C54" s="174" t="s">
        <v>174</v>
      </c>
      <c r="D54" s="174" t="s">
        <v>175</v>
      </c>
      <c r="E54" s="174" t="s">
        <v>176</v>
      </c>
      <c r="F54" s="174" t="s">
        <v>177</v>
      </c>
      <c r="G54" s="174" t="s">
        <v>178</v>
      </c>
    </row>
    <row r="55" spans="1:12" ht="15" customHeight="1">
      <c r="A55" s="175" t="s">
        <v>1043</v>
      </c>
      <c r="B55" s="176" t="s">
        <v>1044</v>
      </c>
      <c r="C55" s="175" t="s">
        <v>31</v>
      </c>
      <c r="D55" s="175" t="s">
        <v>198</v>
      </c>
      <c r="E55" s="177">
        <v>2.2639</v>
      </c>
      <c r="F55" s="178">
        <v>23.92</v>
      </c>
      <c r="G55" s="178">
        <f t="shared" ref="G55" si="4">E55*F55</f>
        <v>54.152488000000005</v>
      </c>
    </row>
    <row r="56" spans="1:12" ht="15" customHeight="1">
      <c r="A56" s="175" t="s">
        <v>203</v>
      </c>
      <c r="B56" s="176" t="s">
        <v>204</v>
      </c>
      <c r="C56" s="175" t="s">
        <v>31</v>
      </c>
      <c r="D56" s="175" t="s">
        <v>198</v>
      </c>
      <c r="E56" s="177">
        <v>3.4617652287581695</v>
      </c>
      <c r="F56" s="178">
        <v>22.95</v>
      </c>
      <c r="G56" s="178">
        <f>E56*F56</f>
        <v>79.447511999999989</v>
      </c>
    </row>
    <row r="57" spans="1:12" ht="18" customHeight="1">
      <c r="A57" s="173"/>
      <c r="B57" s="173"/>
      <c r="C57" s="173"/>
      <c r="D57" s="173"/>
      <c r="E57" s="236" t="s">
        <v>205</v>
      </c>
      <c r="F57" s="236"/>
      <c r="G57" s="179">
        <f>SUM(G55:G56)</f>
        <v>133.6</v>
      </c>
    </row>
    <row r="58" spans="1:12" ht="15" customHeight="1">
      <c r="A58" s="173"/>
      <c r="B58" s="173"/>
      <c r="C58" s="173"/>
      <c r="D58" s="173"/>
      <c r="E58" s="234" t="s">
        <v>181</v>
      </c>
      <c r="F58" s="234"/>
      <c r="G58" s="180">
        <f>G57</f>
        <v>133.6</v>
      </c>
      <c r="I58" s="172">
        <f>'PLANILHA ORCAMENTARIA'!G17</f>
        <v>133.6</v>
      </c>
      <c r="J58" s="181">
        <f>G58-I58</f>
        <v>0</v>
      </c>
      <c r="K58" s="181">
        <f>G56-J58</f>
        <v>79.447511999999989</v>
      </c>
      <c r="L58" s="181">
        <f>K58/F56</f>
        <v>3.4617652287581695</v>
      </c>
    </row>
    <row r="59" spans="1:12" ht="10.050000000000001" customHeight="1">
      <c r="A59" s="173"/>
      <c r="B59" s="173"/>
      <c r="C59" s="173"/>
      <c r="D59" s="173"/>
      <c r="E59" s="235"/>
      <c r="F59" s="235"/>
      <c r="G59" s="235"/>
    </row>
    <row r="60" spans="1:12" ht="19.95" customHeight="1">
      <c r="A60" s="243" t="s">
        <v>1045</v>
      </c>
      <c r="B60" s="243"/>
      <c r="C60" s="243"/>
      <c r="D60" s="243"/>
      <c r="E60" s="243"/>
      <c r="F60" s="243"/>
      <c r="G60" s="243"/>
    </row>
    <row r="61" spans="1:12" ht="15" customHeight="1">
      <c r="A61" s="238" t="s">
        <v>195</v>
      </c>
      <c r="B61" s="238"/>
      <c r="C61" s="174" t="s">
        <v>174</v>
      </c>
      <c r="D61" s="174" t="s">
        <v>175</v>
      </c>
      <c r="E61" s="174" t="s">
        <v>176</v>
      </c>
      <c r="F61" s="174" t="s">
        <v>177</v>
      </c>
      <c r="G61" s="174" t="s">
        <v>178</v>
      </c>
    </row>
    <row r="62" spans="1:12" ht="15" customHeight="1">
      <c r="A62" s="175" t="s">
        <v>203</v>
      </c>
      <c r="B62" s="176" t="s">
        <v>204</v>
      </c>
      <c r="C62" s="175" t="s">
        <v>31</v>
      </c>
      <c r="D62" s="175" t="s">
        <v>198</v>
      </c>
      <c r="E62" s="177">
        <f>I64/F62</f>
        <v>43.448801742919393</v>
      </c>
      <c r="F62" s="178">
        <v>22.95</v>
      </c>
      <c r="G62" s="178">
        <f t="shared" ref="G62" si="5">E62*F62</f>
        <v>997.15000000000009</v>
      </c>
    </row>
    <row r="63" spans="1:12" ht="18" customHeight="1">
      <c r="A63" s="173"/>
      <c r="B63" s="173"/>
      <c r="C63" s="173"/>
      <c r="D63" s="173"/>
      <c r="E63" s="236" t="s">
        <v>205</v>
      </c>
      <c r="F63" s="236"/>
      <c r="G63" s="179">
        <f>G62</f>
        <v>997.15000000000009</v>
      </c>
    </row>
    <row r="64" spans="1:12" ht="15" customHeight="1">
      <c r="A64" s="173"/>
      <c r="B64" s="173"/>
      <c r="C64" s="173"/>
      <c r="D64" s="173"/>
      <c r="E64" s="234" t="s">
        <v>181</v>
      </c>
      <c r="F64" s="234"/>
      <c r="G64" s="180">
        <f>G63</f>
        <v>997.15000000000009</v>
      </c>
      <c r="I64" s="172">
        <f>'PLANILHA ORCAMENTARIA'!G18</f>
        <v>997.15</v>
      </c>
      <c r="J64" s="181">
        <f>G64-I64</f>
        <v>0</v>
      </c>
      <c r="K64" s="181">
        <f>G62-J64</f>
        <v>997.15000000000009</v>
      </c>
      <c r="L64" s="181">
        <f>K64/F62</f>
        <v>43.448801742919393</v>
      </c>
    </row>
    <row r="65" spans="1:12" ht="10.050000000000001" customHeight="1">
      <c r="A65" s="173"/>
      <c r="B65" s="173"/>
      <c r="C65" s="173"/>
      <c r="D65" s="173"/>
      <c r="E65" s="235"/>
      <c r="F65" s="235"/>
      <c r="G65" s="235"/>
    </row>
    <row r="66" spans="1:12" ht="19.95" customHeight="1">
      <c r="A66" s="243" t="s">
        <v>1046</v>
      </c>
      <c r="B66" s="243"/>
      <c r="C66" s="243"/>
      <c r="D66" s="243"/>
      <c r="E66" s="243"/>
      <c r="F66" s="243"/>
      <c r="G66" s="243"/>
    </row>
    <row r="67" spans="1:12" ht="15" customHeight="1">
      <c r="A67" s="238" t="s">
        <v>188</v>
      </c>
      <c r="B67" s="238"/>
      <c r="C67" s="174" t="s">
        <v>174</v>
      </c>
      <c r="D67" s="174" t="s">
        <v>175</v>
      </c>
      <c r="E67" s="174" t="s">
        <v>176</v>
      </c>
      <c r="F67" s="174" t="s">
        <v>177</v>
      </c>
      <c r="G67" s="174" t="s">
        <v>178</v>
      </c>
    </row>
    <row r="68" spans="1:12" ht="59.4" customHeight="1">
      <c r="A68" s="175" t="s">
        <v>210</v>
      </c>
      <c r="B68" s="176" t="s">
        <v>211</v>
      </c>
      <c r="C68" s="175" t="s">
        <v>31</v>
      </c>
      <c r="D68" s="175" t="s">
        <v>212</v>
      </c>
      <c r="E68" s="177">
        <v>1.0999999999999999E-2</v>
      </c>
      <c r="F68" s="178">
        <v>79.680000000000007</v>
      </c>
      <c r="G68" s="178">
        <f t="shared" ref="G68:G71" si="6">E68*F68</f>
        <v>0.87648000000000004</v>
      </c>
    </row>
    <row r="69" spans="1:12" ht="58.2" customHeight="1">
      <c r="A69" s="175" t="s">
        <v>1047</v>
      </c>
      <c r="B69" s="176" t="s">
        <v>1048</v>
      </c>
      <c r="C69" s="175" t="s">
        <v>31</v>
      </c>
      <c r="D69" s="175" t="s">
        <v>191</v>
      </c>
      <c r="E69" s="177">
        <v>1.6899999999999998E-2</v>
      </c>
      <c r="F69" s="178">
        <v>325.17</v>
      </c>
      <c r="G69" s="178">
        <f t="shared" si="6"/>
        <v>5.4953729999999998</v>
      </c>
    </row>
    <row r="70" spans="1:12" ht="43.8" customHeight="1">
      <c r="A70" s="175" t="s">
        <v>1049</v>
      </c>
      <c r="B70" s="176" t="s">
        <v>1050</v>
      </c>
      <c r="C70" s="175" t="s">
        <v>31</v>
      </c>
      <c r="D70" s="175" t="s">
        <v>212</v>
      </c>
      <c r="E70" s="177">
        <v>8.5000000000000006E-3</v>
      </c>
      <c r="F70" s="178">
        <v>85</v>
      </c>
      <c r="G70" s="178">
        <f t="shared" si="6"/>
        <v>0.72250000000000003</v>
      </c>
    </row>
    <row r="71" spans="1:12" ht="43.8" customHeight="1">
      <c r="A71" s="175" t="s">
        <v>1051</v>
      </c>
      <c r="B71" s="176" t="s">
        <v>1052</v>
      </c>
      <c r="C71" s="175" t="s">
        <v>31</v>
      </c>
      <c r="D71" s="175" t="s">
        <v>191</v>
      </c>
      <c r="E71" s="177">
        <v>3.1628195381545213E-3</v>
      </c>
      <c r="F71" s="178">
        <v>210.46</v>
      </c>
      <c r="G71" s="178">
        <f t="shared" si="6"/>
        <v>0.66564700000000054</v>
      </c>
    </row>
    <row r="72" spans="1:12" ht="18" customHeight="1">
      <c r="A72" s="173"/>
      <c r="B72" s="173"/>
      <c r="C72" s="173"/>
      <c r="D72" s="173"/>
      <c r="E72" s="236" t="s">
        <v>192</v>
      </c>
      <c r="F72" s="236"/>
      <c r="G72" s="179">
        <f>SUM(G68:G71)</f>
        <v>7.7600000000000007</v>
      </c>
    </row>
    <row r="73" spans="1:12" ht="15" customHeight="1">
      <c r="A73" s="173"/>
      <c r="B73" s="173"/>
      <c r="C73" s="173"/>
      <c r="D73" s="173"/>
      <c r="E73" s="234" t="s">
        <v>181</v>
      </c>
      <c r="F73" s="234"/>
      <c r="G73" s="180">
        <f>G72</f>
        <v>7.7600000000000007</v>
      </c>
      <c r="I73" s="172">
        <f>'PLANILHA ORCAMENTARIA'!G19</f>
        <v>7.76</v>
      </c>
      <c r="J73" s="181">
        <f>G73-I73</f>
        <v>0</v>
      </c>
      <c r="K73" s="181">
        <f>G71-J73</f>
        <v>0.66564700000000054</v>
      </c>
      <c r="L73" s="181">
        <f>K73/F71</f>
        <v>3.1628195381545213E-3</v>
      </c>
    </row>
    <row r="74" spans="1:12" ht="10.050000000000001" customHeight="1">
      <c r="A74" s="173"/>
      <c r="B74" s="173"/>
      <c r="C74" s="173"/>
      <c r="D74" s="173"/>
      <c r="E74" s="235"/>
      <c r="F74" s="235"/>
      <c r="G74" s="235"/>
    </row>
    <row r="75" spans="1:12" ht="19.95" customHeight="1">
      <c r="A75" s="243" t="s">
        <v>1053</v>
      </c>
      <c r="B75" s="243"/>
      <c r="C75" s="243"/>
      <c r="D75" s="243"/>
      <c r="E75" s="243"/>
      <c r="F75" s="243"/>
      <c r="G75" s="243"/>
    </row>
    <row r="76" spans="1:12" ht="15" customHeight="1">
      <c r="A76" s="238" t="s">
        <v>188</v>
      </c>
      <c r="B76" s="238"/>
      <c r="C76" s="174" t="s">
        <v>174</v>
      </c>
      <c r="D76" s="174" t="s">
        <v>175</v>
      </c>
      <c r="E76" s="174" t="s">
        <v>176</v>
      </c>
      <c r="F76" s="174" t="s">
        <v>177</v>
      </c>
      <c r="G76" s="174" t="s">
        <v>178</v>
      </c>
    </row>
    <row r="77" spans="1:12" ht="37.950000000000003" customHeight="1">
      <c r="A77" s="175" t="s">
        <v>210</v>
      </c>
      <c r="B77" s="176" t="s">
        <v>211</v>
      </c>
      <c r="C77" s="175" t="s">
        <v>31</v>
      </c>
      <c r="D77" s="175" t="s">
        <v>212</v>
      </c>
      <c r="E77" s="177">
        <v>2.5000000000000001E-3</v>
      </c>
      <c r="F77" s="178">
        <v>79.680000000000007</v>
      </c>
      <c r="G77" s="178">
        <f t="shared" ref="G77:G78" si="7">E77*F77</f>
        <v>0.19920000000000002</v>
      </c>
    </row>
    <row r="78" spans="1:12" ht="37.950000000000003" customHeight="1">
      <c r="A78" s="175" t="s">
        <v>1047</v>
      </c>
      <c r="B78" s="176" t="s">
        <v>1048</v>
      </c>
      <c r="C78" s="175" t="s">
        <v>31</v>
      </c>
      <c r="D78" s="175" t="s">
        <v>191</v>
      </c>
      <c r="E78" s="177">
        <v>5.0459759510409954E-3</v>
      </c>
      <c r="F78" s="178">
        <v>325.17</v>
      </c>
      <c r="G78" s="178">
        <f t="shared" si="7"/>
        <v>1.6408000000000005</v>
      </c>
    </row>
    <row r="79" spans="1:12" ht="18" customHeight="1">
      <c r="A79" s="173"/>
      <c r="B79" s="173"/>
      <c r="C79" s="173"/>
      <c r="D79" s="173"/>
      <c r="E79" s="236" t="s">
        <v>192</v>
      </c>
      <c r="F79" s="236"/>
      <c r="G79" s="179">
        <f>SUM(G77:G78)</f>
        <v>1.8400000000000005</v>
      </c>
    </row>
    <row r="80" spans="1:12" ht="15" customHeight="1">
      <c r="A80" s="173"/>
      <c r="B80" s="173"/>
      <c r="C80" s="173"/>
      <c r="D80" s="173"/>
      <c r="E80" s="234" t="s">
        <v>181</v>
      </c>
      <c r="F80" s="234"/>
      <c r="G80" s="180">
        <f>G79</f>
        <v>1.8400000000000005</v>
      </c>
      <c r="I80" s="172">
        <f>'PLANILHA ORCAMENTARIA'!G20</f>
        <v>1.84</v>
      </c>
      <c r="J80" s="181">
        <f>G80-I80</f>
        <v>0</v>
      </c>
      <c r="K80" s="181">
        <f>G78-J80</f>
        <v>1.6408000000000005</v>
      </c>
      <c r="L80" s="181">
        <f>K80/F78</f>
        <v>5.0459759510409954E-3</v>
      </c>
    </row>
    <row r="81" spans="1:11" ht="10.050000000000001" customHeight="1">
      <c r="A81" s="173"/>
      <c r="B81" s="173"/>
      <c r="C81" s="173"/>
      <c r="D81" s="173"/>
      <c r="E81" s="235"/>
      <c r="F81" s="235"/>
      <c r="G81" s="235"/>
    </row>
    <row r="82" spans="1:11" ht="19.95" customHeight="1">
      <c r="A82" s="243" t="s">
        <v>1054</v>
      </c>
      <c r="B82" s="243"/>
      <c r="C82" s="243"/>
      <c r="D82" s="243"/>
      <c r="E82" s="243"/>
      <c r="F82" s="243"/>
      <c r="G82" s="243"/>
    </row>
    <row r="83" spans="1:11" ht="15" customHeight="1">
      <c r="A83" s="241" t="s">
        <v>1025</v>
      </c>
      <c r="B83" s="241"/>
      <c r="C83" s="182" t="s">
        <v>174</v>
      </c>
      <c r="D83" s="182" t="s">
        <v>175</v>
      </c>
      <c r="E83" s="182" t="s">
        <v>176</v>
      </c>
      <c r="F83" s="182" t="s">
        <v>177</v>
      </c>
      <c r="G83" s="182" t="s">
        <v>178</v>
      </c>
    </row>
    <row r="84" spans="1:11" ht="28.95" customHeight="1">
      <c r="A84" s="183" t="s">
        <v>189</v>
      </c>
      <c r="B84" s="184" t="s">
        <v>190</v>
      </c>
      <c r="C84" s="183" t="s">
        <v>31</v>
      </c>
      <c r="D84" s="185" t="s">
        <v>191</v>
      </c>
      <c r="E84" s="186">
        <v>2.7341877756773805E-4</v>
      </c>
      <c r="F84" s="187">
        <v>79.349999999999994</v>
      </c>
      <c r="G84" s="178">
        <f t="shared" ref="G84" si="8">E84*F84</f>
        <v>2.1695780000000012E-2</v>
      </c>
    </row>
    <row r="85" spans="1:11" ht="18" customHeight="1">
      <c r="A85" s="188"/>
      <c r="B85" s="188"/>
      <c r="C85" s="188"/>
      <c r="D85" s="188"/>
      <c r="E85" s="237" t="s">
        <v>192</v>
      </c>
      <c r="F85" s="237"/>
      <c r="G85" s="189">
        <f>SUM(G84)</f>
        <v>2.1695780000000012E-2</v>
      </c>
    </row>
    <row r="86" spans="1:11" ht="30.6">
      <c r="A86" s="183" t="s">
        <v>193</v>
      </c>
      <c r="B86" s="184" t="s">
        <v>194</v>
      </c>
      <c r="C86" s="183" t="s">
        <v>31</v>
      </c>
      <c r="D86" s="183" t="s">
        <v>102</v>
      </c>
      <c r="E86" s="185">
        <v>2.8860000000000001E-3</v>
      </c>
      <c r="F86" s="187">
        <v>10.27</v>
      </c>
      <c r="G86" s="178">
        <f t="shared" ref="G86" si="9">E86*F86</f>
        <v>2.9639220000000001E-2</v>
      </c>
    </row>
    <row r="87" spans="1:11" ht="15" customHeight="1">
      <c r="A87" s="188"/>
      <c r="B87" s="188"/>
      <c r="C87" s="188"/>
      <c r="D87" s="188"/>
      <c r="E87" s="237" t="s">
        <v>1156</v>
      </c>
      <c r="F87" s="237"/>
      <c r="G87" s="189">
        <f>SUM(G86)</f>
        <v>2.9639220000000001E-2</v>
      </c>
    </row>
    <row r="88" spans="1:11" ht="20.399999999999999">
      <c r="A88" s="183" t="s">
        <v>196</v>
      </c>
      <c r="B88" s="184" t="s">
        <v>197</v>
      </c>
      <c r="C88" s="183" t="s">
        <v>31</v>
      </c>
      <c r="D88" s="183" t="s">
        <v>198</v>
      </c>
      <c r="E88" s="185">
        <v>2.5000000000000001E-3</v>
      </c>
      <c r="F88" s="187">
        <v>15.75</v>
      </c>
      <c r="G88" s="178">
        <f t="shared" ref="G88:G91" si="10">E88*F88</f>
        <v>3.9375E-2</v>
      </c>
    </row>
    <row r="89" spans="1:11" ht="20.399999999999999">
      <c r="A89" s="183" t="s">
        <v>199</v>
      </c>
      <c r="B89" s="184" t="s">
        <v>200</v>
      </c>
      <c r="C89" s="183" t="s">
        <v>31</v>
      </c>
      <c r="D89" s="183" t="s">
        <v>198</v>
      </c>
      <c r="E89" s="185">
        <v>2E-3</v>
      </c>
      <c r="F89" s="187">
        <v>24.62</v>
      </c>
      <c r="G89" s="178">
        <f t="shared" si="10"/>
        <v>4.9240000000000006E-2</v>
      </c>
    </row>
    <row r="90" spans="1:11" ht="20.399999999999999">
      <c r="A90" s="183" t="s">
        <v>201</v>
      </c>
      <c r="B90" s="184" t="s">
        <v>202</v>
      </c>
      <c r="C90" s="183" t="s">
        <v>31</v>
      </c>
      <c r="D90" s="183" t="s">
        <v>198</v>
      </c>
      <c r="E90" s="185">
        <v>2.5000000000000001E-3</v>
      </c>
      <c r="F90" s="187">
        <v>19.170000000000002</v>
      </c>
      <c r="G90" s="178">
        <f t="shared" si="10"/>
        <v>4.7925000000000002E-2</v>
      </c>
    </row>
    <row r="91" spans="1:11">
      <c r="A91" s="183" t="s">
        <v>203</v>
      </c>
      <c r="B91" s="184" t="s">
        <v>204</v>
      </c>
      <c r="C91" s="183" t="s">
        <v>31</v>
      </c>
      <c r="D91" s="183" t="s">
        <v>198</v>
      </c>
      <c r="E91" s="185">
        <v>7.4999999999999997E-3</v>
      </c>
      <c r="F91" s="187">
        <v>22.95</v>
      </c>
      <c r="G91" s="178">
        <f t="shared" si="10"/>
        <v>0.172125</v>
      </c>
    </row>
    <row r="92" spans="1:11" ht="15" customHeight="1">
      <c r="A92" s="173"/>
      <c r="B92" s="173"/>
      <c r="C92" s="173"/>
      <c r="D92" s="173"/>
      <c r="E92" s="242" t="s">
        <v>1026</v>
      </c>
      <c r="F92" s="242"/>
      <c r="G92" s="190">
        <f>SUM(G88:G91)</f>
        <v>0.30866499999999997</v>
      </c>
    </row>
    <row r="93" spans="1:11" ht="15" customHeight="1">
      <c r="A93" s="173"/>
      <c r="B93" s="173"/>
      <c r="C93" s="173"/>
      <c r="D93" s="173"/>
      <c r="E93" s="234" t="s">
        <v>181</v>
      </c>
      <c r="F93" s="234"/>
      <c r="G93" s="180">
        <f>G92+G87+G85</f>
        <v>0.36</v>
      </c>
      <c r="I93" s="172">
        <f>'PLANILHA ORCAMENTARIA'!G21</f>
        <v>0.36</v>
      </c>
      <c r="J93" s="181">
        <f>G93-I93</f>
        <v>0</v>
      </c>
      <c r="K93" s="181"/>
    </row>
    <row r="94" spans="1:11" ht="10.050000000000001" customHeight="1">
      <c r="A94" s="173"/>
      <c r="B94" s="173"/>
      <c r="C94" s="173"/>
      <c r="D94" s="173"/>
      <c r="E94" s="235"/>
      <c r="F94" s="235"/>
      <c r="G94" s="235"/>
    </row>
    <row r="95" spans="1:11" ht="19.95" customHeight="1">
      <c r="A95" s="243" t="s">
        <v>1055</v>
      </c>
      <c r="B95" s="243"/>
      <c r="C95" s="243"/>
      <c r="D95" s="243"/>
      <c r="E95" s="243"/>
      <c r="F95" s="243"/>
      <c r="G95" s="243"/>
      <c r="K95" s="181"/>
    </row>
    <row r="96" spans="1:11" ht="15" customHeight="1">
      <c r="A96" s="238" t="s">
        <v>322</v>
      </c>
      <c r="B96" s="238"/>
      <c r="C96" s="174" t="s">
        <v>174</v>
      </c>
      <c r="D96" s="174" t="s">
        <v>175</v>
      </c>
      <c r="E96" s="174" t="s">
        <v>176</v>
      </c>
      <c r="F96" s="174" t="s">
        <v>177</v>
      </c>
      <c r="G96" s="174" t="s">
        <v>178</v>
      </c>
    </row>
    <row r="97" spans="1:11" ht="21" customHeight="1">
      <c r="A97" s="175" t="s">
        <v>1056</v>
      </c>
      <c r="B97" s="176" t="s">
        <v>1057</v>
      </c>
      <c r="C97" s="175" t="s">
        <v>31</v>
      </c>
      <c r="D97" s="175" t="s">
        <v>23</v>
      </c>
      <c r="E97" s="177">
        <v>1</v>
      </c>
      <c r="F97" s="178">
        <v>174.09535839999808</v>
      </c>
      <c r="G97" s="178">
        <f t="shared" ref="G97:G99" si="11">E97*F97</f>
        <v>174.09535839999808</v>
      </c>
    </row>
    <row r="98" spans="1:11" ht="21" customHeight="1">
      <c r="A98" s="175" t="s">
        <v>1058</v>
      </c>
      <c r="B98" s="176" t="s">
        <v>1059</v>
      </c>
      <c r="C98" s="175" t="s">
        <v>31</v>
      </c>
      <c r="D98" s="175" t="s">
        <v>23</v>
      </c>
      <c r="E98" s="177">
        <v>1</v>
      </c>
      <c r="F98" s="178">
        <v>270.51</v>
      </c>
      <c r="G98" s="178">
        <f t="shared" si="11"/>
        <v>270.51</v>
      </c>
    </row>
    <row r="99" spans="1:11" ht="21" customHeight="1">
      <c r="A99" s="175" t="s">
        <v>1060</v>
      </c>
      <c r="B99" s="176" t="s">
        <v>1061</v>
      </c>
      <c r="C99" s="175" t="s">
        <v>31</v>
      </c>
      <c r="D99" s="175" t="s">
        <v>23</v>
      </c>
      <c r="E99" s="177">
        <v>1</v>
      </c>
      <c r="F99" s="178">
        <v>2.35</v>
      </c>
      <c r="G99" s="178">
        <f t="shared" si="11"/>
        <v>2.35</v>
      </c>
    </row>
    <row r="100" spans="1:11" ht="21" customHeight="1">
      <c r="A100" s="175" t="s">
        <v>1062</v>
      </c>
      <c r="B100" s="176" t="s">
        <v>1063</v>
      </c>
      <c r="C100" s="175" t="s">
        <v>31</v>
      </c>
      <c r="D100" s="175" t="s">
        <v>23</v>
      </c>
      <c r="E100" s="177">
        <v>1</v>
      </c>
      <c r="F100" s="178">
        <v>15.46</v>
      </c>
      <c r="G100" s="178">
        <f t="shared" ref="G100" si="12">E100*F100</f>
        <v>15.46</v>
      </c>
    </row>
    <row r="101" spans="1:11" ht="15" customHeight="1">
      <c r="A101" s="173"/>
      <c r="B101" s="173"/>
      <c r="C101" s="173"/>
      <c r="D101" s="173"/>
      <c r="E101" s="236" t="s">
        <v>335</v>
      </c>
      <c r="F101" s="236"/>
      <c r="G101" s="179">
        <f>SUM(G97:G100)</f>
        <v>462.41535839999807</v>
      </c>
    </row>
    <row r="102" spans="1:11" ht="15" customHeight="1">
      <c r="A102" s="238" t="s">
        <v>336</v>
      </c>
      <c r="B102" s="238"/>
      <c r="C102" s="174" t="s">
        <v>174</v>
      </c>
      <c r="D102" s="174" t="s">
        <v>175</v>
      </c>
      <c r="E102" s="174" t="s">
        <v>176</v>
      </c>
      <c r="F102" s="174" t="s">
        <v>177</v>
      </c>
      <c r="G102" s="174" t="s">
        <v>178</v>
      </c>
    </row>
    <row r="103" spans="1:11" ht="21" customHeight="1">
      <c r="A103" s="175" t="s">
        <v>598</v>
      </c>
      <c r="B103" s="176" t="s">
        <v>599</v>
      </c>
      <c r="C103" s="175" t="s">
        <v>31</v>
      </c>
      <c r="D103" s="175" t="s">
        <v>23</v>
      </c>
      <c r="E103" s="177">
        <v>1</v>
      </c>
      <c r="F103" s="178">
        <v>19422.18</v>
      </c>
      <c r="G103" s="178">
        <f t="shared" ref="G103" si="13">E103*F103</f>
        <v>19422.18</v>
      </c>
    </row>
    <row r="104" spans="1:11" ht="15" customHeight="1">
      <c r="A104" s="173"/>
      <c r="B104" s="173"/>
      <c r="C104" s="173"/>
      <c r="D104" s="173"/>
      <c r="E104" s="236" t="s">
        <v>339</v>
      </c>
      <c r="F104" s="236"/>
      <c r="G104" s="179">
        <f>SUM(G103)</f>
        <v>19422.18</v>
      </c>
    </row>
    <row r="105" spans="1:11" ht="15" customHeight="1">
      <c r="A105" s="238" t="s">
        <v>254</v>
      </c>
      <c r="B105" s="238"/>
      <c r="C105" s="174" t="s">
        <v>174</v>
      </c>
      <c r="D105" s="174" t="s">
        <v>175</v>
      </c>
      <c r="E105" s="174" t="s">
        <v>176</v>
      </c>
      <c r="F105" s="174" t="s">
        <v>177</v>
      </c>
      <c r="G105" s="174" t="s">
        <v>178</v>
      </c>
    </row>
    <row r="106" spans="1:11" ht="28.95" customHeight="1">
      <c r="A106" s="175" t="s">
        <v>1064</v>
      </c>
      <c r="B106" s="176" t="s">
        <v>1065</v>
      </c>
      <c r="C106" s="175" t="s">
        <v>31</v>
      </c>
      <c r="D106" s="175" t="s">
        <v>23</v>
      </c>
      <c r="E106" s="177">
        <v>1</v>
      </c>
      <c r="F106" s="178">
        <f>auxiliares!G286</f>
        <v>215.97464159999998</v>
      </c>
      <c r="G106" s="178">
        <f t="shared" ref="G106" si="14">E106*F106</f>
        <v>215.97464159999998</v>
      </c>
    </row>
    <row r="107" spans="1:11" ht="15" customHeight="1">
      <c r="A107" s="173"/>
      <c r="B107" s="173"/>
      <c r="C107" s="173"/>
      <c r="D107" s="173"/>
      <c r="E107" s="236" t="s">
        <v>257</v>
      </c>
      <c r="F107" s="236"/>
      <c r="G107" s="179">
        <f>SUM(G106)</f>
        <v>215.97464159999998</v>
      </c>
    </row>
    <row r="108" spans="1:11" ht="15" customHeight="1">
      <c r="A108" s="173"/>
      <c r="B108" s="173"/>
      <c r="C108" s="173"/>
      <c r="D108" s="173"/>
      <c r="E108" s="234" t="s">
        <v>181</v>
      </c>
      <c r="F108" s="234"/>
      <c r="G108" s="180">
        <f>G107+G104+G101</f>
        <v>20100.57</v>
      </c>
      <c r="I108" s="172">
        <f>'PLANILHA ORCAMENTARIA'!G23</f>
        <v>20100.57</v>
      </c>
      <c r="J108" s="181">
        <f>I108-G108</f>
        <v>0</v>
      </c>
      <c r="K108" s="181">
        <f>G97+J108</f>
        <v>174.09535839999808</v>
      </c>
    </row>
    <row r="109" spans="1:11" ht="10.050000000000001" customHeight="1">
      <c r="A109" s="173"/>
      <c r="B109" s="173"/>
      <c r="C109" s="173"/>
      <c r="D109" s="173"/>
      <c r="E109" s="235"/>
      <c r="F109" s="235"/>
      <c r="G109" s="235"/>
    </row>
    <row r="110" spans="1:11" ht="19.95" customHeight="1">
      <c r="A110" s="243" t="s">
        <v>1066</v>
      </c>
      <c r="B110" s="243"/>
      <c r="C110" s="243"/>
      <c r="D110" s="243"/>
      <c r="E110" s="243"/>
      <c r="F110" s="243"/>
      <c r="G110" s="243"/>
    </row>
    <row r="111" spans="1:11" ht="15" customHeight="1">
      <c r="A111" s="238" t="s">
        <v>322</v>
      </c>
      <c r="B111" s="238"/>
      <c r="C111" s="174" t="s">
        <v>174</v>
      </c>
      <c r="D111" s="174" t="s">
        <v>175</v>
      </c>
      <c r="E111" s="174" t="s">
        <v>176</v>
      </c>
      <c r="F111" s="174" t="s">
        <v>177</v>
      </c>
      <c r="G111" s="174" t="s">
        <v>178</v>
      </c>
    </row>
    <row r="112" spans="1:11" ht="21" customHeight="1">
      <c r="A112" s="175" t="s">
        <v>1067</v>
      </c>
      <c r="B112" s="176" t="s">
        <v>1068</v>
      </c>
      <c r="C112" s="175" t="s">
        <v>31</v>
      </c>
      <c r="D112" s="175" t="s">
        <v>23</v>
      </c>
      <c r="E112" s="177">
        <v>1</v>
      </c>
      <c r="F112" s="178">
        <v>254.14712379999969</v>
      </c>
      <c r="G112" s="178">
        <f t="shared" ref="G112:G114" si="15">E112*F112</f>
        <v>254.14712379999969</v>
      </c>
    </row>
    <row r="113" spans="1:11" ht="21" customHeight="1">
      <c r="A113" s="175" t="s">
        <v>1058</v>
      </c>
      <c r="B113" s="176" t="s">
        <v>1059</v>
      </c>
      <c r="C113" s="175" t="s">
        <v>31</v>
      </c>
      <c r="D113" s="175" t="s">
        <v>23</v>
      </c>
      <c r="E113" s="177">
        <v>1</v>
      </c>
      <c r="F113" s="178">
        <v>270.51</v>
      </c>
      <c r="G113" s="178">
        <f t="shared" si="15"/>
        <v>270.51</v>
      </c>
    </row>
    <row r="114" spans="1:11" ht="28.95" customHeight="1">
      <c r="A114" s="175" t="s">
        <v>1069</v>
      </c>
      <c r="B114" s="176" t="s">
        <v>1070</v>
      </c>
      <c r="C114" s="175" t="s">
        <v>31</v>
      </c>
      <c r="D114" s="175" t="s">
        <v>23</v>
      </c>
      <c r="E114" s="177">
        <v>1</v>
      </c>
      <c r="F114" s="178">
        <v>15.46</v>
      </c>
      <c r="G114" s="178">
        <f t="shared" si="15"/>
        <v>15.46</v>
      </c>
    </row>
    <row r="115" spans="1:11" ht="21" customHeight="1">
      <c r="A115" s="175" t="s">
        <v>1062</v>
      </c>
      <c r="B115" s="176" t="s">
        <v>1063</v>
      </c>
      <c r="C115" s="175" t="s">
        <v>31</v>
      </c>
      <c r="D115" s="175" t="s">
        <v>23</v>
      </c>
      <c r="E115" s="177">
        <v>1</v>
      </c>
      <c r="F115" s="178">
        <v>15.46</v>
      </c>
      <c r="G115" s="178">
        <f t="shared" ref="G115" si="16">E115*F115</f>
        <v>15.46</v>
      </c>
    </row>
    <row r="116" spans="1:11" ht="15" customHeight="1">
      <c r="A116" s="173"/>
      <c r="B116" s="173"/>
      <c r="C116" s="173"/>
      <c r="D116" s="173"/>
      <c r="E116" s="236" t="s">
        <v>335</v>
      </c>
      <c r="F116" s="236"/>
      <c r="G116" s="179">
        <f>SUM(G112:G115)</f>
        <v>555.57712379999975</v>
      </c>
    </row>
    <row r="117" spans="1:11" ht="15" customHeight="1">
      <c r="A117" s="238" t="s">
        <v>336</v>
      </c>
      <c r="B117" s="238"/>
      <c r="C117" s="174" t="s">
        <v>174</v>
      </c>
      <c r="D117" s="174" t="s">
        <v>175</v>
      </c>
      <c r="E117" s="174" t="s">
        <v>176</v>
      </c>
      <c r="F117" s="174" t="s">
        <v>177</v>
      </c>
      <c r="G117" s="174" t="s">
        <v>178</v>
      </c>
    </row>
    <row r="118" spans="1:11" ht="15" customHeight="1">
      <c r="A118" s="175" t="s">
        <v>595</v>
      </c>
      <c r="B118" s="176" t="s">
        <v>596</v>
      </c>
      <c r="C118" s="175" t="s">
        <v>31</v>
      </c>
      <c r="D118" s="175" t="s">
        <v>23</v>
      </c>
      <c r="E118" s="177">
        <v>1</v>
      </c>
      <c r="F118" s="178">
        <v>4949.46</v>
      </c>
      <c r="G118" s="178">
        <f t="shared" ref="G118" si="17">E118*F118</f>
        <v>4949.46</v>
      </c>
    </row>
    <row r="119" spans="1:11" ht="15" customHeight="1">
      <c r="A119" s="173"/>
      <c r="B119" s="173"/>
      <c r="C119" s="173"/>
      <c r="D119" s="173"/>
      <c r="E119" s="236" t="s">
        <v>339</v>
      </c>
      <c r="F119" s="236"/>
      <c r="G119" s="179">
        <f>SUM(G118)</f>
        <v>4949.46</v>
      </c>
    </row>
    <row r="120" spans="1:11" ht="15" customHeight="1">
      <c r="A120" s="238" t="s">
        <v>254</v>
      </c>
      <c r="B120" s="238"/>
      <c r="C120" s="174" t="s">
        <v>174</v>
      </c>
      <c r="D120" s="174" t="s">
        <v>175</v>
      </c>
      <c r="E120" s="174" t="s">
        <v>176</v>
      </c>
      <c r="F120" s="174" t="s">
        <v>177</v>
      </c>
      <c r="G120" s="174" t="s">
        <v>178</v>
      </c>
    </row>
    <row r="121" spans="1:11" ht="21" customHeight="1">
      <c r="A121" s="175" t="s">
        <v>1071</v>
      </c>
      <c r="B121" s="176" t="s">
        <v>1072</v>
      </c>
      <c r="C121" s="175" t="s">
        <v>31</v>
      </c>
      <c r="D121" s="175" t="s">
        <v>23</v>
      </c>
      <c r="E121" s="177">
        <v>1</v>
      </c>
      <c r="F121" s="178">
        <f>auxiliares!G281</f>
        <v>79.042876200000009</v>
      </c>
      <c r="G121" s="178">
        <f t="shared" ref="G121" si="18">E121*F121</f>
        <v>79.042876200000009</v>
      </c>
    </row>
    <row r="122" spans="1:11" ht="15" customHeight="1">
      <c r="A122" s="173"/>
      <c r="B122" s="173"/>
      <c r="C122" s="173"/>
      <c r="D122" s="173"/>
      <c r="E122" s="236" t="s">
        <v>257</v>
      </c>
      <c r="F122" s="236"/>
      <c r="G122" s="179">
        <f>SUM(G121)</f>
        <v>79.042876200000009</v>
      </c>
    </row>
    <row r="123" spans="1:11" ht="15" customHeight="1">
      <c r="A123" s="173"/>
      <c r="B123" s="173"/>
      <c r="C123" s="173"/>
      <c r="D123" s="173"/>
      <c r="E123" s="234" t="s">
        <v>181</v>
      </c>
      <c r="F123" s="234"/>
      <c r="G123" s="180">
        <f>G122+G119+G116</f>
        <v>5584.08</v>
      </c>
      <c r="I123" s="172">
        <f>'PLANILHA ORCAMENTARIA'!G24</f>
        <v>5584.08</v>
      </c>
      <c r="J123" s="181">
        <f>I123-G123</f>
        <v>0</v>
      </c>
      <c r="K123" s="181"/>
    </row>
    <row r="124" spans="1:11" ht="10.050000000000001" customHeight="1">
      <c r="A124" s="173"/>
      <c r="B124" s="173"/>
      <c r="C124" s="173"/>
      <c r="D124" s="173"/>
      <c r="E124" s="235"/>
      <c r="F124" s="235"/>
      <c r="G124" s="235"/>
    </row>
    <row r="125" spans="1:11" ht="19.95" customHeight="1">
      <c r="A125" s="243" t="s">
        <v>1073</v>
      </c>
      <c r="B125" s="243"/>
      <c r="C125" s="243"/>
      <c r="D125" s="243"/>
      <c r="E125" s="243"/>
      <c r="F125" s="243"/>
      <c r="G125" s="243"/>
    </row>
    <row r="126" spans="1:11" ht="15" customHeight="1">
      <c r="A126" s="238" t="s">
        <v>195</v>
      </c>
      <c r="B126" s="238"/>
      <c r="C126" s="174" t="s">
        <v>174</v>
      </c>
      <c r="D126" s="174" t="s">
        <v>175</v>
      </c>
      <c r="E126" s="174" t="s">
        <v>176</v>
      </c>
      <c r="F126" s="174" t="s">
        <v>177</v>
      </c>
      <c r="G126" s="174" t="s">
        <v>178</v>
      </c>
    </row>
    <row r="127" spans="1:11" ht="15" customHeight="1">
      <c r="A127" s="175" t="s">
        <v>203</v>
      </c>
      <c r="B127" s="176" t="s">
        <v>204</v>
      </c>
      <c r="C127" s="175" t="s">
        <v>31</v>
      </c>
      <c r="D127" s="175" t="s">
        <v>198</v>
      </c>
      <c r="E127" s="177">
        <f>I129/F127</f>
        <v>3.4806100217864921</v>
      </c>
      <c r="F127" s="178">
        <v>22.95</v>
      </c>
      <c r="G127" s="178">
        <f t="shared" ref="G127" si="19">E127*F127</f>
        <v>79.88</v>
      </c>
    </row>
    <row r="128" spans="1:11" ht="18" customHeight="1">
      <c r="A128" s="173"/>
      <c r="B128" s="173"/>
      <c r="C128" s="173"/>
      <c r="D128" s="173"/>
      <c r="E128" s="236" t="s">
        <v>205</v>
      </c>
      <c r="F128" s="236"/>
      <c r="G128" s="179">
        <f>SUM(G127)</f>
        <v>79.88</v>
      </c>
    </row>
    <row r="129" spans="1:9" ht="15" customHeight="1">
      <c r="A129" s="173"/>
      <c r="B129" s="173"/>
      <c r="C129" s="173"/>
      <c r="D129" s="173"/>
      <c r="E129" s="234" t="s">
        <v>181</v>
      </c>
      <c r="F129" s="234"/>
      <c r="G129" s="180">
        <f>G128</f>
        <v>79.88</v>
      </c>
      <c r="I129" s="172">
        <f>'PLANILHA ORCAMENTARIA'!G26</f>
        <v>79.88</v>
      </c>
    </row>
    <row r="130" spans="1:9" ht="10.050000000000001" customHeight="1">
      <c r="A130" s="173"/>
      <c r="B130" s="173"/>
      <c r="C130" s="173"/>
      <c r="D130" s="173"/>
      <c r="E130" s="235"/>
      <c r="F130" s="235"/>
      <c r="G130" s="235"/>
    </row>
    <row r="131" spans="1:9" ht="19.95" customHeight="1">
      <c r="A131" s="243" t="s">
        <v>1074</v>
      </c>
      <c r="B131" s="243"/>
      <c r="C131" s="243"/>
      <c r="D131" s="243"/>
      <c r="E131" s="243"/>
      <c r="F131" s="243"/>
      <c r="G131" s="243"/>
    </row>
    <row r="132" spans="1:9" ht="15" customHeight="1">
      <c r="A132" s="238" t="s">
        <v>1025</v>
      </c>
      <c r="B132" s="238"/>
      <c r="C132" s="174" t="s">
        <v>174</v>
      </c>
      <c r="D132" s="174" t="s">
        <v>175</v>
      </c>
      <c r="E132" s="174" t="s">
        <v>176</v>
      </c>
      <c r="F132" s="174" t="s">
        <v>177</v>
      </c>
      <c r="G132" s="174" t="s">
        <v>178</v>
      </c>
    </row>
    <row r="133" spans="1:9" ht="21" customHeight="1">
      <c r="A133" s="175" t="s">
        <v>203</v>
      </c>
      <c r="B133" s="176" t="s">
        <v>204</v>
      </c>
      <c r="C133" s="175" t="s">
        <v>31</v>
      </c>
      <c r="D133" s="175" t="s">
        <v>198</v>
      </c>
      <c r="E133" s="177">
        <f>I135/F133</f>
        <v>2.1106753812636163</v>
      </c>
      <c r="F133" s="178">
        <v>22.95</v>
      </c>
      <c r="G133" s="178">
        <f t="shared" ref="G133" si="20">E133*F133</f>
        <v>48.439999999999991</v>
      </c>
    </row>
    <row r="134" spans="1:9" ht="21" customHeight="1">
      <c r="A134" s="191"/>
      <c r="B134" s="192"/>
      <c r="C134" s="191"/>
      <c r="D134" s="191"/>
      <c r="E134" s="236" t="s">
        <v>339</v>
      </c>
      <c r="F134" s="236"/>
      <c r="G134" s="179">
        <f>SUM(G133)</f>
        <v>48.439999999999991</v>
      </c>
    </row>
    <row r="135" spans="1:9" ht="15" customHeight="1">
      <c r="A135" s="173"/>
      <c r="B135" s="173"/>
      <c r="C135" s="173"/>
      <c r="D135" s="173"/>
      <c r="E135" s="234" t="s">
        <v>181</v>
      </c>
      <c r="F135" s="234"/>
      <c r="G135" s="180">
        <f>G134</f>
        <v>48.439999999999991</v>
      </c>
      <c r="I135" s="172">
        <f>'PLANILHA ORCAMENTARIA'!G27</f>
        <v>48.44</v>
      </c>
    </row>
    <row r="136" spans="1:9" ht="10.050000000000001" customHeight="1">
      <c r="A136" s="173"/>
      <c r="B136" s="173"/>
      <c r="C136" s="173"/>
      <c r="D136" s="173"/>
      <c r="E136" s="235"/>
      <c r="F136" s="235"/>
      <c r="G136" s="235"/>
    </row>
    <row r="137" spans="1:9" ht="19.95" customHeight="1">
      <c r="A137" s="243" t="s">
        <v>1075</v>
      </c>
      <c r="B137" s="243"/>
      <c r="C137" s="243"/>
      <c r="D137" s="243"/>
      <c r="E137" s="243"/>
      <c r="F137" s="243"/>
      <c r="G137" s="243"/>
    </row>
    <row r="138" spans="1:9" ht="15" customHeight="1">
      <c r="A138" s="238" t="s">
        <v>195</v>
      </c>
      <c r="B138" s="238"/>
      <c r="C138" s="174" t="s">
        <v>174</v>
      </c>
      <c r="D138" s="174" t="s">
        <v>175</v>
      </c>
      <c r="E138" s="174" t="s">
        <v>176</v>
      </c>
      <c r="F138" s="174" t="s">
        <v>177</v>
      </c>
      <c r="G138" s="174" t="s">
        <v>178</v>
      </c>
    </row>
    <row r="139" spans="1:9" ht="15" customHeight="1">
      <c r="A139" s="175" t="s">
        <v>203</v>
      </c>
      <c r="B139" s="176" t="s">
        <v>204</v>
      </c>
      <c r="C139" s="175" t="s">
        <v>31</v>
      </c>
      <c r="D139" s="175" t="s">
        <v>198</v>
      </c>
      <c r="E139" s="177">
        <f>I141/F139</f>
        <v>43.448801742919393</v>
      </c>
      <c r="F139" s="178">
        <v>22.95</v>
      </c>
      <c r="G139" s="178">
        <f t="shared" ref="G139" si="21">E139*F139</f>
        <v>997.15000000000009</v>
      </c>
    </row>
    <row r="140" spans="1:9" ht="18" customHeight="1">
      <c r="A140" s="173"/>
      <c r="B140" s="173"/>
      <c r="C140" s="173"/>
      <c r="D140" s="173"/>
      <c r="E140" s="236" t="s">
        <v>205</v>
      </c>
      <c r="F140" s="236"/>
      <c r="G140" s="179">
        <f>SUM(G139)</f>
        <v>997.15000000000009</v>
      </c>
    </row>
    <row r="141" spans="1:9" ht="15" customHeight="1">
      <c r="A141" s="173"/>
      <c r="B141" s="173"/>
      <c r="C141" s="173"/>
      <c r="D141" s="173"/>
      <c r="E141" s="234" t="s">
        <v>181</v>
      </c>
      <c r="F141" s="234"/>
      <c r="G141" s="180">
        <f>G140</f>
        <v>997.15000000000009</v>
      </c>
      <c r="I141" s="172">
        <f>'PLANILHA ORCAMENTARIA'!G28</f>
        <v>997.15</v>
      </c>
    </row>
    <row r="142" spans="1:9" ht="10.050000000000001" customHeight="1">
      <c r="A142" s="173"/>
      <c r="B142" s="173"/>
      <c r="C142" s="173"/>
      <c r="D142" s="173"/>
      <c r="E142" s="235"/>
      <c r="F142" s="235"/>
      <c r="G142" s="235"/>
    </row>
    <row r="143" spans="1:9" ht="19.95" customHeight="1">
      <c r="A143" s="243" t="s">
        <v>1076</v>
      </c>
      <c r="B143" s="243"/>
      <c r="C143" s="243"/>
      <c r="D143" s="243"/>
      <c r="E143" s="243"/>
      <c r="F143" s="243"/>
      <c r="G143" s="243"/>
    </row>
    <row r="144" spans="1:9" ht="15" customHeight="1">
      <c r="A144" s="238" t="s">
        <v>1025</v>
      </c>
      <c r="B144" s="238"/>
      <c r="C144" s="174" t="s">
        <v>174</v>
      </c>
      <c r="D144" s="174" t="s">
        <v>175</v>
      </c>
      <c r="E144" s="174" t="s">
        <v>176</v>
      </c>
      <c r="F144" s="174" t="s">
        <v>177</v>
      </c>
      <c r="G144" s="174" t="s">
        <v>178</v>
      </c>
    </row>
    <row r="145" spans="1:12" ht="28.95" customHeight="1">
      <c r="A145" s="183" t="s">
        <v>210</v>
      </c>
      <c r="B145" s="184" t="s">
        <v>211</v>
      </c>
      <c r="C145" s="183" t="s">
        <v>31</v>
      </c>
      <c r="D145" s="185" t="s">
        <v>212</v>
      </c>
      <c r="E145" s="186">
        <v>0.25</v>
      </c>
      <c r="F145" s="187">
        <v>79.680000000000007</v>
      </c>
      <c r="G145" s="178">
        <f t="shared" ref="G145" si="22">E145*F145</f>
        <v>19.920000000000002</v>
      </c>
    </row>
    <row r="146" spans="1:12" ht="18" customHeight="1">
      <c r="A146" s="188"/>
      <c r="B146" s="188"/>
      <c r="C146" s="188"/>
      <c r="D146" s="188"/>
      <c r="E146" s="237" t="s">
        <v>192</v>
      </c>
      <c r="F146" s="237"/>
      <c r="G146" s="189">
        <f>SUM(G145)</f>
        <v>19.920000000000002</v>
      </c>
    </row>
    <row r="147" spans="1:12" ht="15" customHeight="1">
      <c r="A147" s="175" t="s">
        <v>203</v>
      </c>
      <c r="B147" s="176" t="s">
        <v>204</v>
      </c>
      <c r="C147" s="175" t="s">
        <v>31</v>
      </c>
      <c r="D147" s="175" t="s">
        <v>198</v>
      </c>
      <c r="E147" s="177">
        <v>0.51198257080610021</v>
      </c>
      <c r="F147" s="178">
        <v>22.95</v>
      </c>
      <c r="G147" s="178">
        <f t="shared" ref="G147" si="23">E147*F147</f>
        <v>11.75</v>
      </c>
    </row>
    <row r="148" spans="1:12" ht="18" customHeight="1">
      <c r="A148" s="173"/>
      <c r="B148" s="173"/>
      <c r="C148" s="173"/>
      <c r="D148" s="173"/>
      <c r="E148" s="236" t="s">
        <v>205</v>
      </c>
      <c r="F148" s="236"/>
      <c r="G148" s="179">
        <f>SUM(G147)</f>
        <v>11.75</v>
      </c>
    </row>
    <row r="149" spans="1:12" ht="15" customHeight="1">
      <c r="A149" s="173"/>
      <c r="B149" s="173"/>
      <c r="C149" s="173"/>
      <c r="D149" s="173"/>
      <c r="E149" s="234" t="s">
        <v>181</v>
      </c>
      <c r="F149" s="234"/>
      <c r="G149" s="180">
        <f>G148+G146</f>
        <v>31.67</v>
      </c>
      <c r="I149" s="172">
        <f>'PLANILHA ORCAMENTARIA'!G29</f>
        <v>31.67</v>
      </c>
      <c r="J149" s="181">
        <f>G149-I149</f>
        <v>0</v>
      </c>
      <c r="K149" s="181">
        <f>G147-J149</f>
        <v>11.75</v>
      </c>
      <c r="L149" s="181">
        <f>K149/F147</f>
        <v>0.51198257080610021</v>
      </c>
    </row>
    <row r="150" spans="1:12" ht="10.050000000000001" customHeight="1">
      <c r="A150" s="173"/>
      <c r="B150" s="173"/>
      <c r="C150" s="173"/>
      <c r="D150" s="173"/>
      <c r="E150" s="235"/>
      <c r="F150" s="235"/>
      <c r="G150" s="235"/>
    </row>
    <row r="151" spans="1:12" ht="19.95" customHeight="1">
      <c r="A151" s="243" t="s">
        <v>1077</v>
      </c>
      <c r="B151" s="243"/>
      <c r="C151" s="243"/>
      <c r="D151" s="243"/>
      <c r="E151" s="243"/>
      <c r="F151" s="243"/>
      <c r="G151" s="243"/>
    </row>
    <row r="152" spans="1:12" ht="15" customHeight="1">
      <c r="A152" s="238" t="s">
        <v>188</v>
      </c>
      <c r="B152" s="238"/>
      <c r="C152" s="174" t="s">
        <v>174</v>
      </c>
      <c r="D152" s="174" t="s">
        <v>175</v>
      </c>
      <c r="E152" s="174" t="s">
        <v>176</v>
      </c>
      <c r="F152" s="174" t="s">
        <v>177</v>
      </c>
      <c r="G152" s="174" t="s">
        <v>178</v>
      </c>
    </row>
    <row r="153" spans="1:12" ht="48.6" customHeight="1">
      <c r="A153" s="175" t="s">
        <v>210</v>
      </c>
      <c r="B153" s="176" t="s">
        <v>211</v>
      </c>
      <c r="C153" s="175" t="s">
        <v>31</v>
      </c>
      <c r="D153" s="175" t="s">
        <v>212</v>
      </c>
      <c r="E153" s="177">
        <v>2.5000000000000001E-3</v>
      </c>
      <c r="F153" s="178">
        <v>79.680000000000007</v>
      </c>
      <c r="G153" s="178">
        <f t="shared" ref="G153:G154" si="24">E153*F153</f>
        <v>0.19920000000000002</v>
      </c>
    </row>
    <row r="154" spans="1:12" ht="48.6" customHeight="1">
      <c r="A154" s="175" t="s">
        <v>1047</v>
      </c>
      <c r="B154" s="176" t="s">
        <v>1048</v>
      </c>
      <c r="C154" s="175" t="s">
        <v>31</v>
      </c>
      <c r="D154" s="175" t="s">
        <v>191</v>
      </c>
      <c r="E154" s="177">
        <v>5.0459759510409936E-3</v>
      </c>
      <c r="F154" s="178">
        <v>325.17</v>
      </c>
      <c r="G154" s="178">
        <f t="shared" si="24"/>
        <v>1.6408</v>
      </c>
    </row>
    <row r="155" spans="1:12" ht="18" customHeight="1">
      <c r="A155" s="173"/>
      <c r="B155" s="173"/>
      <c r="C155" s="173"/>
      <c r="D155" s="173"/>
      <c r="E155" s="236" t="s">
        <v>192</v>
      </c>
      <c r="F155" s="236"/>
      <c r="G155" s="179">
        <f>SUM(G153:G154)</f>
        <v>1.84</v>
      </c>
    </row>
    <row r="156" spans="1:12" ht="15" customHeight="1">
      <c r="A156" s="173"/>
      <c r="B156" s="173"/>
      <c r="C156" s="173"/>
      <c r="D156" s="173"/>
      <c r="E156" s="234" t="s">
        <v>181</v>
      </c>
      <c r="F156" s="234"/>
      <c r="G156" s="180">
        <f>G155</f>
        <v>1.84</v>
      </c>
      <c r="I156" s="172">
        <f>'PLANILHA ORCAMENTARIA'!G30</f>
        <v>1.84</v>
      </c>
      <c r="J156" s="181">
        <f>G156-I156</f>
        <v>0</v>
      </c>
      <c r="K156" s="181">
        <f>G154-J156</f>
        <v>1.6408</v>
      </c>
      <c r="L156" s="181">
        <f>K156/F154</f>
        <v>5.0459759510409936E-3</v>
      </c>
    </row>
    <row r="157" spans="1:12" ht="10.050000000000001" customHeight="1">
      <c r="A157" s="173"/>
      <c r="B157" s="173"/>
      <c r="C157" s="173"/>
      <c r="D157" s="173"/>
      <c r="E157" s="235"/>
      <c r="F157" s="235"/>
      <c r="G157" s="235"/>
    </row>
    <row r="158" spans="1:12" ht="19.95" customHeight="1">
      <c r="A158" s="243" t="s">
        <v>1078</v>
      </c>
      <c r="B158" s="243"/>
      <c r="C158" s="243"/>
      <c r="D158" s="243"/>
      <c r="E158" s="243"/>
      <c r="F158" s="243"/>
      <c r="G158" s="243"/>
    </row>
    <row r="159" spans="1:12" ht="15" customHeight="1">
      <c r="A159" s="238" t="s">
        <v>195</v>
      </c>
      <c r="B159" s="238"/>
      <c r="C159" s="174" t="s">
        <v>174</v>
      </c>
      <c r="D159" s="174" t="s">
        <v>175</v>
      </c>
      <c r="E159" s="174" t="s">
        <v>176</v>
      </c>
      <c r="F159" s="174" t="s">
        <v>177</v>
      </c>
      <c r="G159" s="174" t="s">
        <v>178</v>
      </c>
    </row>
    <row r="160" spans="1:12" ht="15" customHeight="1">
      <c r="A160" s="175" t="s">
        <v>203</v>
      </c>
      <c r="B160" s="176" t="s">
        <v>204</v>
      </c>
      <c r="C160" s="175" t="s">
        <v>31</v>
      </c>
      <c r="D160" s="175" t="s">
        <v>198</v>
      </c>
      <c r="E160" s="177">
        <f>I162/F160</f>
        <v>43.448801742919393</v>
      </c>
      <c r="F160" s="178">
        <v>22.95</v>
      </c>
      <c r="G160" s="178">
        <f t="shared" ref="G160" si="25">E160*F160</f>
        <v>997.15000000000009</v>
      </c>
    </row>
    <row r="161" spans="1:12" ht="18" customHeight="1">
      <c r="A161" s="173"/>
      <c r="B161" s="173"/>
      <c r="C161" s="173"/>
      <c r="D161" s="173"/>
      <c r="E161" s="236" t="s">
        <v>205</v>
      </c>
      <c r="F161" s="236"/>
      <c r="G161" s="179">
        <f>SUM(G159:G160)</f>
        <v>997.15000000000009</v>
      </c>
    </row>
    <row r="162" spans="1:12" ht="15" customHeight="1">
      <c r="A162" s="173"/>
      <c r="B162" s="173"/>
      <c r="C162" s="173"/>
      <c r="D162" s="173"/>
      <c r="E162" s="234" t="s">
        <v>181</v>
      </c>
      <c r="F162" s="234"/>
      <c r="G162" s="180">
        <f>G161</f>
        <v>997.15000000000009</v>
      </c>
      <c r="I162" s="172">
        <f>'PLANILHA ORCAMENTARIA'!G32</f>
        <v>997.15</v>
      </c>
      <c r="J162" s="181">
        <f>G162-I162</f>
        <v>0</v>
      </c>
      <c r="K162" s="181">
        <f>G160-J162</f>
        <v>997.15000000000009</v>
      </c>
      <c r="L162" s="181">
        <f>K162/F160</f>
        <v>43.448801742919393</v>
      </c>
    </row>
    <row r="163" spans="1:12" ht="10.050000000000001" customHeight="1">
      <c r="A163" s="173"/>
      <c r="B163" s="173"/>
      <c r="C163" s="173"/>
      <c r="D163" s="173"/>
      <c r="E163" s="235"/>
      <c r="F163" s="235"/>
      <c r="G163" s="235"/>
    </row>
    <row r="164" spans="1:12" ht="19.95" customHeight="1">
      <c r="A164" s="243" t="s">
        <v>1079</v>
      </c>
      <c r="B164" s="243"/>
      <c r="C164" s="243"/>
      <c r="D164" s="243"/>
      <c r="E164" s="243"/>
      <c r="F164" s="243"/>
      <c r="G164" s="243"/>
    </row>
    <row r="165" spans="1:12" ht="15" customHeight="1">
      <c r="A165" s="238" t="s">
        <v>1025</v>
      </c>
      <c r="B165" s="238"/>
      <c r="C165" s="174" t="s">
        <v>174</v>
      </c>
      <c r="D165" s="174" t="s">
        <v>175</v>
      </c>
      <c r="E165" s="174" t="s">
        <v>176</v>
      </c>
      <c r="F165" s="174" t="s">
        <v>177</v>
      </c>
      <c r="G165" s="174" t="s">
        <v>178</v>
      </c>
    </row>
    <row r="166" spans="1:12" ht="21" customHeight="1">
      <c r="A166" s="175" t="s">
        <v>203</v>
      </c>
      <c r="B166" s="176" t="s">
        <v>204</v>
      </c>
      <c r="C166" s="175" t="s">
        <v>31</v>
      </c>
      <c r="D166" s="175" t="s">
        <v>198</v>
      </c>
      <c r="E166" s="177">
        <f>I168/F166</f>
        <v>43.448801742919393</v>
      </c>
      <c r="F166" s="178">
        <v>22.95</v>
      </c>
      <c r="G166" s="178">
        <f t="shared" ref="G166" si="26">E166*F166</f>
        <v>997.15000000000009</v>
      </c>
    </row>
    <row r="167" spans="1:12" ht="25.8" customHeight="1">
      <c r="A167" s="173"/>
      <c r="B167" s="173"/>
      <c r="C167" s="173"/>
      <c r="D167" s="173"/>
      <c r="E167" s="236" t="s">
        <v>205</v>
      </c>
      <c r="F167" s="236"/>
      <c r="G167" s="179">
        <f>SUM(G165:G166)</f>
        <v>997.15000000000009</v>
      </c>
    </row>
    <row r="168" spans="1:12" ht="15" customHeight="1">
      <c r="A168" s="173"/>
      <c r="B168" s="173"/>
      <c r="C168" s="173"/>
      <c r="D168" s="173"/>
      <c r="E168" s="234" t="s">
        <v>181</v>
      </c>
      <c r="F168" s="234"/>
      <c r="G168" s="180">
        <f>G167</f>
        <v>997.15000000000009</v>
      </c>
      <c r="I168" s="172">
        <f>'PLANILHA ORCAMENTARIA'!G33</f>
        <v>997.15</v>
      </c>
    </row>
    <row r="169" spans="1:12" ht="10.050000000000001" customHeight="1">
      <c r="A169" s="173"/>
      <c r="B169" s="173"/>
      <c r="C169" s="173"/>
      <c r="D169" s="173"/>
      <c r="E169" s="235"/>
      <c r="F169" s="235"/>
      <c r="G169" s="235"/>
    </row>
    <row r="170" spans="1:12" ht="19.95" customHeight="1">
      <c r="A170" s="243" t="s">
        <v>1080</v>
      </c>
      <c r="B170" s="243"/>
      <c r="C170" s="243"/>
      <c r="D170" s="243"/>
      <c r="E170" s="243"/>
      <c r="F170" s="243"/>
      <c r="G170" s="243"/>
    </row>
    <row r="171" spans="1:12" ht="15" customHeight="1">
      <c r="A171" s="238" t="s">
        <v>173</v>
      </c>
      <c r="B171" s="238"/>
      <c r="C171" s="174" t="s">
        <v>174</v>
      </c>
      <c r="D171" s="174" t="s">
        <v>175</v>
      </c>
      <c r="E171" s="174" t="s">
        <v>176</v>
      </c>
      <c r="F171" s="174" t="s">
        <v>177</v>
      </c>
      <c r="G171" s="174" t="s">
        <v>178</v>
      </c>
    </row>
    <row r="172" spans="1:12" ht="28.95" customHeight="1">
      <c r="A172" s="175" t="s">
        <v>1081</v>
      </c>
      <c r="B172" s="176" t="s">
        <v>1082</v>
      </c>
      <c r="C172" s="175" t="s">
        <v>31</v>
      </c>
      <c r="D172" s="175" t="s">
        <v>48</v>
      </c>
      <c r="E172" s="177">
        <v>0.90859999999999996</v>
      </c>
      <c r="F172" s="178">
        <v>94.56</v>
      </c>
      <c r="G172" s="178">
        <f t="shared" ref="G172" si="27">E172*F172</f>
        <v>85.917215999999996</v>
      </c>
    </row>
    <row r="173" spans="1:12" ht="15" customHeight="1">
      <c r="A173" s="173"/>
      <c r="B173" s="173"/>
      <c r="C173" s="173"/>
      <c r="D173" s="173"/>
      <c r="E173" s="236" t="s">
        <v>180</v>
      </c>
      <c r="F173" s="236"/>
      <c r="G173" s="179">
        <f>SUM(G171:G172)</f>
        <v>85.917215999999996</v>
      </c>
    </row>
    <row r="174" spans="1:12" ht="15" customHeight="1">
      <c r="A174" s="238" t="s">
        <v>195</v>
      </c>
      <c r="B174" s="238"/>
      <c r="C174" s="174" t="s">
        <v>174</v>
      </c>
      <c r="D174" s="174" t="s">
        <v>175</v>
      </c>
      <c r="E174" s="174" t="s">
        <v>176</v>
      </c>
      <c r="F174" s="174" t="s">
        <v>177</v>
      </c>
      <c r="G174" s="174" t="s">
        <v>178</v>
      </c>
    </row>
    <row r="175" spans="1:12" ht="15" customHeight="1">
      <c r="A175" s="175" t="s">
        <v>278</v>
      </c>
      <c r="B175" s="176" t="s">
        <v>279</v>
      </c>
      <c r="C175" s="175" t="s">
        <v>31</v>
      </c>
      <c r="D175" s="175" t="s">
        <v>198</v>
      </c>
      <c r="E175" s="177">
        <v>0.3</v>
      </c>
      <c r="F175" s="178">
        <v>28.34</v>
      </c>
      <c r="G175" s="178">
        <f t="shared" ref="G175:G176" si="28">E175*F175</f>
        <v>8.5019999999999989</v>
      </c>
    </row>
    <row r="176" spans="1:12" ht="15" customHeight="1">
      <c r="A176" s="175" t="s">
        <v>203</v>
      </c>
      <c r="B176" s="176" t="s">
        <v>204</v>
      </c>
      <c r="C176" s="175" t="s">
        <v>31</v>
      </c>
      <c r="D176" s="175" t="s">
        <v>198</v>
      </c>
      <c r="E176" s="177">
        <v>2.762447233115469</v>
      </c>
      <c r="F176" s="178">
        <v>22.95</v>
      </c>
      <c r="G176" s="178">
        <f t="shared" si="28"/>
        <v>63.398164000000016</v>
      </c>
    </row>
    <row r="177" spans="1:12" ht="18" customHeight="1">
      <c r="A177" s="173"/>
      <c r="B177" s="173"/>
      <c r="C177" s="173"/>
      <c r="D177" s="173"/>
      <c r="E177" s="236" t="s">
        <v>205</v>
      </c>
      <c r="F177" s="236"/>
      <c r="G177" s="179">
        <f>SUM(G175:G176)</f>
        <v>71.900164000000018</v>
      </c>
    </row>
    <row r="178" spans="1:12" ht="15" customHeight="1">
      <c r="A178" s="238" t="s">
        <v>254</v>
      </c>
      <c r="B178" s="238"/>
      <c r="C178" s="174" t="s">
        <v>174</v>
      </c>
      <c r="D178" s="174" t="s">
        <v>175</v>
      </c>
      <c r="E178" s="174" t="s">
        <v>176</v>
      </c>
      <c r="F178" s="174" t="s">
        <v>177</v>
      </c>
      <c r="G178" s="174" t="s">
        <v>178</v>
      </c>
    </row>
    <row r="179" spans="1:12" ht="37.799999999999997" customHeight="1">
      <c r="A179" s="175" t="s">
        <v>1083</v>
      </c>
      <c r="B179" s="176" t="s">
        <v>1084</v>
      </c>
      <c r="C179" s="175" t="s">
        <v>31</v>
      </c>
      <c r="D179" s="175" t="s">
        <v>48</v>
      </c>
      <c r="E179" s="177">
        <v>0.44119999999999998</v>
      </c>
      <c r="F179" s="178">
        <v>673.85</v>
      </c>
      <c r="G179" s="178">
        <f t="shared" ref="G179" si="29">E179*F179</f>
        <v>297.30261999999999</v>
      </c>
    </row>
    <row r="180" spans="1:12" ht="15" customHeight="1">
      <c r="A180" s="173"/>
      <c r="B180" s="173"/>
      <c r="C180" s="173"/>
      <c r="D180" s="173"/>
      <c r="E180" s="236" t="s">
        <v>257</v>
      </c>
      <c r="F180" s="236"/>
      <c r="G180" s="179">
        <f>SUM(G178:G179)</f>
        <v>297.30261999999999</v>
      </c>
    </row>
    <row r="181" spans="1:12" ht="15" customHeight="1">
      <c r="A181" s="173"/>
      <c r="B181" s="173"/>
      <c r="C181" s="173"/>
      <c r="D181" s="173"/>
      <c r="E181" s="234" t="s">
        <v>181</v>
      </c>
      <c r="F181" s="234"/>
      <c r="G181" s="180">
        <f>G180+G177+G173</f>
        <v>455.12</v>
      </c>
      <c r="I181" s="172">
        <f>'PLANILHA ORCAMENTARIA'!G34</f>
        <v>455.12</v>
      </c>
      <c r="J181" s="181">
        <f>G181-I181</f>
        <v>0</v>
      </c>
      <c r="K181" s="181">
        <f>G176-J181</f>
        <v>63.398164000000016</v>
      </c>
      <c r="L181" s="181">
        <f>K181/F176</f>
        <v>2.762447233115469</v>
      </c>
    </row>
    <row r="182" spans="1:12" ht="10.050000000000001" customHeight="1">
      <c r="A182" s="173"/>
      <c r="B182" s="173"/>
      <c r="C182" s="173"/>
      <c r="D182" s="173"/>
      <c r="E182" s="235"/>
      <c r="F182" s="235"/>
      <c r="G182" s="235"/>
    </row>
    <row r="183" spans="1:12" ht="19.95" customHeight="1">
      <c r="A183" s="243" t="s">
        <v>1085</v>
      </c>
      <c r="B183" s="243"/>
      <c r="C183" s="243"/>
      <c r="D183" s="243"/>
      <c r="E183" s="243"/>
      <c r="F183" s="243"/>
      <c r="G183" s="243"/>
    </row>
    <row r="184" spans="1:12" ht="15" customHeight="1">
      <c r="A184" s="238" t="s">
        <v>1025</v>
      </c>
      <c r="B184" s="238"/>
      <c r="C184" s="174" t="s">
        <v>174</v>
      </c>
      <c r="D184" s="174" t="s">
        <v>175</v>
      </c>
      <c r="E184" s="174" t="s">
        <v>176</v>
      </c>
      <c r="F184" s="174" t="s">
        <v>177</v>
      </c>
      <c r="G184" s="174" t="s">
        <v>178</v>
      </c>
    </row>
    <row r="185" spans="1:12" ht="58.8" customHeight="1">
      <c r="A185" s="183" t="s">
        <v>217</v>
      </c>
      <c r="B185" s="184" t="s">
        <v>218</v>
      </c>
      <c r="C185" s="183" t="s">
        <v>31</v>
      </c>
      <c r="D185" s="185" t="s">
        <v>191</v>
      </c>
      <c r="E185" s="186">
        <f>I187/F185</f>
        <v>4.0294768940356482E-3</v>
      </c>
      <c r="F185" s="187">
        <v>275.47000000000003</v>
      </c>
      <c r="G185" s="178">
        <f t="shared" ref="G185" si="30">E185*F185</f>
        <v>1.1100000000000001</v>
      </c>
    </row>
    <row r="186" spans="1:12" ht="15" customHeight="1">
      <c r="A186" s="173"/>
      <c r="B186" s="173"/>
      <c r="C186" s="173"/>
      <c r="D186" s="173"/>
      <c r="E186" s="237" t="s">
        <v>192</v>
      </c>
      <c r="F186" s="237"/>
      <c r="G186" s="189">
        <f>SUM(G185)</f>
        <v>1.1100000000000001</v>
      </c>
    </row>
    <row r="187" spans="1:12" ht="15" customHeight="1">
      <c r="A187" s="173"/>
      <c r="B187" s="173"/>
      <c r="C187" s="173"/>
      <c r="D187" s="173"/>
      <c r="E187" s="234" t="s">
        <v>181</v>
      </c>
      <c r="F187" s="234"/>
      <c r="G187" s="180">
        <f>SUM(G186)</f>
        <v>1.1100000000000001</v>
      </c>
      <c r="I187" s="172">
        <f>'PLANILHA ORCAMENTARIA'!G35</f>
        <v>1.1100000000000001</v>
      </c>
      <c r="J187" s="181"/>
    </row>
    <row r="188" spans="1:12" ht="10.050000000000001" customHeight="1">
      <c r="A188" s="173"/>
      <c r="B188" s="173"/>
      <c r="C188" s="173"/>
      <c r="D188" s="173"/>
      <c r="E188" s="235"/>
      <c r="F188" s="235"/>
      <c r="G188" s="235"/>
    </row>
    <row r="189" spans="1:12" ht="19.95" customHeight="1">
      <c r="A189" s="243" t="s">
        <v>1086</v>
      </c>
      <c r="B189" s="243"/>
      <c r="C189" s="243"/>
      <c r="D189" s="243"/>
      <c r="E189" s="243"/>
      <c r="F189" s="243"/>
      <c r="G189" s="243"/>
    </row>
    <row r="190" spans="1:12" ht="15" customHeight="1">
      <c r="A190" s="238" t="s">
        <v>1025</v>
      </c>
      <c r="B190" s="238"/>
      <c r="C190" s="174" t="s">
        <v>174</v>
      </c>
      <c r="D190" s="174" t="s">
        <v>175</v>
      </c>
      <c r="E190" s="174" t="s">
        <v>176</v>
      </c>
      <c r="F190" s="174" t="s">
        <v>177</v>
      </c>
      <c r="G190" s="174" t="s">
        <v>178</v>
      </c>
    </row>
    <row r="191" spans="1:12" ht="28.95" customHeight="1">
      <c r="A191" s="175" t="s">
        <v>221</v>
      </c>
      <c r="B191" s="176" t="s">
        <v>222</v>
      </c>
      <c r="C191" s="175" t="s">
        <v>31</v>
      </c>
      <c r="D191" s="175" t="s">
        <v>48</v>
      </c>
      <c r="E191" s="177">
        <v>1.1499999999999999</v>
      </c>
      <c r="F191" s="178">
        <v>101.14</v>
      </c>
      <c r="G191" s="178">
        <f t="shared" ref="G191" si="31">E191*F191</f>
        <v>116.31099999999999</v>
      </c>
    </row>
    <row r="192" spans="1:12" ht="15" customHeight="1">
      <c r="A192" s="173"/>
      <c r="B192" s="173"/>
      <c r="C192" s="173"/>
      <c r="D192" s="173"/>
      <c r="E192" s="236" t="s">
        <v>180</v>
      </c>
      <c r="F192" s="236"/>
      <c r="G192" s="179">
        <f>SUM(G190:G191)</f>
        <v>116.31099999999999</v>
      </c>
    </row>
    <row r="193" spans="1:12" ht="15" customHeight="1">
      <c r="A193" s="238" t="s">
        <v>195</v>
      </c>
      <c r="B193" s="238"/>
      <c r="C193" s="174" t="s">
        <v>174</v>
      </c>
      <c r="D193" s="174" t="s">
        <v>175</v>
      </c>
      <c r="E193" s="174" t="s">
        <v>176</v>
      </c>
      <c r="F193" s="174" t="s">
        <v>177</v>
      </c>
      <c r="G193" s="174" t="s">
        <v>178</v>
      </c>
    </row>
    <row r="194" spans="1:12" ht="15" customHeight="1">
      <c r="A194" s="175" t="s">
        <v>203</v>
      </c>
      <c r="B194" s="176" t="s">
        <v>204</v>
      </c>
      <c r="C194" s="175" t="s">
        <v>31</v>
      </c>
      <c r="D194" s="175" t="s">
        <v>198</v>
      </c>
      <c r="E194" s="177">
        <v>1.1515904139433562</v>
      </c>
      <c r="F194" s="178">
        <v>22.95</v>
      </c>
      <c r="G194" s="178">
        <f t="shared" ref="G194" si="32">E194*F194</f>
        <v>26.429000000000023</v>
      </c>
    </row>
    <row r="195" spans="1:12" ht="18" customHeight="1">
      <c r="A195" s="173"/>
      <c r="B195" s="173"/>
      <c r="C195" s="173"/>
      <c r="D195" s="173"/>
      <c r="E195" s="236" t="s">
        <v>205</v>
      </c>
      <c r="F195" s="236"/>
      <c r="G195" s="179">
        <f>SUM(G194:G194)</f>
        <v>26.429000000000023</v>
      </c>
    </row>
    <row r="196" spans="1:12" ht="15" customHeight="1">
      <c r="A196" s="173"/>
      <c r="B196" s="173"/>
      <c r="C196" s="173"/>
      <c r="D196" s="173"/>
      <c r="E196" s="234" t="s">
        <v>181</v>
      </c>
      <c r="F196" s="234"/>
      <c r="G196" s="180">
        <f>G195+G192</f>
        <v>142.74</v>
      </c>
      <c r="I196" s="172">
        <f>'PLANILHA ORCAMENTARIA'!G36</f>
        <v>142.74</v>
      </c>
      <c r="J196" s="181">
        <f>G196-I196</f>
        <v>0</v>
      </c>
      <c r="K196" s="181">
        <f>G194-J196</f>
        <v>26.429000000000023</v>
      </c>
      <c r="L196" s="181">
        <f>K196/F194</f>
        <v>1.1515904139433562</v>
      </c>
    </row>
    <row r="197" spans="1:12" ht="10.050000000000001" customHeight="1">
      <c r="A197" s="173"/>
      <c r="B197" s="173"/>
      <c r="C197" s="173"/>
      <c r="D197" s="173"/>
      <c r="E197" s="246"/>
      <c r="F197" s="246"/>
      <c r="G197" s="246"/>
    </row>
    <row r="198" spans="1:12" ht="19.95" customHeight="1">
      <c r="A198" s="247" t="s">
        <v>1087</v>
      </c>
      <c r="B198" s="248"/>
      <c r="C198" s="248"/>
      <c r="D198" s="248"/>
      <c r="E198" s="248"/>
      <c r="F198" s="248"/>
      <c r="G198" s="249"/>
    </row>
    <row r="199" spans="1:12" ht="15" customHeight="1">
      <c r="A199" s="250" t="s">
        <v>1025</v>
      </c>
      <c r="B199" s="251"/>
      <c r="C199" s="174" t="s">
        <v>174</v>
      </c>
      <c r="D199" s="174" t="s">
        <v>175</v>
      </c>
      <c r="E199" s="174" t="s">
        <v>176</v>
      </c>
      <c r="F199" s="174" t="s">
        <v>177</v>
      </c>
      <c r="G199" s="174" t="s">
        <v>178</v>
      </c>
    </row>
    <row r="200" spans="1:12" ht="28.95" customHeight="1">
      <c r="A200" s="175" t="s">
        <v>225</v>
      </c>
      <c r="B200" s="176" t="s">
        <v>226</v>
      </c>
      <c r="C200" s="175" t="s">
        <v>31</v>
      </c>
      <c r="D200" s="175" t="s">
        <v>48</v>
      </c>
      <c r="E200" s="177">
        <v>1.2</v>
      </c>
      <c r="F200" s="178">
        <v>130</v>
      </c>
      <c r="G200" s="178">
        <f t="shared" ref="G200" si="33">E200*F200</f>
        <v>156</v>
      </c>
    </row>
    <row r="201" spans="1:12" ht="15" customHeight="1">
      <c r="A201" s="173"/>
      <c r="B201" s="173"/>
      <c r="C201" s="173"/>
      <c r="D201" s="173"/>
      <c r="E201" s="236" t="s">
        <v>180</v>
      </c>
      <c r="F201" s="236"/>
      <c r="G201" s="179">
        <f>SUM(G199:G200)</f>
        <v>156</v>
      </c>
    </row>
    <row r="202" spans="1:12" ht="15" customHeight="1">
      <c r="A202" s="238" t="s">
        <v>195</v>
      </c>
      <c r="B202" s="238"/>
      <c r="C202" s="174" t="s">
        <v>174</v>
      </c>
      <c r="D202" s="174" t="s">
        <v>175</v>
      </c>
      <c r="E202" s="174" t="s">
        <v>176</v>
      </c>
      <c r="F202" s="174" t="s">
        <v>177</v>
      </c>
      <c r="G202" s="174" t="s">
        <v>178</v>
      </c>
    </row>
    <row r="203" spans="1:12" ht="15" customHeight="1">
      <c r="A203" s="175" t="s">
        <v>203</v>
      </c>
      <c r="B203" s="176" t="s">
        <v>204</v>
      </c>
      <c r="C203" s="175" t="s">
        <v>31</v>
      </c>
      <c r="D203" s="175" t="s">
        <v>198</v>
      </c>
      <c r="E203" s="177">
        <v>0.32810457516339842</v>
      </c>
      <c r="F203" s="178">
        <v>22.95</v>
      </c>
      <c r="G203" s="178">
        <f t="shared" ref="G203" si="34">E203*F203</f>
        <v>7.5299999999999931</v>
      </c>
    </row>
    <row r="204" spans="1:12" ht="18" customHeight="1">
      <c r="A204" s="173"/>
      <c r="B204" s="173"/>
      <c r="C204" s="173"/>
      <c r="D204" s="173"/>
      <c r="E204" s="236" t="s">
        <v>205</v>
      </c>
      <c r="F204" s="236"/>
      <c r="G204" s="179">
        <f>SUM(G203:G203)</f>
        <v>7.5299999999999931</v>
      </c>
      <c r="J204" s="181"/>
      <c r="K204" s="181"/>
      <c r="L204" s="181"/>
    </row>
    <row r="205" spans="1:12" ht="15" customHeight="1">
      <c r="A205" s="173"/>
      <c r="B205" s="173"/>
      <c r="C205" s="173"/>
      <c r="D205" s="173"/>
      <c r="E205" s="234" t="s">
        <v>181</v>
      </c>
      <c r="F205" s="234"/>
      <c r="G205" s="180">
        <f>G204+G201</f>
        <v>163.53</v>
      </c>
      <c r="I205" s="172">
        <f>'PLANILHA ORCAMENTARIA'!G37</f>
        <v>163.53</v>
      </c>
      <c r="J205" s="181">
        <f>G205-I205</f>
        <v>0</v>
      </c>
      <c r="K205" s="181">
        <f>G203-J205</f>
        <v>7.5299999999999931</v>
      </c>
      <c r="L205" s="181">
        <f>K205/F203</f>
        <v>0.32810457516339842</v>
      </c>
    </row>
    <row r="206" spans="1:12" ht="10.050000000000001" customHeight="1">
      <c r="A206" s="173"/>
      <c r="B206" s="173"/>
      <c r="C206" s="173"/>
      <c r="D206" s="173"/>
      <c r="E206" s="235"/>
      <c r="F206" s="235"/>
      <c r="G206" s="235"/>
    </row>
    <row r="207" spans="1:12" ht="19.95" customHeight="1">
      <c r="A207" s="243" t="s">
        <v>1088</v>
      </c>
      <c r="B207" s="243"/>
      <c r="C207" s="243"/>
      <c r="D207" s="243"/>
      <c r="E207" s="243"/>
      <c r="F207" s="243"/>
      <c r="G207" s="243"/>
    </row>
    <row r="208" spans="1:12" ht="15" customHeight="1">
      <c r="A208" s="238" t="s">
        <v>1025</v>
      </c>
      <c r="B208" s="238"/>
      <c r="C208" s="174" t="s">
        <v>174</v>
      </c>
      <c r="D208" s="174" t="s">
        <v>175</v>
      </c>
      <c r="E208" s="174" t="s">
        <v>176</v>
      </c>
      <c r="F208" s="174" t="s">
        <v>177</v>
      </c>
      <c r="G208" s="174" t="s">
        <v>178</v>
      </c>
    </row>
    <row r="209" spans="1:12" ht="28.95" customHeight="1">
      <c r="A209" s="175" t="s">
        <v>229</v>
      </c>
      <c r="B209" s="176" t="s">
        <v>230</v>
      </c>
      <c r="C209" s="175" t="s">
        <v>31</v>
      </c>
      <c r="D209" s="175" t="s">
        <v>33</v>
      </c>
      <c r="E209" s="177">
        <v>1.08</v>
      </c>
      <c r="F209" s="178">
        <v>21.695833333333333</v>
      </c>
      <c r="G209" s="178">
        <f t="shared" ref="G209" si="35">E209*F209</f>
        <v>23.4315</v>
      </c>
    </row>
    <row r="210" spans="1:12" ht="15" customHeight="1">
      <c r="A210" s="173"/>
      <c r="B210" s="173"/>
      <c r="C210" s="173"/>
      <c r="D210" s="173"/>
      <c r="E210" s="236" t="s">
        <v>180</v>
      </c>
      <c r="F210" s="236"/>
      <c r="G210" s="179">
        <f>SUM(G208:G209)</f>
        <v>23.4315</v>
      </c>
    </row>
    <row r="211" spans="1:12" ht="15" customHeight="1">
      <c r="A211" s="238" t="s">
        <v>195</v>
      </c>
      <c r="B211" s="238"/>
      <c r="C211" s="174" t="s">
        <v>174</v>
      </c>
      <c r="D211" s="174" t="s">
        <v>175</v>
      </c>
      <c r="E211" s="174" t="s">
        <v>176</v>
      </c>
      <c r="F211" s="174" t="s">
        <v>177</v>
      </c>
      <c r="G211" s="174" t="s">
        <v>178</v>
      </c>
    </row>
    <row r="212" spans="1:12" ht="15" customHeight="1">
      <c r="A212" s="175" t="s">
        <v>203</v>
      </c>
      <c r="B212" s="176" t="s">
        <v>204</v>
      </c>
      <c r="C212" s="175" t="s">
        <v>31</v>
      </c>
      <c r="D212" s="175" t="s">
        <v>198</v>
      </c>
      <c r="E212" s="177">
        <v>0.03</v>
      </c>
      <c r="F212" s="178">
        <v>22.95</v>
      </c>
      <c r="G212" s="178">
        <f t="shared" ref="G212" si="36">E212*F212</f>
        <v>0.6885</v>
      </c>
    </row>
    <row r="213" spans="1:12" ht="18" customHeight="1">
      <c r="A213" s="173"/>
      <c r="B213" s="173"/>
      <c r="C213" s="173"/>
      <c r="D213" s="173"/>
      <c r="E213" s="236" t="s">
        <v>205</v>
      </c>
      <c r="F213" s="236"/>
      <c r="G213" s="179">
        <f>SUM(G212:G212)</f>
        <v>0.6885</v>
      </c>
      <c r="J213" s="181"/>
      <c r="K213" s="181"/>
      <c r="L213" s="181"/>
    </row>
    <row r="214" spans="1:12" ht="15" customHeight="1">
      <c r="A214" s="173"/>
      <c r="B214" s="173"/>
      <c r="C214" s="173"/>
      <c r="D214" s="173"/>
      <c r="E214" s="234" t="s">
        <v>181</v>
      </c>
      <c r="F214" s="234"/>
      <c r="G214" s="180">
        <f>G213+G210</f>
        <v>24.12</v>
      </c>
      <c r="I214" s="172">
        <f>'PLANILHA ORCAMENTARIA'!G38</f>
        <v>24.12</v>
      </c>
      <c r="J214" s="181">
        <f>G214-I214</f>
        <v>0</v>
      </c>
      <c r="K214" s="181">
        <f>G209-J214</f>
        <v>23.4315</v>
      </c>
      <c r="L214" s="181">
        <f>K214/E209</f>
        <v>21.695833333333333</v>
      </c>
    </row>
    <row r="215" spans="1:12" ht="15" customHeight="1">
      <c r="A215" s="173"/>
      <c r="B215" s="173"/>
      <c r="C215" s="173"/>
      <c r="D215" s="173"/>
      <c r="E215" s="193"/>
      <c r="F215" s="193"/>
      <c r="G215" s="194"/>
    </row>
    <row r="216" spans="1:12" ht="10.050000000000001" customHeight="1">
      <c r="A216" s="173"/>
      <c r="B216" s="173"/>
      <c r="C216" s="173"/>
      <c r="D216" s="173"/>
      <c r="E216" s="235"/>
      <c r="F216" s="235"/>
      <c r="G216" s="235"/>
    </row>
    <row r="217" spans="1:12" ht="19.95" customHeight="1">
      <c r="A217" s="243" t="s">
        <v>1089</v>
      </c>
      <c r="B217" s="243"/>
      <c r="C217" s="243"/>
      <c r="D217" s="243"/>
      <c r="E217" s="243"/>
      <c r="F217" s="243"/>
      <c r="G217" s="243"/>
    </row>
    <row r="218" spans="1:12" ht="15" customHeight="1">
      <c r="A218" s="241" t="s">
        <v>1025</v>
      </c>
      <c r="B218" s="241"/>
      <c r="C218" s="182" t="s">
        <v>174</v>
      </c>
      <c r="D218" s="182" t="s">
        <v>175</v>
      </c>
      <c r="E218" s="182" t="s">
        <v>176</v>
      </c>
      <c r="F218" s="182" t="s">
        <v>177</v>
      </c>
      <c r="G218" s="182" t="s">
        <v>178</v>
      </c>
    </row>
    <row r="219" spans="1:12" ht="28.95" customHeight="1">
      <c r="A219" s="183" t="s">
        <v>233</v>
      </c>
      <c r="B219" s="184" t="s">
        <v>234</v>
      </c>
      <c r="C219" s="183" t="s">
        <v>31</v>
      </c>
      <c r="D219" s="183" t="s">
        <v>48</v>
      </c>
      <c r="E219" s="185">
        <v>4.0000000000000001E-3</v>
      </c>
      <c r="F219" s="187">
        <v>95.03</v>
      </c>
      <c r="G219" s="187">
        <f t="shared" ref="G219:G220" si="37">E219*F219</f>
        <v>0.38012000000000001</v>
      </c>
    </row>
    <row r="220" spans="1:12" ht="28.95" customHeight="1">
      <c r="A220" s="183" t="s">
        <v>235</v>
      </c>
      <c r="B220" s="184" t="s">
        <v>236</v>
      </c>
      <c r="C220" s="183" t="s">
        <v>31</v>
      </c>
      <c r="D220" s="183" t="s">
        <v>102</v>
      </c>
      <c r="E220" s="185">
        <v>1.05</v>
      </c>
      <c r="F220" s="187">
        <v>13.26</v>
      </c>
      <c r="G220" s="187">
        <f t="shared" si="37"/>
        <v>13.923</v>
      </c>
    </row>
    <row r="221" spans="1:12" ht="15" customHeight="1">
      <c r="A221" s="173"/>
      <c r="B221" s="173"/>
      <c r="C221" s="173"/>
      <c r="D221" s="173"/>
      <c r="E221" s="242" t="s">
        <v>180</v>
      </c>
      <c r="F221" s="242"/>
      <c r="G221" s="190">
        <f>SUM(G219:G220)</f>
        <v>14.30312</v>
      </c>
    </row>
    <row r="222" spans="1:12" ht="15" customHeight="1">
      <c r="A222" s="238" t="s">
        <v>195</v>
      </c>
      <c r="B222" s="238"/>
      <c r="C222" s="174" t="s">
        <v>174</v>
      </c>
      <c r="D222" s="174" t="s">
        <v>175</v>
      </c>
      <c r="E222" s="174" t="s">
        <v>176</v>
      </c>
      <c r="F222" s="174" t="s">
        <v>177</v>
      </c>
      <c r="G222" s="174" t="s">
        <v>178</v>
      </c>
    </row>
    <row r="223" spans="1:12" ht="15" customHeight="1">
      <c r="A223" s="175" t="s">
        <v>203</v>
      </c>
      <c r="B223" s="176" t="s">
        <v>204</v>
      </c>
      <c r="C223" s="175" t="s">
        <v>31</v>
      </c>
      <c r="D223" s="175" t="s">
        <v>198</v>
      </c>
      <c r="E223" s="177">
        <v>0.36500566448801736</v>
      </c>
      <c r="F223" s="178">
        <v>22.95</v>
      </c>
      <c r="G223" s="178">
        <f t="shared" ref="G223" si="38">E223*F223</f>
        <v>8.3768799999999981</v>
      </c>
    </row>
    <row r="224" spans="1:12" ht="18" customHeight="1">
      <c r="A224" s="173"/>
      <c r="B224" s="173"/>
      <c r="C224" s="173"/>
      <c r="D224" s="173"/>
      <c r="E224" s="236" t="s">
        <v>205</v>
      </c>
      <c r="F224" s="236"/>
      <c r="G224" s="179">
        <f>SUM(G223:G223)</f>
        <v>8.3768799999999981</v>
      </c>
      <c r="J224" s="181"/>
      <c r="K224" s="181"/>
      <c r="L224" s="181"/>
    </row>
    <row r="225" spans="1:12" ht="15" customHeight="1">
      <c r="A225" s="173"/>
      <c r="B225" s="173"/>
      <c r="C225" s="173"/>
      <c r="D225" s="173"/>
      <c r="E225" s="234" t="s">
        <v>181</v>
      </c>
      <c r="F225" s="234"/>
      <c r="G225" s="180">
        <f>G224+G221</f>
        <v>22.68</v>
      </c>
      <c r="I225" s="172">
        <f>'PLANILHA ORCAMENTARIA'!G39</f>
        <v>22.68</v>
      </c>
      <c r="J225" s="181">
        <f>G225-I225</f>
        <v>0</v>
      </c>
      <c r="K225" s="181">
        <f>G223-J225</f>
        <v>8.3768799999999981</v>
      </c>
      <c r="L225" s="181">
        <f>K225/F223</f>
        <v>0.36500566448801736</v>
      </c>
    </row>
    <row r="226" spans="1:12" ht="10.050000000000001" customHeight="1">
      <c r="A226" s="173"/>
      <c r="B226" s="173"/>
      <c r="C226" s="173"/>
      <c r="D226" s="173"/>
      <c r="E226" s="235"/>
      <c r="F226" s="235"/>
      <c r="G226" s="235"/>
    </row>
    <row r="227" spans="1:12" ht="19.95" customHeight="1">
      <c r="A227" s="243" t="s">
        <v>1090</v>
      </c>
      <c r="B227" s="243"/>
      <c r="C227" s="243"/>
      <c r="D227" s="243"/>
      <c r="E227" s="243"/>
      <c r="F227" s="243"/>
      <c r="G227" s="243"/>
    </row>
    <row r="228" spans="1:12" ht="15" customHeight="1">
      <c r="A228" s="238" t="s">
        <v>1025</v>
      </c>
      <c r="B228" s="238"/>
      <c r="C228" s="174" t="s">
        <v>174</v>
      </c>
      <c r="D228" s="174" t="s">
        <v>175</v>
      </c>
      <c r="E228" s="174" t="s">
        <v>176</v>
      </c>
      <c r="F228" s="174" t="s">
        <v>177</v>
      </c>
      <c r="G228" s="174" t="s">
        <v>178</v>
      </c>
    </row>
    <row r="229" spans="1:12" ht="28.95" customHeight="1">
      <c r="A229" s="175" t="s">
        <v>239</v>
      </c>
      <c r="B229" s="176" t="s">
        <v>240</v>
      </c>
      <c r="C229" s="175" t="s">
        <v>31</v>
      </c>
      <c r="D229" s="175" t="s">
        <v>40</v>
      </c>
      <c r="E229" s="195">
        <v>1</v>
      </c>
      <c r="F229" s="196">
        <v>10.27</v>
      </c>
      <c r="G229" s="178">
        <f t="shared" ref="G229" si="39">E229*F229</f>
        <v>10.27</v>
      </c>
    </row>
    <row r="230" spans="1:12" ht="15" customHeight="1">
      <c r="A230" s="173"/>
      <c r="B230" s="173"/>
      <c r="C230" s="173"/>
      <c r="D230" s="173"/>
      <c r="E230" s="237" t="s">
        <v>180</v>
      </c>
      <c r="F230" s="237"/>
      <c r="G230" s="197">
        <f>SUM(G229:G229)</f>
        <v>10.27</v>
      </c>
    </row>
    <row r="231" spans="1:12" ht="15" customHeight="1">
      <c r="A231" s="241" t="s">
        <v>195</v>
      </c>
      <c r="B231" s="241"/>
      <c r="C231" s="182" t="s">
        <v>174</v>
      </c>
      <c r="D231" s="182" t="s">
        <v>175</v>
      </c>
      <c r="E231" s="198" t="s">
        <v>176</v>
      </c>
      <c r="F231" s="198" t="s">
        <v>177</v>
      </c>
      <c r="G231" s="182" t="s">
        <v>178</v>
      </c>
    </row>
    <row r="232" spans="1:12" ht="15" customHeight="1">
      <c r="A232" s="183" t="s">
        <v>241</v>
      </c>
      <c r="B232" s="184" t="s">
        <v>242</v>
      </c>
      <c r="C232" s="183" t="s">
        <v>31</v>
      </c>
      <c r="D232" s="183" t="s">
        <v>198</v>
      </c>
      <c r="E232" s="185">
        <v>5.8417813178855908E-2</v>
      </c>
      <c r="F232" s="187">
        <v>27.62</v>
      </c>
      <c r="G232" s="187">
        <f t="shared" ref="G232:G233" si="40">E232*F232</f>
        <v>1.6135000000000002</v>
      </c>
    </row>
    <row r="233" spans="1:12" ht="15" customHeight="1">
      <c r="A233" s="183" t="s">
        <v>203</v>
      </c>
      <c r="B233" s="184" t="s">
        <v>204</v>
      </c>
      <c r="C233" s="183" t="s">
        <v>31</v>
      </c>
      <c r="D233" s="183" t="s">
        <v>198</v>
      </c>
      <c r="E233" s="185">
        <v>7.0000000000000007E-2</v>
      </c>
      <c r="F233" s="187">
        <v>22.95</v>
      </c>
      <c r="G233" s="187">
        <f t="shared" si="40"/>
        <v>1.6065</v>
      </c>
    </row>
    <row r="234" spans="1:12" ht="18" customHeight="1">
      <c r="A234" s="173"/>
      <c r="B234" s="173"/>
      <c r="C234" s="173"/>
      <c r="D234" s="173"/>
      <c r="E234" s="242" t="s">
        <v>205</v>
      </c>
      <c r="F234" s="242"/>
      <c r="G234" s="190">
        <f>SUM(G232:G233)</f>
        <v>3.22</v>
      </c>
      <c r="J234" s="181"/>
      <c r="K234" s="181"/>
      <c r="L234" s="181"/>
    </row>
    <row r="235" spans="1:12" ht="15" customHeight="1">
      <c r="A235" s="173"/>
      <c r="B235" s="173"/>
      <c r="C235" s="173"/>
      <c r="D235" s="173"/>
      <c r="E235" s="234" t="s">
        <v>181</v>
      </c>
      <c r="F235" s="234"/>
      <c r="G235" s="180">
        <f>G234+G230</f>
        <v>13.49</v>
      </c>
      <c r="I235" s="172">
        <f>'PLANILHA ORCAMENTARIA'!G40</f>
        <v>13.49</v>
      </c>
      <c r="J235" s="181">
        <f>G235-I235</f>
        <v>0</v>
      </c>
      <c r="K235" s="181">
        <f>G232-J235</f>
        <v>1.6135000000000002</v>
      </c>
      <c r="L235" s="181">
        <f>K235/F232</f>
        <v>5.8417813178855908E-2</v>
      </c>
    </row>
    <row r="236" spans="1:12" ht="10.050000000000001" customHeight="1">
      <c r="A236" s="173"/>
      <c r="B236" s="173"/>
      <c r="C236" s="173"/>
      <c r="D236" s="173"/>
      <c r="E236" s="235"/>
      <c r="F236" s="235"/>
      <c r="G236" s="235"/>
    </row>
    <row r="237" spans="1:12" ht="19.95" customHeight="1">
      <c r="A237" s="243" t="s">
        <v>1091</v>
      </c>
      <c r="B237" s="243"/>
      <c r="C237" s="243"/>
      <c r="D237" s="243"/>
      <c r="E237" s="243"/>
      <c r="F237" s="243"/>
      <c r="G237" s="243"/>
    </row>
    <row r="238" spans="1:12" ht="15" customHeight="1">
      <c r="A238" s="238" t="s">
        <v>195</v>
      </c>
      <c r="B238" s="238"/>
      <c r="C238" s="174" t="s">
        <v>174</v>
      </c>
      <c r="D238" s="174" t="s">
        <v>175</v>
      </c>
      <c r="E238" s="174" t="s">
        <v>176</v>
      </c>
      <c r="F238" s="174" t="s">
        <v>177</v>
      </c>
      <c r="G238" s="174" t="s">
        <v>178</v>
      </c>
    </row>
    <row r="239" spans="1:12" ht="15" customHeight="1">
      <c r="A239" s="175" t="s">
        <v>278</v>
      </c>
      <c r="B239" s="176" t="s">
        <v>279</v>
      </c>
      <c r="C239" s="175" t="s">
        <v>31</v>
      </c>
      <c r="D239" s="175" t="s">
        <v>198</v>
      </c>
      <c r="E239" s="177">
        <v>1.9667007762879323</v>
      </c>
      <c r="F239" s="178">
        <v>28.34</v>
      </c>
      <c r="G239" s="178">
        <f t="shared" ref="G239:G240" si="41">E239*F239</f>
        <v>55.7363</v>
      </c>
    </row>
    <row r="240" spans="1:12" ht="15" customHeight="1">
      <c r="A240" s="175" t="s">
        <v>203</v>
      </c>
      <c r="B240" s="176" t="s">
        <v>204</v>
      </c>
      <c r="C240" s="175" t="s">
        <v>31</v>
      </c>
      <c r="D240" s="175" t="s">
        <v>198</v>
      </c>
      <c r="E240" s="177">
        <v>1.8380000000000001</v>
      </c>
      <c r="F240" s="178">
        <v>22.95</v>
      </c>
      <c r="G240" s="178">
        <f t="shared" si="41"/>
        <v>42.182099999999998</v>
      </c>
    </row>
    <row r="241" spans="1:12" ht="18" customHeight="1">
      <c r="A241" s="173"/>
      <c r="B241" s="173"/>
      <c r="C241" s="173"/>
      <c r="D241" s="173"/>
      <c r="E241" s="236" t="s">
        <v>205</v>
      </c>
      <c r="F241" s="236"/>
      <c r="G241" s="179">
        <f>SUM(G239:G240)</f>
        <v>97.918399999999991</v>
      </c>
    </row>
    <row r="242" spans="1:12" ht="15" customHeight="1">
      <c r="A242" s="238" t="s">
        <v>254</v>
      </c>
      <c r="B242" s="238"/>
      <c r="C242" s="174" t="s">
        <v>174</v>
      </c>
      <c r="D242" s="174" t="s">
        <v>175</v>
      </c>
      <c r="E242" s="174" t="s">
        <v>176</v>
      </c>
      <c r="F242" s="174" t="s">
        <v>177</v>
      </c>
      <c r="G242" s="174" t="s">
        <v>178</v>
      </c>
    </row>
    <row r="243" spans="1:12" ht="39.6" customHeight="1">
      <c r="A243" s="175" t="s">
        <v>1092</v>
      </c>
      <c r="B243" s="176" t="s">
        <v>1093</v>
      </c>
      <c r="C243" s="175" t="s">
        <v>31</v>
      </c>
      <c r="D243" s="175" t="s">
        <v>48</v>
      </c>
      <c r="E243" s="177">
        <v>1.38</v>
      </c>
      <c r="F243" s="178">
        <v>398.32</v>
      </c>
      <c r="G243" s="178">
        <f t="shared" ref="G243" si="42">E243*F243</f>
        <v>549.6816</v>
      </c>
    </row>
    <row r="244" spans="1:12" ht="15" customHeight="1">
      <c r="A244" s="173"/>
      <c r="B244" s="173"/>
      <c r="C244" s="173"/>
      <c r="D244" s="173"/>
      <c r="E244" s="236" t="s">
        <v>257</v>
      </c>
      <c r="F244" s="236"/>
      <c r="G244" s="179">
        <f>SUM(G243:G243)</f>
        <v>549.6816</v>
      </c>
    </row>
    <row r="245" spans="1:12" ht="15" customHeight="1">
      <c r="A245" s="173"/>
      <c r="B245" s="173"/>
      <c r="C245" s="173"/>
      <c r="D245" s="173"/>
      <c r="E245" s="234" t="s">
        <v>181</v>
      </c>
      <c r="F245" s="234"/>
      <c r="G245" s="180">
        <f>G244+G241</f>
        <v>647.6</v>
      </c>
      <c r="I245" s="172">
        <f>'PLANILHA ORCAMENTARIA'!G41</f>
        <v>647.6</v>
      </c>
      <c r="J245" s="181">
        <f>G245-I245</f>
        <v>0</v>
      </c>
      <c r="K245" s="181">
        <f>G239-J245</f>
        <v>55.7363</v>
      </c>
      <c r="L245" s="181">
        <f>K245/F239</f>
        <v>1.9667007762879323</v>
      </c>
    </row>
    <row r="246" spans="1:12" ht="10.050000000000001" customHeight="1">
      <c r="A246" s="173"/>
      <c r="B246" s="173"/>
      <c r="C246" s="173"/>
      <c r="D246" s="173"/>
      <c r="E246" s="235"/>
      <c r="F246" s="235"/>
      <c r="G246" s="235"/>
    </row>
    <row r="247" spans="1:12" ht="19.95" customHeight="1">
      <c r="A247" s="243" t="s">
        <v>1094</v>
      </c>
      <c r="B247" s="243"/>
      <c r="C247" s="243"/>
      <c r="D247" s="243"/>
      <c r="E247" s="243"/>
      <c r="F247" s="243"/>
      <c r="G247" s="243"/>
    </row>
    <row r="248" spans="1:12" ht="15" customHeight="1">
      <c r="A248" s="238" t="s">
        <v>1025</v>
      </c>
      <c r="B248" s="238"/>
      <c r="C248" s="174" t="s">
        <v>174</v>
      </c>
      <c r="D248" s="174" t="s">
        <v>175</v>
      </c>
      <c r="E248" s="174" t="s">
        <v>176</v>
      </c>
      <c r="F248" s="174" t="s">
        <v>177</v>
      </c>
      <c r="G248" s="174" t="s">
        <v>178</v>
      </c>
    </row>
    <row r="249" spans="1:12" ht="58.2" customHeight="1">
      <c r="A249" s="183" t="s">
        <v>217</v>
      </c>
      <c r="B249" s="184" t="s">
        <v>218</v>
      </c>
      <c r="C249" s="183" t="s">
        <v>31</v>
      </c>
      <c r="D249" s="185" t="s">
        <v>191</v>
      </c>
      <c r="E249" s="186">
        <f>I251/F249</f>
        <v>4.065778487675609E-3</v>
      </c>
      <c r="F249" s="187">
        <v>275.47000000000003</v>
      </c>
      <c r="G249" s="178">
        <f t="shared" ref="G249" si="43">E249*F249</f>
        <v>1.1200000000000001</v>
      </c>
    </row>
    <row r="250" spans="1:12" ht="15" customHeight="1">
      <c r="A250" s="173"/>
      <c r="B250" s="173"/>
      <c r="C250" s="173"/>
      <c r="D250" s="173"/>
      <c r="E250" s="237" t="s">
        <v>192</v>
      </c>
      <c r="F250" s="237"/>
      <c r="G250" s="189">
        <f>SUM(G249)</f>
        <v>1.1200000000000001</v>
      </c>
    </row>
    <row r="251" spans="1:12" ht="15" customHeight="1">
      <c r="A251" s="173"/>
      <c r="B251" s="173"/>
      <c r="C251" s="173"/>
      <c r="D251" s="173"/>
      <c r="E251" s="234" t="s">
        <v>181</v>
      </c>
      <c r="F251" s="234"/>
      <c r="G251" s="180">
        <f>SUM(G250)</f>
        <v>1.1200000000000001</v>
      </c>
      <c r="I251" s="172">
        <f>'PLANILHA ORCAMENTARIA'!G42</f>
        <v>1.1200000000000001</v>
      </c>
      <c r="J251" s="181"/>
    </row>
    <row r="252" spans="1:12" ht="10.050000000000001" customHeight="1">
      <c r="A252" s="173"/>
      <c r="B252" s="173"/>
      <c r="C252" s="173"/>
      <c r="D252" s="173"/>
      <c r="E252" s="235"/>
      <c r="F252" s="235"/>
      <c r="G252" s="235"/>
    </row>
    <row r="253" spans="1:12" ht="19.95" customHeight="1">
      <c r="A253" s="243" t="s">
        <v>1095</v>
      </c>
      <c r="B253" s="243"/>
      <c r="C253" s="243"/>
      <c r="D253" s="243"/>
      <c r="E253" s="243"/>
      <c r="F253" s="243"/>
      <c r="G253" s="243"/>
    </row>
    <row r="254" spans="1:12" ht="15" customHeight="1">
      <c r="A254" s="238" t="s">
        <v>1025</v>
      </c>
      <c r="B254" s="238"/>
      <c r="C254" s="174" t="s">
        <v>174</v>
      </c>
      <c r="D254" s="174" t="s">
        <v>175</v>
      </c>
      <c r="E254" s="174" t="s">
        <v>176</v>
      </c>
      <c r="F254" s="174" t="s">
        <v>177</v>
      </c>
      <c r="G254" s="174" t="s">
        <v>178</v>
      </c>
    </row>
    <row r="255" spans="1:12" ht="28.95" customHeight="1">
      <c r="A255" s="175" t="s">
        <v>247</v>
      </c>
      <c r="B255" s="176" t="s">
        <v>248</v>
      </c>
      <c r="C255" s="175" t="s">
        <v>31</v>
      </c>
      <c r="D255" s="175" t="s">
        <v>191</v>
      </c>
      <c r="E255" s="177">
        <v>1.2500000000000001E-2</v>
      </c>
      <c r="F255" s="178">
        <v>35.700000000000003</v>
      </c>
      <c r="G255" s="178">
        <f t="shared" ref="G255" si="44">E255*F255</f>
        <v>0.44625000000000004</v>
      </c>
    </row>
    <row r="256" spans="1:12" ht="15" customHeight="1">
      <c r="A256" s="173"/>
      <c r="B256" s="173"/>
      <c r="C256" s="173"/>
      <c r="D256" s="173"/>
      <c r="E256" s="237" t="s">
        <v>192</v>
      </c>
      <c r="F256" s="237"/>
      <c r="G256" s="179">
        <f>SUM(G254:G255)</f>
        <v>0.44625000000000004</v>
      </c>
    </row>
    <row r="257" spans="1:12" ht="15" customHeight="1">
      <c r="A257" s="238" t="s">
        <v>195</v>
      </c>
      <c r="B257" s="238"/>
      <c r="C257" s="174" t="s">
        <v>174</v>
      </c>
      <c r="D257" s="174" t="s">
        <v>175</v>
      </c>
      <c r="E257" s="174" t="s">
        <v>176</v>
      </c>
      <c r="F257" s="174" t="s">
        <v>177</v>
      </c>
      <c r="G257" s="174" t="s">
        <v>178</v>
      </c>
    </row>
    <row r="258" spans="1:12" ht="31.8" customHeight="1">
      <c r="A258" s="175" t="s">
        <v>249</v>
      </c>
      <c r="B258" s="176" t="s">
        <v>250</v>
      </c>
      <c r="C258" s="175" t="s">
        <v>31</v>
      </c>
      <c r="D258" s="175" t="s">
        <v>251</v>
      </c>
      <c r="E258" s="177">
        <v>0.31</v>
      </c>
      <c r="F258" s="178">
        <v>20.350000000000001</v>
      </c>
      <c r="G258" s="178">
        <f t="shared" ref="G258" si="45">E258*F258</f>
        <v>6.3085000000000004</v>
      </c>
    </row>
    <row r="259" spans="1:12" ht="18" customHeight="1">
      <c r="A259" s="173"/>
      <c r="B259" s="173"/>
      <c r="C259" s="173"/>
      <c r="D259" s="173"/>
      <c r="E259" s="236" t="s">
        <v>180</v>
      </c>
      <c r="F259" s="236"/>
      <c r="G259" s="179">
        <f>SUM(G258:G258)</f>
        <v>6.3085000000000004</v>
      </c>
    </row>
    <row r="260" spans="1:12" ht="15" customHeight="1">
      <c r="A260" s="238" t="s">
        <v>254</v>
      </c>
      <c r="B260" s="238"/>
      <c r="C260" s="174" t="s">
        <v>174</v>
      </c>
      <c r="D260" s="174" t="s">
        <v>175</v>
      </c>
      <c r="E260" s="174" t="s">
        <v>176</v>
      </c>
      <c r="F260" s="174" t="s">
        <v>177</v>
      </c>
      <c r="G260" s="174" t="s">
        <v>178</v>
      </c>
    </row>
    <row r="261" spans="1:12" ht="15" customHeight="1">
      <c r="A261" s="175" t="s">
        <v>278</v>
      </c>
      <c r="B261" s="176" t="s">
        <v>279</v>
      </c>
      <c r="C261" s="175" t="s">
        <v>31</v>
      </c>
      <c r="D261" s="175" t="s">
        <v>198</v>
      </c>
      <c r="E261" s="177">
        <v>1.2500000000000001E-2</v>
      </c>
      <c r="F261" s="178">
        <v>36.19</v>
      </c>
      <c r="G261" s="178">
        <f t="shared" ref="G261:G262" si="46">E261*F261</f>
        <v>0.45237499999999997</v>
      </c>
    </row>
    <row r="262" spans="1:12" ht="15" customHeight="1">
      <c r="A262" s="175" t="s">
        <v>203</v>
      </c>
      <c r="B262" s="176" t="s">
        <v>204</v>
      </c>
      <c r="C262" s="175" t="s">
        <v>31</v>
      </c>
      <c r="D262" s="175" t="s">
        <v>198</v>
      </c>
      <c r="E262" s="177">
        <v>2.4079520697167733E-2</v>
      </c>
      <c r="F262" s="178">
        <v>22.95</v>
      </c>
      <c r="G262" s="178">
        <f t="shared" si="46"/>
        <v>0.55262499999999948</v>
      </c>
    </row>
    <row r="263" spans="1:12" ht="18" customHeight="1">
      <c r="A263" s="173"/>
      <c r="B263" s="173"/>
      <c r="C263" s="173"/>
      <c r="D263" s="173"/>
      <c r="E263" s="236" t="s">
        <v>205</v>
      </c>
      <c r="F263" s="236"/>
      <c r="G263" s="179">
        <f>SUM(G261:G262)</f>
        <v>1.0049999999999994</v>
      </c>
    </row>
    <row r="264" spans="1:12" ht="15" customHeight="1">
      <c r="A264" s="238" t="s">
        <v>254</v>
      </c>
      <c r="B264" s="238"/>
      <c r="C264" s="174" t="s">
        <v>174</v>
      </c>
      <c r="D264" s="174" t="s">
        <v>175</v>
      </c>
      <c r="E264" s="174" t="s">
        <v>176</v>
      </c>
      <c r="F264" s="174" t="s">
        <v>177</v>
      </c>
      <c r="G264" s="174" t="s">
        <v>178</v>
      </c>
    </row>
    <row r="265" spans="1:12" ht="47.4" customHeight="1">
      <c r="A265" s="175" t="s">
        <v>255</v>
      </c>
      <c r="B265" s="176" t="s">
        <v>256</v>
      </c>
      <c r="C265" s="175" t="s">
        <v>31</v>
      </c>
      <c r="D265" s="175" t="s">
        <v>198</v>
      </c>
      <c r="E265" s="177">
        <v>1.2500000000000001E-2</v>
      </c>
      <c r="F265" s="178">
        <v>64.02</v>
      </c>
      <c r="G265" s="178">
        <f t="shared" ref="G265" si="47">E265*F265</f>
        <v>0.80025000000000002</v>
      </c>
    </row>
    <row r="266" spans="1:12" ht="18" customHeight="1">
      <c r="A266" s="173"/>
      <c r="B266" s="173"/>
      <c r="C266" s="173"/>
      <c r="D266" s="173"/>
      <c r="E266" s="239" t="s">
        <v>257</v>
      </c>
      <c r="F266" s="240"/>
      <c r="G266" s="179">
        <f>G265</f>
        <v>0.80025000000000002</v>
      </c>
    </row>
    <row r="267" spans="1:12" ht="15" customHeight="1">
      <c r="A267" s="173"/>
      <c r="B267" s="173"/>
      <c r="C267" s="173"/>
      <c r="D267" s="173"/>
      <c r="E267" s="234" t="s">
        <v>181</v>
      </c>
      <c r="F267" s="234"/>
      <c r="G267" s="180">
        <f>G266+G263+G259+G256</f>
        <v>8.5599999999999987</v>
      </c>
      <c r="I267" s="172">
        <f>'PLANILHA ORCAMENTARIA'!G43</f>
        <v>8.56</v>
      </c>
      <c r="J267" s="181">
        <f>G267-I267</f>
        <v>0</v>
      </c>
      <c r="K267" s="181">
        <f>G262-J267</f>
        <v>0.55262499999999948</v>
      </c>
      <c r="L267" s="181">
        <f>K267/F262</f>
        <v>2.4079520697167733E-2</v>
      </c>
    </row>
    <row r="268" spans="1:12" ht="10.050000000000001" customHeight="1">
      <c r="A268" s="173"/>
      <c r="B268" s="173"/>
      <c r="C268" s="173"/>
      <c r="D268" s="173"/>
      <c r="E268" s="235"/>
      <c r="F268" s="235"/>
      <c r="G268" s="235"/>
    </row>
    <row r="269" spans="1:12" ht="19.95" customHeight="1">
      <c r="A269" s="243" t="s">
        <v>1096</v>
      </c>
      <c r="B269" s="243"/>
      <c r="C269" s="243"/>
      <c r="D269" s="243"/>
      <c r="E269" s="243"/>
      <c r="F269" s="243"/>
      <c r="G269" s="243"/>
    </row>
    <row r="270" spans="1:12" ht="15" customHeight="1">
      <c r="A270" s="241" t="s">
        <v>1025</v>
      </c>
      <c r="B270" s="241"/>
      <c r="C270" s="182" t="s">
        <v>174</v>
      </c>
      <c r="D270" s="182" t="s">
        <v>175</v>
      </c>
      <c r="E270" s="182" t="s">
        <v>176</v>
      </c>
      <c r="F270" s="182" t="s">
        <v>177</v>
      </c>
      <c r="G270" s="182" t="s">
        <v>178</v>
      </c>
    </row>
    <row r="271" spans="1:12" ht="44.4" customHeight="1">
      <c r="A271" s="183" t="s">
        <v>260</v>
      </c>
      <c r="B271" s="184" t="s">
        <v>261</v>
      </c>
      <c r="C271" s="183" t="s">
        <v>31</v>
      </c>
      <c r="D271" s="183" t="s">
        <v>251</v>
      </c>
      <c r="E271" s="185">
        <v>5.8164635678391967</v>
      </c>
      <c r="F271" s="187">
        <v>15.92</v>
      </c>
      <c r="G271" s="187">
        <f t="shared" ref="G271:G276" si="48">E271*F271</f>
        <v>92.598100000000017</v>
      </c>
    </row>
    <row r="272" spans="1:12" ht="44.4" customHeight="1">
      <c r="A272" s="183" t="s">
        <v>262</v>
      </c>
      <c r="B272" s="184" t="s">
        <v>263</v>
      </c>
      <c r="C272" s="183" t="s">
        <v>31</v>
      </c>
      <c r="D272" s="183" t="s">
        <v>251</v>
      </c>
      <c r="E272" s="185">
        <v>4.46</v>
      </c>
      <c r="F272" s="187">
        <v>14.51</v>
      </c>
      <c r="G272" s="187">
        <f t="shared" si="48"/>
        <v>64.714600000000004</v>
      </c>
    </row>
    <row r="273" spans="1:12" ht="44.4" customHeight="1">
      <c r="A273" s="183" t="s">
        <v>264</v>
      </c>
      <c r="B273" s="184" t="s">
        <v>265</v>
      </c>
      <c r="C273" s="183" t="s">
        <v>31</v>
      </c>
      <c r="D273" s="183" t="s">
        <v>48</v>
      </c>
      <c r="E273" s="185">
        <v>0.22500000000000001</v>
      </c>
      <c r="F273" s="187">
        <v>493.88</v>
      </c>
      <c r="G273" s="187">
        <f t="shared" si="48"/>
        <v>111.123</v>
      </c>
    </row>
    <row r="274" spans="1:12" ht="44.4" customHeight="1">
      <c r="A274" s="183" t="s">
        <v>266</v>
      </c>
      <c r="B274" s="184" t="s">
        <v>267</v>
      </c>
      <c r="C274" s="183" t="s">
        <v>31</v>
      </c>
      <c r="D274" s="183" t="s">
        <v>48</v>
      </c>
      <c r="E274" s="185">
        <v>4.4999999999999998E-2</v>
      </c>
      <c r="F274" s="187">
        <v>468.56</v>
      </c>
      <c r="G274" s="187">
        <f t="shared" si="48"/>
        <v>21.0852</v>
      </c>
    </row>
    <row r="275" spans="1:12" ht="44.4" customHeight="1">
      <c r="A275" s="183" t="s">
        <v>268</v>
      </c>
      <c r="B275" s="184" t="s">
        <v>269</v>
      </c>
      <c r="C275" s="183" t="s">
        <v>31</v>
      </c>
      <c r="D275" s="183" t="s">
        <v>33</v>
      </c>
      <c r="E275" s="185">
        <v>1.9</v>
      </c>
      <c r="F275" s="187">
        <v>49.91</v>
      </c>
      <c r="G275" s="187">
        <f t="shared" si="48"/>
        <v>94.828999999999994</v>
      </c>
    </row>
    <row r="276" spans="1:12" ht="44.4" customHeight="1">
      <c r="A276" s="183" t="s">
        <v>270</v>
      </c>
      <c r="B276" s="184" t="s">
        <v>271</v>
      </c>
      <c r="C276" s="183" t="s">
        <v>31</v>
      </c>
      <c r="D276" s="183" t="s">
        <v>48</v>
      </c>
      <c r="E276" s="185">
        <v>0.27</v>
      </c>
      <c r="F276" s="187">
        <v>43.63</v>
      </c>
      <c r="G276" s="187">
        <f t="shared" si="48"/>
        <v>11.780100000000001</v>
      </c>
    </row>
    <row r="277" spans="1:12" ht="18" customHeight="1">
      <c r="A277" s="173"/>
      <c r="B277" s="173"/>
      <c r="C277" s="173"/>
      <c r="D277" s="173"/>
      <c r="E277" s="232" t="s">
        <v>257</v>
      </c>
      <c r="F277" s="233"/>
      <c r="G277" s="190">
        <f>SUM(G271:G276)</f>
        <v>396.13</v>
      </c>
    </row>
    <row r="278" spans="1:12" ht="15" customHeight="1">
      <c r="A278" s="173"/>
      <c r="B278" s="173"/>
      <c r="C278" s="173"/>
      <c r="D278" s="173"/>
      <c r="E278" s="234" t="s">
        <v>181</v>
      </c>
      <c r="F278" s="234"/>
      <c r="G278" s="180">
        <f>G277</f>
        <v>396.13</v>
      </c>
      <c r="I278" s="172">
        <f>'PLANILHA ORCAMENTARIA'!G45</f>
        <v>396.13</v>
      </c>
      <c r="J278" s="181">
        <f>G278-I278</f>
        <v>0</v>
      </c>
      <c r="K278" s="181">
        <f>G271-J278</f>
        <v>92.598100000000017</v>
      </c>
      <c r="L278" s="181">
        <f>K278/F271</f>
        <v>5.8164635678391967</v>
      </c>
    </row>
    <row r="279" spans="1:12" ht="10.050000000000001" customHeight="1">
      <c r="A279" s="173"/>
      <c r="B279" s="173"/>
      <c r="C279" s="173"/>
      <c r="D279" s="173"/>
      <c r="E279" s="235"/>
      <c r="F279" s="235"/>
      <c r="G279" s="235"/>
    </row>
    <row r="280" spans="1:12" ht="19.95" customHeight="1">
      <c r="A280" s="243" t="s">
        <v>1097</v>
      </c>
      <c r="B280" s="243"/>
      <c r="C280" s="243"/>
      <c r="D280" s="243"/>
      <c r="E280" s="243"/>
      <c r="F280" s="243"/>
      <c r="G280" s="243"/>
    </row>
    <row r="281" spans="1:12" ht="15" customHeight="1">
      <c r="A281" s="241" t="s">
        <v>1025</v>
      </c>
      <c r="B281" s="241"/>
      <c r="C281" s="182" t="s">
        <v>174</v>
      </c>
      <c r="D281" s="182" t="s">
        <v>175</v>
      </c>
      <c r="E281" s="182" t="s">
        <v>176</v>
      </c>
      <c r="F281" s="182" t="s">
        <v>177</v>
      </c>
      <c r="G281" s="174" t="s">
        <v>178</v>
      </c>
    </row>
    <row r="282" spans="1:12" ht="40.799999999999997">
      <c r="A282" s="183" t="s">
        <v>274</v>
      </c>
      <c r="B282" s="184" t="s">
        <v>275</v>
      </c>
      <c r="C282" s="183" t="s">
        <v>31</v>
      </c>
      <c r="D282" s="183" t="s">
        <v>251</v>
      </c>
      <c r="E282" s="185">
        <v>13.54007677543186</v>
      </c>
      <c r="F282" s="187">
        <v>10.42</v>
      </c>
      <c r="G282" s="187">
        <f t="shared" ref="G282:G285" si="49">E282*F282</f>
        <v>141.08759999999998</v>
      </c>
    </row>
    <row r="283" spans="1:12" ht="40.799999999999997">
      <c r="A283" s="183" t="s">
        <v>264</v>
      </c>
      <c r="B283" s="184" t="s">
        <v>265</v>
      </c>
      <c r="C283" s="183" t="s">
        <v>31</v>
      </c>
      <c r="D283" s="183" t="s">
        <v>48</v>
      </c>
      <c r="E283" s="185">
        <v>0.14000000000000001</v>
      </c>
      <c r="F283" s="187">
        <v>493.88</v>
      </c>
      <c r="G283" s="187">
        <f t="shared" si="49"/>
        <v>69.143200000000007</v>
      </c>
    </row>
    <row r="284" spans="1:12" ht="30.6">
      <c r="A284" s="183" t="s">
        <v>268</v>
      </c>
      <c r="B284" s="184" t="s">
        <v>269</v>
      </c>
      <c r="C284" s="183" t="s">
        <v>31</v>
      </c>
      <c r="D284" s="183" t="s">
        <v>33</v>
      </c>
      <c r="E284" s="185">
        <v>1.1000000000000001</v>
      </c>
      <c r="F284" s="187">
        <v>49.91</v>
      </c>
      <c r="G284" s="187">
        <f t="shared" si="49"/>
        <v>54.901000000000003</v>
      </c>
    </row>
    <row r="285" spans="1:12" ht="30.6">
      <c r="A285" s="183" t="s">
        <v>270</v>
      </c>
      <c r="B285" s="184" t="s">
        <v>271</v>
      </c>
      <c r="C285" s="183" t="s">
        <v>31</v>
      </c>
      <c r="D285" s="183" t="s">
        <v>48</v>
      </c>
      <c r="E285" s="185">
        <v>0.14000000000000001</v>
      </c>
      <c r="F285" s="187">
        <v>43.63</v>
      </c>
      <c r="G285" s="187">
        <f t="shared" si="49"/>
        <v>6.108200000000001</v>
      </c>
    </row>
    <row r="286" spans="1:12" ht="15" customHeight="1">
      <c r="A286" s="173"/>
      <c r="B286" s="173"/>
      <c r="C286" s="173"/>
      <c r="D286" s="173"/>
      <c r="E286" s="236" t="s">
        <v>1026</v>
      </c>
      <c r="F286" s="236"/>
      <c r="G286" s="179">
        <f>SUM(G282:G285)</f>
        <v>271.24</v>
      </c>
    </row>
    <row r="287" spans="1:12" ht="15" customHeight="1">
      <c r="A287" s="173"/>
      <c r="B287" s="173"/>
      <c r="C287" s="173"/>
      <c r="D287" s="173"/>
      <c r="E287" s="234" t="s">
        <v>181</v>
      </c>
      <c r="F287" s="234"/>
      <c r="G287" s="180">
        <f>G286</f>
        <v>271.24</v>
      </c>
      <c r="I287" s="172">
        <f>'PLANILHA ORCAMENTARIA'!G46</f>
        <v>271.24</v>
      </c>
      <c r="J287" s="181">
        <f>G287-I287</f>
        <v>0</v>
      </c>
      <c r="K287" s="181">
        <f>G282-J287</f>
        <v>141.08759999999998</v>
      </c>
      <c r="L287" s="181">
        <f>K287/F282</f>
        <v>13.54007677543186</v>
      </c>
    </row>
    <row r="288" spans="1:12" ht="10.050000000000001" customHeight="1">
      <c r="A288" s="173"/>
      <c r="B288" s="173"/>
      <c r="C288" s="173"/>
      <c r="D288" s="173"/>
      <c r="E288" s="235"/>
      <c r="F288" s="235"/>
      <c r="G288" s="235"/>
    </row>
    <row r="289" spans="1:12" ht="19.95" customHeight="1">
      <c r="A289" s="243" t="s">
        <v>1098</v>
      </c>
      <c r="B289" s="243"/>
      <c r="C289" s="243"/>
      <c r="D289" s="243"/>
      <c r="E289" s="243"/>
      <c r="F289" s="243"/>
      <c r="G289" s="243"/>
    </row>
    <row r="290" spans="1:12" ht="15" customHeight="1">
      <c r="A290" s="238" t="s">
        <v>188</v>
      </c>
      <c r="B290" s="238"/>
      <c r="C290" s="174" t="s">
        <v>174</v>
      </c>
      <c r="D290" s="174" t="s">
        <v>175</v>
      </c>
      <c r="E290" s="174" t="s">
        <v>176</v>
      </c>
      <c r="F290" s="174" t="s">
        <v>177</v>
      </c>
      <c r="G290" s="174" t="s">
        <v>178</v>
      </c>
    </row>
    <row r="291" spans="1:12" ht="46.8" customHeight="1">
      <c r="A291" s="175" t="s">
        <v>563</v>
      </c>
      <c r="B291" s="176" t="s">
        <v>564</v>
      </c>
      <c r="C291" s="175" t="s">
        <v>31</v>
      </c>
      <c r="D291" s="175" t="s">
        <v>212</v>
      </c>
      <c r="E291" s="177">
        <v>0.60670000000000002</v>
      </c>
      <c r="F291" s="178">
        <v>1.82</v>
      </c>
      <c r="G291" s="187">
        <f t="shared" ref="G291:G292" si="50">E291*F291</f>
        <v>1.1041940000000001</v>
      </c>
    </row>
    <row r="292" spans="1:12" ht="46.8" customHeight="1">
      <c r="A292" s="175" t="s">
        <v>565</v>
      </c>
      <c r="B292" s="176" t="s">
        <v>566</v>
      </c>
      <c r="C292" s="175" t="s">
        <v>31</v>
      </c>
      <c r="D292" s="175" t="s">
        <v>191</v>
      </c>
      <c r="E292" s="177">
        <v>0.64339999999999997</v>
      </c>
      <c r="F292" s="178">
        <v>5.89</v>
      </c>
      <c r="G292" s="187">
        <f t="shared" si="50"/>
        <v>3.7896259999999997</v>
      </c>
    </row>
    <row r="293" spans="1:12" ht="18" customHeight="1">
      <c r="A293" s="173"/>
      <c r="B293" s="173"/>
      <c r="C293" s="173"/>
      <c r="D293" s="173"/>
      <c r="E293" s="236" t="s">
        <v>192</v>
      </c>
      <c r="F293" s="236"/>
      <c r="G293" s="179">
        <f>SUM(G291:G292)</f>
        <v>4.8938199999999998</v>
      </c>
    </row>
    <row r="294" spans="1:12" ht="15" customHeight="1">
      <c r="A294" s="238" t="s">
        <v>173</v>
      </c>
      <c r="B294" s="238"/>
      <c r="C294" s="174" t="s">
        <v>174</v>
      </c>
      <c r="D294" s="174" t="s">
        <v>175</v>
      </c>
      <c r="E294" s="174" t="s">
        <v>176</v>
      </c>
      <c r="F294" s="174" t="s">
        <v>177</v>
      </c>
      <c r="G294" s="174" t="s">
        <v>178</v>
      </c>
    </row>
    <row r="295" spans="1:12" ht="21" customHeight="1">
      <c r="A295" s="175" t="s">
        <v>225</v>
      </c>
      <c r="B295" s="176" t="s">
        <v>226</v>
      </c>
      <c r="C295" s="175" t="s">
        <v>31</v>
      </c>
      <c r="D295" s="175" t="s">
        <v>48</v>
      </c>
      <c r="E295" s="177">
        <v>0.72750000000000004</v>
      </c>
      <c r="F295" s="178">
        <v>130</v>
      </c>
      <c r="G295" s="187">
        <f t="shared" ref="G295:G297" si="51">E295*F295</f>
        <v>94.575000000000003</v>
      </c>
    </row>
    <row r="296" spans="1:12" ht="15" customHeight="1">
      <c r="A296" s="175" t="s">
        <v>302</v>
      </c>
      <c r="B296" s="176" t="s">
        <v>303</v>
      </c>
      <c r="C296" s="175" t="s">
        <v>31</v>
      </c>
      <c r="D296" s="175" t="s">
        <v>251</v>
      </c>
      <c r="E296" s="177">
        <v>364.94330000000002</v>
      </c>
      <c r="F296" s="178">
        <v>0.7</v>
      </c>
      <c r="G296" s="187">
        <f t="shared" si="51"/>
        <v>255.46030999999999</v>
      </c>
    </row>
    <row r="297" spans="1:12" ht="21" customHeight="1">
      <c r="A297" s="175" t="s">
        <v>558</v>
      </c>
      <c r="B297" s="176" t="s">
        <v>559</v>
      </c>
      <c r="C297" s="175" t="s">
        <v>31</v>
      </c>
      <c r="D297" s="175" t="s">
        <v>48</v>
      </c>
      <c r="E297" s="177">
        <v>0.59719999999999995</v>
      </c>
      <c r="F297" s="178">
        <v>100.61</v>
      </c>
      <c r="G297" s="187">
        <f t="shared" si="51"/>
        <v>60.084291999999998</v>
      </c>
    </row>
    <row r="298" spans="1:12" ht="15" customHeight="1">
      <c r="A298" s="173"/>
      <c r="B298" s="173"/>
      <c r="C298" s="173"/>
      <c r="D298" s="173"/>
      <c r="E298" s="236" t="s">
        <v>180</v>
      </c>
      <c r="F298" s="236"/>
      <c r="G298" s="179">
        <f>SUM(G295:G297)</f>
        <v>410.11960199999999</v>
      </c>
    </row>
    <row r="299" spans="1:12" ht="15" customHeight="1">
      <c r="A299" s="238" t="s">
        <v>195</v>
      </c>
      <c r="B299" s="238"/>
      <c r="C299" s="174" t="s">
        <v>174</v>
      </c>
      <c r="D299" s="174" t="s">
        <v>175</v>
      </c>
      <c r="E299" s="174" t="s">
        <v>176</v>
      </c>
      <c r="F299" s="174" t="s">
        <v>177</v>
      </c>
      <c r="G299" s="174" t="s">
        <v>178</v>
      </c>
    </row>
    <row r="300" spans="1:12" ht="35.4" customHeight="1">
      <c r="A300" s="175" t="s">
        <v>308</v>
      </c>
      <c r="B300" s="176" t="s">
        <v>309</v>
      </c>
      <c r="C300" s="175" t="s">
        <v>31</v>
      </c>
      <c r="D300" s="175" t="s">
        <v>198</v>
      </c>
      <c r="E300" s="177">
        <v>0.3</v>
      </c>
      <c r="F300" s="178">
        <v>21.49</v>
      </c>
      <c r="G300" s="187">
        <f t="shared" ref="G300:G301" si="52">E300*F300</f>
        <v>6.4469999999999992</v>
      </c>
    </row>
    <row r="301" spans="1:12" ht="15" customHeight="1">
      <c r="A301" s="175" t="s">
        <v>203</v>
      </c>
      <c r="B301" s="176" t="s">
        <v>204</v>
      </c>
      <c r="C301" s="175" t="s">
        <v>31</v>
      </c>
      <c r="D301" s="175" t="s">
        <v>198</v>
      </c>
      <c r="E301" s="177">
        <v>0.31937159041394453</v>
      </c>
      <c r="F301" s="178">
        <v>22.95</v>
      </c>
      <c r="G301" s="187">
        <f t="shared" si="52"/>
        <v>7.3295780000000263</v>
      </c>
    </row>
    <row r="302" spans="1:12" ht="18" customHeight="1">
      <c r="A302" s="173"/>
      <c r="B302" s="173"/>
      <c r="C302" s="173"/>
      <c r="D302" s="173"/>
      <c r="E302" s="236" t="s">
        <v>205</v>
      </c>
      <c r="F302" s="236"/>
      <c r="G302" s="179">
        <f>SUM(G300:G301)</f>
        <v>13.776578000000026</v>
      </c>
    </row>
    <row r="303" spans="1:12" ht="15" customHeight="1">
      <c r="A303" s="173"/>
      <c r="B303" s="173"/>
      <c r="C303" s="173"/>
      <c r="D303" s="173"/>
      <c r="E303" s="234" t="s">
        <v>181</v>
      </c>
      <c r="F303" s="234"/>
      <c r="G303" s="180">
        <f>G302+G298+G293</f>
        <v>428.79</v>
      </c>
      <c r="I303" s="172">
        <f>'PLANILHA ORCAMENTARIA'!G47</f>
        <v>428.79</v>
      </c>
      <c r="J303" s="181">
        <f>G303-I303</f>
        <v>0</v>
      </c>
      <c r="K303" s="181">
        <f>G301-J303</f>
        <v>7.3295780000000263</v>
      </c>
      <c r="L303" s="181">
        <f>K303/F301</f>
        <v>0.31937159041394453</v>
      </c>
    </row>
    <row r="304" spans="1:12" ht="10.050000000000001" customHeight="1">
      <c r="A304" s="173"/>
      <c r="B304" s="173"/>
      <c r="C304" s="173"/>
      <c r="D304" s="173"/>
      <c r="E304" s="235"/>
      <c r="F304" s="235"/>
      <c r="G304" s="235"/>
    </row>
    <row r="305" spans="1:12" ht="19.95" customHeight="1">
      <c r="A305" s="243" t="s">
        <v>1099</v>
      </c>
      <c r="B305" s="243"/>
      <c r="C305" s="243"/>
      <c r="D305" s="243"/>
      <c r="E305" s="243"/>
      <c r="F305" s="243"/>
      <c r="G305" s="243"/>
    </row>
    <row r="306" spans="1:12" ht="15" customHeight="1">
      <c r="A306" s="238" t="s">
        <v>1025</v>
      </c>
      <c r="B306" s="238"/>
      <c r="C306" s="174" t="s">
        <v>174</v>
      </c>
      <c r="D306" s="174" t="s">
        <v>175</v>
      </c>
      <c r="E306" s="174" t="s">
        <v>176</v>
      </c>
      <c r="F306" s="174" t="s">
        <v>177</v>
      </c>
      <c r="G306" s="174" t="s">
        <v>178</v>
      </c>
    </row>
    <row r="307" spans="1:12" ht="15" customHeight="1">
      <c r="A307" s="175" t="s">
        <v>278</v>
      </c>
      <c r="B307" s="176" t="s">
        <v>279</v>
      </c>
      <c r="C307" s="175" t="s">
        <v>31</v>
      </c>
      <c r="D307" s="175" t="s">
        <v>198</v>
      </c>
      <c r="E307" s="177">
        <v>1</v>
      </c>
      <c r="F307" s="178">
        <v>36.19</v>
      </c>
      <c r="G307" s="178">
        <f t="shared" ref="G307:G308" si="53">E307*F307</f>
        <v>36.19</v>
      </c>
    </row>
    <row r="308" spans="1:12" ht="15" customHeight="1">
      <c r="A308" s="175" t="s">
        <v>203</v>
      </c>
      <c r="B308" s="176" t="s">
        <v>204</v>
      </c>
      <c r="C308" s="175" t="s">
        <v>31</v>
      </c>
      <c r="D308" s="175" t="s">
        <v>198</v>
      </c>
      <c r="E308" s="177">
        <v>4.1760348583878004</v>
      </c>
      <c r="F308" s="178">
        <v>22.95</v>
      </c>
      <c r="G308" s="178">
        <f t="shared" si="53"/>
        <v>95.840000000000018</v>
      </c>
    </row>
    <row r="309" spans="1:12" ht="18" customHeight="1">
      <c r="A309" s="173"/>
      <c r="B309" s="173"/>
      <c r="C309" s="173"/>
      <c r="D309" s="173"/>
      <c r="E309" s="236" t="s">
        <v>205</v>
      </c>
      <c r="F309" s="236"/>
      <c r="G309" s="179">
        <f>SUM(G307:G308)</f>
        <v>132.03000000000003</v>
      </c>
    </row>
    <row r="310" spans="1:12" ht="15" customHeight="1">
      <c r="A310" s="173"/>
      <c r="B310" s="173"/>
      <c r="C310" s="173"/>
      <c r="D310" s="173"/>
      <c r="E310" s="234" t="s">
        <v>181</v>
      </c>
      <c r="F310" s="234"/>
      <c r="G310" s="180">
        <f>G309</f>
        <v>132.03000000000003</v>
      </c>
      <c r="I310" s="172">
        <f>'PLANILHA ORCAMENTARIA'!G48</f>
        <v>132.03</v>
      </c>
      <c r="J310" s="181">
        <f>G310-I310</f>
        <v>0</v>
      </c>
      <c r="K310" s="181">
        <f>G308-J310</f>
        <v>95.840000000000018</v>
      </c>
      <c r="L310" s="181">
        <f>K310/F308</f>
        <v>4.1760348583878004</v>
      </c>
    </row>
    <row r="311" spans="1:12" ht="10.050000000000001" customHeight="1">
      <c r="A311" s="173"/>
      <c r="B311" s="173"/>
      <c r="C311" s="173"/>
      <c r="D311" s="173"/>
      <c r="E311" s="235"/>
      <c r="F311" s="235"/>
      <c r="G311" s="235"/>
    </row>
    <row r="312" spans="1:12" ht="19.95" customHeight="1">
      <c r="A312" s="243" t="s">
        <v>1100</v>
      </c>
      <c r="B312" s="243"/>
      <c r="C312" s="243"/>
      <c r="D312" s="243"/>
      <c r="E312" s="243"/>
      <c r="F312" s="243"/>
      <c r="G312" s="243"/>
    </row>
    <row r="313" spans="1:12" ht="15" customHeight="1">
      <c r="A313" s="238" t="s">
        <v>173</v>
      </c>
      <c r="B313" s="238"/>
      <c r="C313" s="174" t="s">
        <v>174</v>
      </c>
      <c r="D313" s="174" t="s">
        <v>175</v>
      </c>
      <c r="E313" s="174" t="s">
        <v>176</v>
      </c>
      <c r="F313" s="174" t="s">
        <v>177</v>
      </c>
      <c r="G313" s="174" t="s">
        <v>178</v>
      </c>
    </row>
    <row r="314" spans="1:12" ht="33" customHeight="1">
      <c r="A314" s="175" t="s">
        <v>1101</v>
      </c>
      <c r="B314" s="176" t="s">
        <v>1102</v>
      </c>
      <c r="C314" s="175" t="s">
        <v>31</v>
      </c>
      <c r="D314" s="175" t="s">
        <v>489</v>
      </c>
      <c r="E314" s="177">
        <v>1.7000000000000001E-2</v>
      </c>
      <c r="F314" s="178">
        <v>7.19</v>
      </c>
      <c r="G314" s="187">
        <f t="shared" ref="G314:G318" si="54">E314*F314</f>
        <v>0.12223000000000002</v>
      </c>
    </row>
    <row r="315" spans="1:12" ht="24.6" customHeight="1">
      <c r="A315" s="175" t="s">
        <v>1103</v>
      </c>
      <c r="B315" s="176" t="s">
        <v>1104</v>
      </c>
      <c r="C315" s="175" t="s">
        <v>31</v>
      </c>
      <c r="D315" s="175" t="s">
        <v>102</v>
      </c>
      <c r="E315" s="177">
        <v>0.37</v>
      </c>
      <c r="F315" s="178">
        <v>10.66</v>
      </c>
      <c r="G315" s="187">
        <f t="shared" si="54"/>
        <v>3.9441999999999999</v>
      </c>
    </row>
    <row r="316" spans="1:12" ht="22.2" customHeight="1">
      <c r="A316" s="175" t="s">
        <v>1105</v>
      </c>
      <c r="B316" s="176" t="s">
        <v>1106</v>
      </c>
      <c r="C316" s="175" t="s">
        <v>31</v>
      </c>
      <c r="D316" s="175" t="s">
        <v>251</v>
      </c>
      <c r="E316" s="177">
        <v>9.5000000000000001E-2</v>
      </c>
      <c r="F316" s="178">
        <v>15.97</v>
      </c>
      <c r="G316" s="187">
        <f t="shared" si="54"/>
        <v>1.51715</v>
      </c>
    </row>
    <row r="317" spans="1:12" ht="33" customHeight="1">
      <c r="A317" s="175" t="s">
        <v>1107</v>
      </c>
      <c r="B317" s="176" t="s">
        <v>1108</v>
      </c>
      <c r="C317" s="175" t="s">
        <v>31</v>
      </c>
      <c r="D317" s="175" t="s">
        <v>102</v>
      </c>
      <c r="E317" s="177">
        <v>0.44</v>
      </c>
      <c r="F317" s="178">
        <v>3.73</v>
      </c>
      <c r="G317" s="187">
        <f t="shared" si="54"/>
        <v>1.6412</v>
      </c>
    </row>
    <row r="318" spans="1:12" ht="33" customHeight="1">
      <c r="A318" s="175" t="s">
        <v>1109</v>
      </c>
      <c r="B318" s="176" t="s">
        <v>1110</v>
      </c>
      <c r="C318" s="175" t="s">
        <v>31</v>
      </c>
      <c r="D318" s="175" t="s">
        <v>102</v>
      </c>
      <c r="E318" s="177">
        <v>1.38</v>
      </c>
      <c r="F318" s="178">
        <v>20.56</v>
      </c>
      <c r="G318" s="187">
        <f t="shared" si="54"/>
        <v>28.372799999999994</v>
      </c>
    </row>
    <row r="319" spans="1:12" ht="15" customHeight="1">
      <c r="A319" s="173"/>
      <c r="B319" s="173"/>
      <c r="C319" s="173"/>
      <c r="D319" s="173"/>
      <c r="E319" s="236" t="s">
        <v>180</v>
      </c>
      <c r="F319" s="236"/>
      <c r="G319" s="179">
        <f>SUM(G314:G318)</f>
        <v>35.597579999999994</v>
      </c>
    </row>
    <row r="320" spans="1:12" ht="15" customHeight="1">
      <c r="A320" s="238" t="s">
        <v>195</v>
      </c>
      <c r="B320" s="238"/>
      <c r="C320" s="174" t="s">
        <v>174</v>
      </c>
      <c r="D320" s="174" t="s">
        <v>175</v>
      </c>
      <c r="E320" s="174" t="s">
        <v>176</v>
      </c>
      <c r="F320" s="174" t="s">
        <v>177</v>
      </c>
      <c r="G320" s="174" t="s">
        <v>178</v>
      </c>
    </row>
    <row r="321" spans="1:12" ht="21" customHeight="1">
      <c r="A321" s="175" t="s">
        <v>700</v>
      </c>
      <c r="B321" s="176" t="s">
        <v>701</v>
      </c>
      <c r="C321" s="175" t="s">
        <v>31</v>
      </c>
      <c r="D321" s="175" t="s">
        <v>198</v>
      </c>
      <c r="E321" s="177">
        <v>1.444</v>
      </c>
      <c r="F321" s="178">
        <v>23.69</v>
      </c>
      <c r="G321" s="187">
        <f t="shared" ref="G321:G322" si="55">E321*F321</f>
        <v>34.208359999999999</v>
      </c>
    </row>
    <row r="322" spans="1:12" ht="21" customHeight="1">
      <c r="A322" s="175" t="s">
        <v>702</v>
      </c>
      <c r="B322" s="176" t="s">
        <v>703</v>
      </c>
      <c r="C322" s="175" t="s">
        <v>31</v>
      </c>
      <c r="D322" s="175" t="s">
        <v>198</v>
      </c>
      <c r="E322" s="177">
        <v>1.7730680515759314</v>
      </c>
      <c r="F322" s="178">
        <v>27.92</v>
      </c>
      <c r="G322" s="187">
        <f t="shared" si="55"/>
        <v>49.50406000000001</v>
      </c>
    </row>
    <row r="323" spans="1:12" ht="18" customHeight="1">
      <c r="A323" s="173"/>
      <c r="B323" s="173"/>
      <c r="C323" s="173"/>
      <c r="D323" s="173"/>
      <c r="E323" s="236" t="s">
        <v>205</v>
      </c>
      <c r="F323" s="236"/>
      <c r="G323" s="179">
        <f>SUM(G321:G322)</f>
        <v>83.712420000000009</v>
      </c>
    </row>
    <row r="324" spans="1:12" ht="15" customHeight="1">
      <c r="A324" s="173"/>
      <c r="B324" s="173"/>
      <c r="C324" s="173"/>
      <c r="D324" s="173"/>
      <c r="E324" s="234" t="s">
        <v>181</v>
      </c>
      <c r="F324" s="234"/>
      <c r="G324" s="180">
        <f>G323+G319</f>
        <v>119.31</v>
      </c>
      <c r="I324" s="172">
        <f>'PLANILHA ORCAMENTARIA'!G49</f>
        <v>119.31</v>
      </c>
      <c r="J324" s="181">
        <f>G324-I324</f>
        <v>0</v>
      </c>
      <c r="K324" s="181">
        <f>G322-J324</f>
        <v>49.50406000000001</v>
      </c>
      <c r="L324" s="181">
        <f>K324/F322</f>
        <v>1.7730680515759314</v>
      </c>
    </row>
    <row r="325" spans="1:12" ht="10.050000000000001" customHeight="1">
      <c r="A325" s="173"/>
      <c r="B325" s="173"/>
      <c r="C325" s="173"/>
      <c r="D325" s="173"/>
      <c r="E325" s="235"/>
      <c r="F325" s="235"/>
      <c r="G325" s="235"/>
    </row>
    <row r="326" spans="1:12" ht="19.95" customHeight="1">
      <c r="A326" s="243" t="s">
        <v>1111</v>
      </c>
      <c r="B326" s="243"/>
      <c r="C326" s="243"/>
      <c r="D326" s="243"/>
      <c r="E326" s="243"/>
      <c r="F326" s="243"/>
      <c r="G326" s="243"/>
    </row>
    <row r="327" spans="1:12" ht="15" customHeight="1">
      <c r="A327" s="238" t="s">
        <v>1025</v>
      </c>
      <c r="B327" s="238"/>
      <c r="C327" s="174" t="s">
        <v>174</v>
      </c>
      <c r="D327" s="174" t="s">
        <v>175</v>
      </c>
      <c r="E327" s="174" t="s">
        <v>176</v>
      </c>
      <c r="F327" s="174" t="s">
        <v>177</v>
      </c>
      <c r="G327" s="174" t="s">
        <v>178</v>
      </c>
    </row>
    <row r="328" spans="1:12" ht="31.8" customHeight="1">
      <c r="A328" s="175" t="s">
        <v>282</v>
      </c>
      <c r="B328" s="176" t="s">
        <v>283</v>
      </c>
      <c r="C328" s="175" t="s">
        <v>31</v>
      </c>
      <c r="D328" s="175" t="s">
        <v>191</v>
      </c>
      <c r="E328" s="177">
        <v>4.3824837812789626E-2</v>
      </c>
      <c r="F328" s="178">
        <v>10.79</v>
      </c>
      <c r="G328" s="187">
        <f t="shared" ref="G328" si="56">E328*F328</f>
        <v>0.47287000000000001</v>
      </c>
    </row>
    <row r="329" spans="1:12" ht="15" customHeight="1">
      <c r="A329" s="173"/>
      <c r="B329" s="173"/>
      <c r="C329" s="173"/>
      <c r="D329" s="173"/>
      <c r="E329" s="237" t="s">
        <v>192</v>
      </c>
      <c r="F329" s="237"/>
      <c r="G329" s="179">
        <f>SUM(G327:G328)</f>
        <v>0.47287000000000001</v>
      </c>
    </row>
    <row r="330" spans="1:12" ht="15" customHeight="1">
      <c r="A330" s="175" t="s">
        <v>278</v>
      </c>
      <c r="B330" s="176" t="s">
        <v>279</v>
      </c>
      <c r="C330" s="175" t="s">
        <v>31</v>
      </c>
      <c r="D330" s="175" t="s">
        <v>198</v>
      </c>
      <c r="E330" s="177">
        <v>2E-3</v>
      </c>
      <c r="F330" s="178">
        <v>36.19</v>
      </c>
      <c r="G330" s="178">
        <f t="shared" ref="G330:G331" si="57">E330*F330</f>
        <v>7.238E-2</v>
      </c>
    </row>
    <row r="331" spans="1:12" ht="15" customHeight="1">
      <c r="A331" s="175" t="s">
        <v>203</v>
      </c>
      <c r="B331" s="176" t="s">
        <v>204</v>
      </c>
      <c r="C331" s="175" t="s">
        <v>31</v>
      </c>
      <c r="D331" s="175" t="s">
        <v>198</v>
      </c>
      <c r="E331" s="177">
        <v>5.0000000000000001E-3</v>
      </c>
      <c r="F331" s="178">
        <v>22.95</v>
      </c>
      <c r="G331" s="178">
        <f t="shared" si="57"/>
        <v>0.11475</v>
      </c>
    </row>
    <row r="332" spans="1:12" ht="18" customHeight="1">
      <c r="A332" s="173"/>
      <c r="B332" s="173"/>
      <c r="C332" s="173"/>
      <c r="D332" s="173"/>
      <c r="E332" s="236" t="s">
        <v>205</v>
      </c>
      <c r="F332" s="236"/>
      <c r="G332" s="179">
        <f>SUM(G330:G331)</f>
        <v>0.18713000000000002</v>
      </c>
    </row>
    <row r="333" spans="1:12" ht="15" customHeight="1">
      <c r="A333" s="173"/>
      <c r="B333" s="173"/>
      <c r="C333" s="173"/>
      <c r="D333" s="173"/>
      <c r="E333" s="234" t="s">
        <v>181</v>
      </c>
      <c r="F333" s="234"/>
      <c r="G333" s="180">
        <f>G332+G329</f>
        <v>0.66</v>
      </c>
      <c r="I333" s="172">
        <f>'PLANILHA ORCAMENTARIA'!G51</f>
        <v>0.66</v>
      </c>
      <c r="J333" s="181">
        <f>G333-I333</f>
        <v>0</v>
      </c>
      <c r="K333" s="181">
        <f>G328-J333</f>
        <v>0.47287000000000001</v>
      </c>
      <c r="L333" s="181">
        <f>K333/F328</f>
        <v>4.3824837812789626E-2</v>
      </c>
    </row>
    <row r="334" spans="1:12" ht="10.050000000000001" customHeight="1">
      <c r="A334" s="173"/>
      <c r="B334" s="173"/>
      <c r="C334" s="173"/>
      <c r="D334" s="173"/>
      <c r="E334" s="235"/>
      <c r="F334" s="235"/>
      <c r="G334" s="235"/>
    </row>
    <row r="335" spans="1:12" ht="48" customHeight="1">
      <c r="A335" s="243" t="s">
        <v>1112</v>
      </c>
      <c r="B335" s="243"/>
      <c r="C335" s="243"/>
      <c r="D335" s="243"/>
      <c r="E335" s="243"/>
      <c r="F335" s="243"/>
      <c r="G335" s="243"/>
    </row>
    <row r="336" spans="1:12" ht="15" customHeight="1">
      <c r="A336" s="241" t="s">
        <v>1025</v>
      </c>
      <c r="B336" s="241"/>
      <c r="C336" s="182" t="s">
        <v>174</v>
      </c>
      <c r="D336" s="182" t="s">
        <v>175</v>
      </c>
      <c r="E336" s="182" t="s">
        <v>176</v>
      </c>
      <c r="F336" s="182" t="s">
        <v>177</v>
      </c>
      <c r="G336" s="174" t="s">
        <v>178</v>
      </c>
    </row>
    <row r="337" spans="1:7" ht="40.799999999999997">
      <c r="A337" s="183" t="s">
        <v>286</v>
      </c>
      <c r="B337" s="184" t="s">
        <v>287</v>
      </c>
      <c r="C337" s="183" t="s">
        <v>31</v>
      </c>
      <c r="D337" s="183" t="s">
        <v>212</v>
      </c>
      <c r="E337" s="185">
        <v>0.23100000000000001</v>
      </c>
      <c r="F337" s="187">
        <v>0.44</v>
      </c>
      <c r="G337" s="187">
        <f t="shared" ref="G337:G357" si="58">E337*F337</f>
        <v>0.10164000000000001</v>
      </c>
    </row>
    <row r="338" spans="1:7" ht="40.799999999999997">
      <c r="A338" s="183" t="s">
        <v>288</v>
      </c>
      <c r="B338" s="184" t="s">
        <v>289</v>
      </c>
      <c r="C338" s="183" t="s">
        <v>31</v>
      </c>
      <c r="D338" s="183" t="s">
        <v>191</v>
      </c>
      <c r="E338" s="185">
        <v>2.4400000000000002E-2</v>
      </c>
      <c r="F338" s="187">
        <v>2.0499999999999998</v>
      </c>
      <c r="G338" s="187">
        <f t="shared" si="58"/>
        <v>5.0020000000000002E-2</v>
      </c>
    </row>
    <row r="339" spans="1:7" ht="51">
      <c r="A339" s="183" t="s">
        <v>290</v>
      </c>
      <c r="B339" s="184" t="s">
        <v>291</v>
      </c>
      <c r="C339" s="183" t="s">
        <v>31</v>
      </c>
      <c r="D339" s="183" t="s">
        <v>212</v>
      </c>
      <c r="E339" s="185">
        <v>0.23269999999999999</v>
      </c>
      <c r="F339" s="187">
        <v>0.69</v>
      </c>
      <c r="G339" s="187">
        <f t="shared" si="58"/>
        <v>0.16056299999999998</v>
      </c>
    </row>
    <row r="340" spans="1:7" ht="51">
      <c r="A340" s="183" t="s">
        <v>292</v>
      </c>
      <c r="B340" s="184" t="s">
        <v>293</v>
      </c>
      <c r="C340" s="183" t="s">
        <v>31</v>
      </c>
      <c r="D340" s="183" t="s">
        <v>191</v>
      </c>
      <c r="E340" s="185">
        <v>2.3428999999999998E-2</v>
      </c>
      <c r="F340" s="187">
        <v>10.82</v>
      </c>
      <c r="G340" s="187">
        <f t="shared" si="58"/>
        <v>0.25350178000000001</v>
      </c>
    </row>
    <row r="341" spans="1:7" ht="30.6">
      <c r="A341" s="183" t="s">
        <v>294</v>
      </c>
      <c r="B341" s="184" t="s">
        <v>295</v>
      </c>
      <c r="C341" s="183" t="s">
        <v>31</v>
      </c>
      <c r="D341" s="183" t="s">
        <v>212</v>
      </c>
      <c r="E341" s="185">
        <v>0.23269999999999999</v>
      </c>
      <c r="F341" s="187">
        <v>5.86</v>
      </c>
      <c r="G341" s="187">
        <f t="shared" si="58"/>
        <v>1.3636220000000001</v>
      </c>
    </row>
    <row r="342" spans="1:7" ht="30.6">
      <c r="A342" s="183" t="s">
        <v>296</v>
      </c>
      <c r="B342" s="184" t="s">
        <v>297</v>
      </c>
      <c r="C342" s="183" t="s">
        <v>31</v>
      </c>
      <c r="D342" s="183" t="s">
        <v>191</v>
      </c>
      <c r="E342" s="185">
        <v>2.3428999999999998E-2</v>
      </c>
      <c r="F342" s="187">
        <v>17.329999999999998</v>
      </c>
      <c r="G342" s="187">
        <f t="shared" si="58"/>
        <v>0.40602456999999992</v>
      </c>
    </row>
    <row r="343" spans="1:7" ht="40.799999999999997">
      <c r="A343" s="183" t="s">
        <v>298</v>
      </c>
      <c r="B343" s="184" t="s">
        <v>299</v>
      </c>
      <c r="C343" s="183" t="s">
        <v>31</v>
      </c>
      <c r="D343" s="183" t="s">
        <v>212</v>
      </c>
      <c r="E343" s="185">
        <v>0.10327</v>
      </c>
      <c r="F343" s="187">
        <v>22.65</v>
      </c>
      <c r="G343" s="187">
        <f t="shared" si="58"/>
        <v>2.3390654999999998</v>
      </c>
    </row>
    <row r="344" spans="1:7" ht="40.799999999999997">
      <c r="A344" s="183" t="s">
        <v>300</v>
      </c>
      <c r="B344" s="184" t="s">
        <v>301</v>
      </c>
      <c r="C344" s="183" t="s">
        <v>31</v>
      </c>
      <c r="D344" s="183" t="s">
        <v>191</v>
      </c>
      <c r="E344" s="185">
        <v>1.23429E-2</v>
      </c>
      <c r="F344" s="187">
        <v>211.08</v>
      </c>
      <c r="G344" s="187">
        <f t="shared" si="58"/>
        <v>2.6053393320000002</v>
      </c>
    </row>
    <row r="345" spans="1:7" ht="15" customHeight="1">
      <c r="A345" s="173"/>
      <c r="B345" s="173"/>
      <c r="C345" s="173"/>
      <c r="D345" s="173"/>
      <c r="E345" s="244" t="s">
        <v>192</v>
      </c>
      <c r="F345" s="244"/>
      <c r="G345" s="199">
        <f>SUM(G337:G344)</f>
        <v>7.2797761819999991</v>
      </c>
    </row>
    <row r="346" spans="1:7" ht="20.399999999999999">
      <c r="A346" s="183" t="s">
        <v>225</v>
      </c>
      <c r="B346" s="184" t="s">
        <v>226</v>
      </c>
      <c r="C346" s="183" t="s">
        <v>31</v>
      </c>
      <c r="D346" s="183" t="s">
        <v>48</v>
      </c>
      <c r="E346" s="185">
        <v>5.7085999999999998E-2</v>
      </c>
      <c r="F346" s="187">
        <v>130</v>
      </c>
      <c r="G346" s="187">
        <f t="shared" si="58"/>
        <v>7.4211799999999997</v>
      </c>
    </row>
    <row r="347" spans="1:7" ht="20.399999999999999" customHeight="1">
      <c r="A347" s="183" t="s">
        <v>302</v>
      </c>
      <c r="B347" s="184" t="s">
        <v>303</v>
      </c>
      <c r="C347" s="183" t="s">
        <v>31</v>
      </c>
      <c r="D347" s="183" t="s">
        <v>251</v>
      </c>
      <c r="E347" s="185">
        <v>24.229430000000001</v>
      </c>
      <c r="F347" s="187">
        <v>0.7</v>
      </c>
      <c r="G347" s="187">
        <f t="shared" si="58"/>
        <v>16.960601</v>
      </c>
    </row>
    <row r="348" spans="1:7" ht="20.399999999999999" customHeight="1">
      <c r="A348" s="183" t="s">
        <v>304</v>
      </c>
      <c r="B348" s="184" t="s">
        <v>305</v>
      </c>
      <c r="C348" s="183" t="s">
        <v>31</v>
      </c>
      <c r="D348" s="183" t="s">
        <v>48</v>
      </c>
      <c r="E348" s="185">
        <v>3.7256999999999998E-2</v>
      </c>
      <c r="F348" s="187">
        <v>116.15</v>
      </c>
      <c r="G348" s="187">
        <f t="shared" si="58"/>
        <v>4.3274005500000001</v>
      </c>
    </row>
    <row r="349" spans="1:7" ht="20.399999999999999" customHeight="1">
      <c r="A349" s="183" t="s">
        <v>306</v>
      </c>
      <c r="B349" s="184" t="s">
        <v>307</v>
      </c>
      <c r="C349" s="183" t="s">
        <v>31</v>
      </c>
      <c r="D349" s="183" t="s">
        <v>33</v>
      </c>
      <c r="E349" s="185">
        <v>1.2190000000000001</v>
      </c>
      <c r="F349" s="187">
        <v>19.649999999999999</v>
      </c>
      <c r="G349" s="187">
        <f t="shared" si="58"/>
        <v>23.95335</v>
      </c>
    </row>
    <row r="350" spans="1:7" ht="15" customHeight="1">
      <c r="A350" s="173"/>
      <c r="B350" s="173"/>
      <c r="C350" s="173"/>
      <c r="D350" s="173"/>
      <c r="E350" s="245" t="s">
        <v>180</v>
      </c>
      <c r="F350" s="245"/>
      <c r="G350" s="179">
        <f>SUM(G346:G349)</f>
        <v>52.662531549999997</v>
      </c>
    </row>
    <row r="351" spans="1:7" ht="38.4" customHeight="1">
      <c r="A351" s="183" t="s">
        <v>308</v>
      </c>
      <c r="B351" s="184" t="s">
        <v>309</v>
      </c>
      <c r="C351" s="183" t="s">
        <v>31</v>
      </c>
      <c r="D351" s="183" t="s">
        <v>198</v>
      </c>
      <c r="E351" s="185">
        <v>0.15645700000000001</v>
      </c>
      <c r="F351" s="187">
        <v>21.49</v>
      </c>
      <c r="G351" s="187">
        <f t="shared" si="58"/>
        <v>3.3622609300000001</v>
      </c>
    </row>
    <row r="352" spans="1:7" ht="22.2" customHeight="1">
      <c r="A352" s="183" t="s">
        <v>310</v>
      </c>
      <c r="B352" s="184" t="s">
        <v>311</v>
      </c>
      <c r="C352" s="183" t="s">
        <v>31</v>
      </c>
      <c r="D352" s="183" t="s">
        <v>198</v>
      </c>
      <c r="E352" s="185">
        <v>0.312857</v>
      </c>
      <c r="F352" s="187">
        <v>24.34</v>
      </c>
      <c r="G352" s="187">
        <f t="shared" si="58"/>
        <v>7.61493938</v>
      </c>
    </row>
    <row r="353" spans="1:12" ht="22.2" customHeight="1">
      <c r="A353" s="183" t="s">
        <v>203</v>
      </c>
      <c r="B353" s="184" t="s">
        <v>204</v>
      </c>
      <c r="C353" s="183" t="s">
        <v>31</v>
      </c>
      <c r="D353" s="183" t="s">
        <v>198</v>
      </c>
      <c r="E353" s="185">
        <v>0.46931400000000001</v>
      </c>
      <c r="F353" s="187">
        <v>22.95</v>
      </c>
      <c r="G353" s="187">
        <f t="shared" si="58"/>
        <v>10.7707563</v>
      </c>
    </row>
    <row r="354" spans="1:12">
      <c r="A354" s="191"/>
      <c r="B354" s="192"/>
      <c r="C354" s="191"/>
      <c r="D354" s="191"/>
      <c r="E354" s="245" t="s">
        <v>205</v>
      </c>
      <c r="F354" s="245"/>
      <c r="G354" s="199">
        <f>SUM(G351:G353)</f>
        <v>21.747956610000003</v>
      </c>
    </row>
    <row r="355" spans="1:12" ht="22.2" customHeight="1">
      <c r="A355" s="183" t="s">
        <v>312</v>
      </c>
      <c r="B355" s="184" t="s">
        <v>313</v>
      </c>
      <c r="C355" s="183" t="s">
        <v>31</v>
      </c>
      <c r="D355" s="183" t="s">
        <v>251</v>
      </c>
      <c r="E355" s="185">
        <v>0.40400000000000003</v>
      </c>
      <c r="F355" s="187">
        <v>9.8800000000000008</v>
      </c>
      <c r="G355" s="187">
        <f t="shared" si="58"/>
        <v>3.9915200000000004</v>
      </c>
    </row>
    <row r="356" spans="1:12" ht="22.8" customHeight="1">
      <c r="A356" s="183" t="s">
        <v>314</v>
      </c>
      <c r="B356" s="184" t="s">
        <v>315</v>
      </c>
      <c r="C356" s="183" t="s">
        <v>31</v>
      </c>
      <c r="D356" s="183" t="s">
        <v>40</v>
      </c>
      <c r="E356" s="185">
        <v>0.125</v>
      </c>
      <c r="F356" s="187">
        <v>27.23</v>
      </c>
      <c r="G356" s="187">
        <f t="shared" si="58"/>
        <v>3.4037500000000001</v>
      </c>
    </row>
    <row r="357" spans="1:12" ht="26.4" customHeight="1">
      <c r="A357" s="183" t="s">
        <v>316</v>
      </c>
      <c r="B357" s="184" t="s">
        <v>317</v>
      </c>
      <c r="C357" s="183" t="s">
        <v>31</v>
      </c>
      <c r="D357" s="183" t="s">
        <v>102</v>
      </c>
      <c r="E357" s="185">
        <v>5.8058760265963495E-2</v>
      </c>
      <c r="F357" s="187">
        <v>87.23</v>
      </c>
      <c r="G357" s="187">
        <f t="shared" si="58"/>
        <v>5.064465657999996</v>
      </c>
    </row>
    <row r="358" spans="1:12" ht="12.6" customHeight="1">
      <c r="A358" s="173"/>
      <c r="B358" s="173"/>
      <c r="C358" s="173"/>
      <c r="D358" s="173"/>
      <c r="E358" s="232" t="s">
        <v>257</v>
      </c>
      <c r="F358" s="233"/>
      <c r="G358" s="190">
        <f>SUM(G355:G357)</f>
        <v>12.459735657999996</v>
      </c>
    </row>
    <row r="359" spans="1:12" ht="15" customHeight="1">
      <c r="A359" s="173"/>
      <c r="B359" s="173"/>
      <c r="C359" s="173"/>
      <c r="D359" s="173"/>
      <c r="E359" s="234" t="s">
        <v>181</v>
      </c>
      <c r="F359" s="234"/>
      <c r="G359" s="180">
        <f>G358+G354+G350+G345</f>
        <v>94.15</v>
      </c>
      <c r="I359" s="172">
        <f>'PLANILHA ORCAMENTARIA'!G52</f>
        <v>94.15</v>
      </c>
      <c r="J359" s="181">
        <f>G359-I359</f>
        <v>0</v>
      </c>
      <c r="K359" s="181">
        <f>G357-J359</f>
        <v>5.064465657999996</v>
      </c>
      <c r="L359" s="181">
        <f>K359/F357</f>
        <v>5.8058760265963495E-2</v>
      </c>
    </row>
    <row r="360" spans="1:12" ht="10.050000000000001" customHeight="1">
      <c r="A360" s="173"/>
      <c r="B360" s="173"/>
      <c r="C360" s="173"/>
      <c r="D360" s="173"/>
      <c r="E360" s="235"/>
      <c r="F360" s="235"/>
      <c r="G360" s="235"/>
    </row>
    <row r="361" spans="1:12" ht="10.050000000000001" customHeight="1">
      <c r="A361" s="173"/>
      <c r="B361" s="173"/>
      <c r="C361" s="173"/>
      <c r="D361" s="173"/>
      <c r="E361" s="235"/>
      <c r="F361" s="235"/>
      <c r="G361" s="235"/>
    </row>
    <row r="362" spans="1:12" ht="19.95" customHeight="1">
      <c r="A362" s="243" t="s">
        <v>1113</v>
      </c>
      <c r="B362" s="243"/>
      <c r="C362" s="243"/>
      <c r="D362" s="243"/>
      <c r="E362" s="243"/>
      <c r="F362" s="243"/>
      <c r="G362" s="243"/>
    </row>
    <row r="363" spans="1:12" ht="15" customHeight="1">
      <c r="A363" s="238" t="s">
        <v>1025</v>
      </c>
      <c r="B363" s="238"/>
      <c r="C363" s="174" t="s">
        <v>174</v>
      </c>
      <c r="D363" s="174" t="s">
        <v>175</v>
      </c>
      <c r="E363" s="174" t="s">
        <v>176</v>
      </c>
      <c r="F363" s="174" t="s">
        <v>177</v>
      </c>
      <c r="G363" s="174" t="s">
        <v>178</v>
      </c>
    </row>
    <row r="364" spans="1:12" ht="15" customHeight="1">
      <c r="A364" s="175" t="s">
        <v>278</v>
      </c>
      <c r="B364" s="176" t="s">
        <v>279</v>
      </c>
      <c r="C364" s="175" t="s">
        <v>31</v>
      </c>
      <c r="D364" s="175" t="s">
        <v>198</v>
      </c>
      <c r="E364" s="177">
        <v>0.3</v>
      </c>
      <c r="F364" s="178">
        <v>36.19</v>
      </c>
      <c r="G364" s="178">
        <f t="shared" ref="G364:G365" si="59">E364*F364</f>
        <v>10.856999999999999</v>
      </c>
    </row>
    <row r="365" spans="1:12" ht="15" customHeight="1">
      <c r="A365" s="175" t="s">
        <v>203</v>
      </c>
      <c r="B365" s="176" t="s">
        <v>204</v>
      </c>
      <c r="C365" s="175" t="s">
        <v>31</v>
      </c>
      <c r="D365" s="175" t="s">
        <v>198</v>
      </c>
      <c r="E365" s="177">
        <v>0.31342047930283229</v>
      </c>
      <c r="F365" s="178">
        <v>22.95</v>
      </c>
      <c r="G365" s="178">
        <f t="shared" si="59"/>
        <v>7.1930000000000005</v>
      </c>
    </row>
    <row r="366" spans="1:12" ht="18" customHeight="1">
      <c r="A366" s="173"/>
      <c r="B366" s="173"/>
      <c r="C366" s="173"/>
      <c r="D366" s="173"/>
      <c r="E366" s="236" t="s">
        <v>205</v>
      </c>
      <c r="F366" s="236"/>
      <c r="G366" s="179">
        <f>SUM(G364:G365)</f>
        <v>18.05</v>
      </c>
    </row>
    <row r="367" spans="1:12" ht="15" customHeight="1">
      <c r="A367" s="173"/>
      <c r="B367" s="173"/>
      <c r="C367" s="173"/>
      <c r="D367" s="173"/>
      <c r="E367" s="234" t="s">
        <v>181</v>
      </c>
      <c r="F367" s="234"/>
      <c r="G367" s="180">
        <f>G366</f>
        <v>18.05</v>
      </c>
      <c r="I367" s="172">
        <f>'PLANILHA ORCAMENTARIA'!G53</f>
        <v>18.05</v>
      </c>
      <c r="J367" s="181">
        <f>G367-I367</f>
        <v>0</v>
      </c>
      <c r="K367" s="181">
        <f>G365-J367</f>
        <v>7.1930000000000005</v>
      </c>
      <c r="L367" s="181">
        <f>K367/F365</f>
        <v>0.31342047930283229</v>
      </c>
    </row>
    <row r="368" spans="1:12" ht="10.050000000000001" customHeight="1">
      <c r="A368" s="173"/>
      <c r="B368" s="173"/>
      <c r="C368" s="173"/>
      <c r="D368" s="173"/>
      <c r="E368" s="235"/>
      <c r="F368" s="235"/>
      <c r="G368" s="235"/>
    </row>
    <row r="369" spans="1:12" ht="19.95" customHeight="1">
      <c r="A369" s="243" t="s">
        <v>1114</v>
      </c>
      <c r="B369" s="243"/>
      <c r="C369" s="243"/>
      <c r="D369" s="243"/>
      <c r="E369" s="243"/>
      <c r="F369" s="243"/>
      <c r="G369" s="243"/>
    </row>
    <row r="370" spans="1:12" ht="15" customHeight="1">
      <c r="A370" s="238" t="s">
        <v>173</v>
      </c>
      <c r="B370" s="238"/>
      <c r="C370" s="174" t="s">
        <v>174</v>
      </c>
      <c r="D370" s="174" t="s">
        <v>175</v>
      </c>
      <c r="E370" s="174" t="s">
        <v>176</v>
      </c>
      <c r="F370" s="174" t="s">
        <v>177</v>
      </c>
      <c r="G370" s="174" t="s">
        <v>178</v>
      </c>
    </row>
    <row r="371" spans="1:12" ht="19.8" customHeight="1">
      <c r="A371" s="175" t="s">
        <v>1115</v>
      </c>
      <c r="B371" s="176" t="s">
        <v>1116</v>
      </c>
      <c r="C371" s="175" t="s">
        <v>31</v>
      </c>
      <c r="D371" s="175" t="s">
        <v>489</v>
      </c>
      <c r="E371" s="177">
        <v>0.22850000000000001</v>
      </c>
      <c r="F371" s="178">
        <v>32.46</v>
      </c>
      <c r="G371" s="178">
        <f t="shared" ref="G371" si="60">E371*F371</f>
        <v>7.4171100000000001</v>
      </c>
    </row>
    <row r="372" spans="1:12" ht="15" customHeight="1">
      <c r="A372" s="173"/>
      <c r="B372" s="173"/>
      <c r="C372" s="173"/>
      <c r="D372" s="173"/>
      <c r="E372" s="236" t="s">
        <v>180</v>
      </c>
      <c r="F372" s="236"/>
      <c r="G372" s="179">
        <f>SUM(G371)</f>
        <v>7.4171100000000001</v>
      </c>
    </row>
    <row r="373" spans="1:12" ht="15" customHeight="1">
      <c r="A373" s="238" t="s">
        <v>195</v>
      </c>
      <c r="B373" s="238"/>
      <c r="C373" s="174" t="s">
        <v>174</v>
      </c>
      <c r="D373" s="174" t="s">
        <v>175</v>
      </c>
      <c r="E373" s="174" t="s">
        <v>176</v>
      </c>
      <c r="F373" s="174" t="s">
        <v>177</v>
      </c>
      <c r="G373" s="174" t="s">
        <v>178</v>
      </c>
    </row>
    <row r="374" spans="1:12" ht="15" customHeight="1">
      <c r="A374" s="175" t="s">
        <v>747</v>
      </c>
      <c r="B374" s="176" t="s">
        <v>748</v>
      </c>
      <c r="C374" s="175" t="s">
        <v>31</v>
      </c>
      <c r="D374" s="175" t="s">
        <v>198</v>
      </c>
      <c r="E374" s="177">
        <v>0.10811096301232923</v>
      </c>
      <c r="F374" s="178">
        <v>30.01</v>
      </c>
      <c r="G374" s="178">
        <f t="shared" ref="G374:G375" si="61">E374*F374</f>
        <v>3.2444100000000002</v>
      </c>
    </row>
    <row r="375" spans="1:12" ht="15" customHeight="1">
      <c r="A375" s="175" t="s">
        <v>203</v>
      </c>
      <c r="B375" s="176" t="s">
        <v>204</v>
      </c>
      <c r="C375" s="175" t="s">
        <v>31</v>
      </c>
      <c r="D375" s="175" t="s">
        <v>198</v>
      </c>
      <c r="E375" s="177">
        <v>5.4399999999999997E-2</v>
      </c>
      <c r="F375" s="178">
        <v>22.95</v>
      </c>
      <c r="G375" s="178">
        <f t="shared" si="61"/>
        <v>1.2484799999999998</v>
      </c>
    </row>
    <row r="376" spans="1:12" ht="18" customHeight="1">
      <c r="A376" s="173"/>
      <c r="B376" s="173"/>
      <c r="C376" s="173"/>
      <c r="D376" s="173"/>
      <c r="E376" s="236" t="s">
        <v>205</v>
      </c>
      <c r="F376" s="236"/>
      <c r="G376" s="179">
        <f>SUM(G374:G375)</f>
        <v>4.4928900000000001</v>
      </c>
    </row>
    <row r="377" spans="1:12" ht="15" customHeight="1">
      <c r="A377" s="173"/>
      <c r="B377" s="173"/>
      <c r="C377" s="173"/>
      <c r="D377" s="173"/>
      <c r="E377" s="234" t="s">
        <v>181</v>
      </c>
      <c r="F377" s="234"/>
      <c r="G377" s="180">
        <f>G376+G372</f>
        <v>11.91</v>
      </c>
      <c r="I377" s="172">
        <f>'PLANILHA ORCAMENTARIA'!G54</f>
        <v>11.91</v>
      </c>
      <c r="J377" s="181">
        <f>G377-I377</f>
        <v>0</v>
      </c>
      <c r="K377" s="181">
        <f>G374-J377</f>
        <v>3.2444100000000002</v>
      </c>
      <c r="L377" s="181">
        <f>K377/F374</f>
        <v>0.10811096301232923</v>
      </c>
    </row>
    <row r="378" spans="1:12" ht="10.050000000000001" customHeight="1">
      <c r="A378" s="173"/>
      <c r="B378" s="173"/>
      <c r="C378" s="173"/>
      <c r="D378" s="173"/>
      <c r="E378" s="235"/>
      <c r="F378" s="235"/>
      <c r="G378" s="235"/>
    </row>
    <row r="379" spans="1:12" ht="19.95" customHeight="1">
      <c r="A379" s="243" t="s">
        <v>1117</v>
      </c>
      <c r="B379" s="243"/>
      <c r="C379" s="243"/>
      <c r="D379" s="243"/>
      <c r="E379" s="243"/>
      <c r="F379" s="243"/>
      <c r="G379" s="243"/>
    </row>
    <row r="380" spans="1:12" ht="15" customHeight="1">
      <c r="A380" s="238" t="s">
        <v>195</v>
      </c>
      <c r="B380" s="238"/>
      <c r="C380" s="174" t="s">
        <v>174</v>
      </c>
      <c r="D380" s="174" t="s">
        <v>175</v>
      </c>
      <c r="E380" s="174" t="s">
        <v>176</v>
      </c>
      <c r="F380" s="174" t="s">
        <v>177</v>
      </c>
      <c r="G380" s="174" t="s">
        <v>178</v>
      </c>
    </row>
    <row r="381" spans="1:12" ht="15" customHeight="1">
      <c r="A381" s="175" t="s">
        <v>278</v>
      </c>
      <c r="B381" s="176" t="s">
        <v>279</v>
      </c>
      <c r="C381" s="175" t="s">
        <v>31</v>
      </c>
      <c r="D381" s="175" t="s">
        <v>198</v>
      </c>
      <c r="E381" s="177">
        <v>2.4833592095977428</v>
      </c>
      <c r="F381" s="178">
        <v>28.34</v>
      </c>
      <c r="G381" s="178">
        <f t="shared" ref="G381:G382" si="62">E381*F381</f>
        <v>70.378400000000028</v>
      </c>
    </row>
    <row r="382" spans="1:12" ht="15" customHeight="1">
      <c r="A382" s="175" t="s">
        <v>203</v>
      </c>
      <c r="B382" s="176" t="s">
        <v>204</v>
      </c>
      <c r="C382" s="175" t="s">
        <v>31</v>
      </c>
      <c r="D382" s="175" t="s">
        <v>198</v>
      </c>
      <c r="E382" s="177">
        <v>1.2</v>
      </c>
      <c r="F382" s="178">
        <v>22.95</v>
      </c>
      <c r="G382" s="178">
        <f t="shared" si="62"/>
        <v>27.54</v>
      </c>
    </row>
    <row r="383" spans="1:12" ht="18" customHeight="1">
      <c r="A383" s="173"/>
      <c r="B383" s="173"/>
      <c r="C383" s="173"/>
      <c r="D383" s="173"/>
      <c r="E383" s="236" t="s">
        <v>205</v>
      </c>
      <c r="F383" s="236"/>
      <c r="G383" s="179">
        <f>SUM(G381:G382)</f>
        <v>97.91840000000002</v>
      </c>
    </row>
    <row r="384" spans="1:12" ht="15" customHeight="1">
      <c r="A384" s="238" t="s">
        <v>254</v>
      </c>
      <c r="B384" s="238"/>
      <c r="C384" s="174" t="s">
        <v>174</v>
      </c>
      <c r="D384" s="174" t="s">
        <v>175</v>
      </c>
      <c r="E384" s="174" t="s">
        <v>176</v>
      </c>
      <c r="F384" s="174" t="s">
        <v>177</v>
      </c>
      <c r="G384" s="174" t="s">
        <v>178</v>
      </c>
    </row>
    <row r="385" spans="1:12" ht="44.4" customHeight="1">
      <c r="A385" s="175" t="s">
        <v>1092</v>
      </c>
      <c r="B385" s="176" t="s">
        <v>1093</v>
      </c>
      <c r="C385" s="175" t="s">
        <v>31</v>
      </c>
      <c r="D385" s="175" t="s">
        <v>48</v>
      </c>
      <c r="E385" s="177">
        <v>1.38</v>
      </c>
      <c r="F385" s="178">
        <v>398.32</v>
      </c>
      <c r="G385" s="178">
        <f t="shared" ref="G385" si="63">E385*F385</f>
        <v>549.6816</v>
      </c>
    </row>
    <row r="386" spans="1:12" ht="15" customHeight="1">
      <c r="A386" s="173"/>
      <c r="B386" s="173"/>
      <c r="C386" s="173"/>
      <c r="D386" s="173"/>
      <c r="E386" s="236" t="s">
        <v>257</v>
      </c>
      <c r="F386" s="236"/>
      <c r="G386" s="179">
        <f>SUM(G385)</f>
        <v>549.6816</v>
      </c>
    </row>
    <row r="387" spans="1:12" ht="15" customHeight="1">
      <c r="A387" s="173"/>
      <c r="B387" s="173"/>
      <c r="C387" s="173"/>
      <c r="D387" s="173"/>
      <c r="E387" s="234" t="s">
        <v>181</v>
      </c>
      <c r="F387" s="234"/>
      <c r="G387" s="180">
        <f>G386+G383</f>
        <v>647.6</v>
      </c>
      <c r="I387" s="172">
        <f>'PLANILHA ORCAMENTARIA'!G55</f>
        <v>647.6</v>
      </c>
      <c r="J387" s="181">
        <f>G387-I387</f>
        <v>0</v>
      </c>
      <c r="K387" s="181">
        <f>G381-J387</f>
        <v>70.378400000000028</v>
      </c>
      <c r="L387" s="181">
        <f>K387/F381</f>
        <v>2.4833592095977428</v>
      </c>
    </row>
    <row r="388" spans="1:12" ht="10.050000000000001" customHeight="1">
      <c r="A388" s="173"/>
      <c r="B388" s="173"/>
      <c r="C388" s="173"/>
      <c r="D388" s="173"/>
      <c r="E388" s="235"/>
      <c r="F388" s="235"/>
      <c r="G388" s="235"/>
    </row>
    <row r="389" spans="1:12" ht="19.95" customHeight="1">
      <c r="A389" s="243" t="s">
        <v>1118</v>
      </c>
      <c r="B389" s="243"/>
      <c r="C389" s="243"/>
      <c r="D389" s="243"/>
      <c r="E389" s="243"/>
      <c r="F389" s="243"/>
      <c r="G389" s="243"/>
    </row>
    <row r="390" spans="1:12" ht="15" customHeight="1">
      <c r="A390" s="238" t="s">
        <v>173</v>
      </c>
      <c r="B390" s="238"/>
      <c r="C390" s="174" t="s">
        <v>174</v>
      </c>
      <c r="D390" s="174" t="s">
        <v>175</v>
      </c>
      <c r="E390" s="174" t="s">
        <v>176</v>
      </c>
      <c r="F390" s="174" t="s">
        <v>177</v>
      </c>
      <c r="G390" s="174" t="s">
        <v>178</v>
      </c>
    </row>
    <row r="391" spans="1:12" ht="28.95" customHeight="1">
      <c r="A391" s="175" t="s">
        <v>1119</v>
      </c>
      <c r="B391" s="176" t="s">
        <v>1120</v>
      </c>
      <c r="C391" s="175" t="s">
        <v>31</v>
      </c>
      <c r="D391" s="175" t="s">
        <v>40</v>
      </c>
      <c r="E391" s="177">
        <v>28.31</v>
      </c>
      <c r="F391" s="178">
        <v>0.7</v>
      </c>
      <c r="G391" s="178">
        <f t="shared" ref="G391:G393" si="64">E391*F391</f>
        <v>19.816999999999997</v>
      </c>
    </row>
    <row r="392" spans="1:12" ht="22.8" customHeight="1">
      <c r="A392" s="175" t="s">
        <v>1121</v>
      </c>
      <c r="B392" s="176" t="s">
        <v>1122</v>
      </c>
      <c r="C392" s="175" t="s">
        <v>31</v>
      </c>
      <c r="D392" s="175" t="s">
        <v>1123</v>
      </c>
      <c r="E392" s="177">
        <v>5.0000000000000001E-3</v>
      </c>
      <c r="F392" s="178">
        <v>44.84</v>
      </c>
      <c r="G392" s="178">
        <f t="shared" si="64"/>
        <v>0.22420000000000001</v>
      </c>
    </row>
    <row r="393" spans="1:12" ht="28.95" customHeight="1">
      <c r="A393" s="175" t="s">
        <v>1124</v>
      </c>
      <c r="B393" s="176" t="s">
        <v>1125</v>
      </c>
      <c r="C393" s="175" t="s">
        <v>31</v>
      </c>
      <c r="D393" s="175" t="s">
        <v>102</v>
      </c>
      <c r="E393" s="177">
        <v>0.42</v>
      </c>
      <c r="F393" s="178">
        <v>2.5</v>
      </c>
      <c r="G393" s="178">
        <f t="shared" si="64"/>
        <v>1.05</v>
      </c>
    </row>
    <row r="394" spans="1:12" ht="15" customHeight="1">
      <c r="A394" s="173"/>
      <c r="B394" s="173"/>
      <c r="C394" s="173"/>
      <c r="D394" s="173"/>
      <c r="E394" s="236" t="s">
        <v>180</v>
      </c>
      <c r="F394" s="236"/>
      <c r="G394" s="179">
        <f>SUM(G391:G393)</f>
        <v>21.091199999999997</v>
      </c>
    </row>
    <row r="395" spans="1:12" ht="15" customHeight="1">
      <c r="A395" s="238" t="s">
        <v>195</v>
      </c>
      <c r="B395" s="238"/>
      <c r="C395" s="174" t="s">
        <v>174</v>
      </c>
      <c r="D395" s="174" t="s">
        <v>175</v>
      </c>
      <c r="E395" s="174" t="s">
        <v>176</v>
      </c>
      <c r="F395" s="174" t="s">
        <v>177</v>
      </c>
      <c r="G395" s="174" t="s">
        <v>178</v>
      </c>
    </row>
    <row r="396" spans="1:12" ht="15" customHeight="1">
      <c r="A396" s="175" t="s">
        <v>278</v>
      </c>
      <c r="B396" s="176" t="s">
        <v>279</v>
      </c>
      <c r="C396" s="175" t="s">
        <v>31</v>
      </c>
      <c r="D396" s="175" t="s">
        <v>198</v>
      </c>
      <c r="E396" s="177">
        <v>1.2169865913902616</v>
      </c>
      <c r="F396" s="178">
        <v>28.34</v>
      </c>
      <c r="G396" s="178">
        <f t="shared" ref="G396:G397" si="65">E396*F396</f>
        <v>34.48940000000001</v>
      </c>
    </row>
    <row r="397" spans="1:12" ht="15" customHeight="1">
      <c r="A397" s="175" t="s">
        <v>203</v>
      </c>
      <c r="B397" s="176" t="s">
        <v>204</v>
      </c>
      <c r="C397" s="175" t="s">
        <v>31</v>
      </c>
      <c r="D397" s="175" t="s">
        <v>198</v>
      </c>
      <c r="E397" s="177">
        <v>0.80500000000000005</v>
      </c>
      <c r="F397" s="178">
        <v>22.95</v>
      </c>
      <c r="G397" s="178">
        <f t="shared" si="65"/>
        <v>18.47475</v>
      </c>
    </row>
    <row r="398" spans="1:12" ht="18" customHeight="1">
      <c r="A398" s="173"/>
      <c r="B398" s="173"/>
      <c r="C398" s="173"/>
      <c r="D398" s="173"/>
      <c r="E398" s="236" t="s">
        <v>205</v>
      </c>
      <c r="F398" s="236"/>
      <c r="G398" s="179">
        <f>SUM(G396:G397)</f>
        <v>52.964150000000011</v>
      </c>
    </row>
    <row r="399" spans="1:12" ht="15" customHeight="1">
      <c r="A399" s="238" t="s">
        <v>254</v>
      </c>
      <c r="B399" s="238"/>
      <c r="C399" s="174" t="s">
        <v>174</v>
      </c>
      <c r="D399" s="174" t="s">
        <v>175</v>
      </c>
      <c r="E399" s="174" t="s">
        <v>176</v>
      </c>
      <c r="F399" s="174" t="s">
        <v>177</v>
      </c>
      <c r="G399" s="174" t="s">
        <v>178</v>
      </c>
    </row>
    <row r="400" spans="1:12" ht="37.950000000000003" customHeight="1">
      <c r="A400" s="175" t="s">
        <v>1126</v>
      </c>
      <c r="B400" s="176" t="s">
        <v>1127</v>
      </c>
      <c r="C400" s="175" t="s">
        <v>31</v>
      </c>
      <c r="D400" s="175" t="s">
        <v>48</v>
      </c>
      <c r="E400" s="177">
        <v>9.1000000000000004E-3</v>
      </c>
      <c r="F400" s="178">
        <v>811.5</v>
      </c>
      <c r="G400" s="178">
        <f t="shared" ref="G400" si="66">E400*F400</f>
        <v>7.3846500000000006</v>
      </c>
    </row>
    <row r="401" spans="1:12" ht="15" customHeight="1">
      <c r="A401" s="173"/>
      <c r="B401" s="173"/>
      <c r="C401" s="173"/>
      <c r="D401" s="173"/>
      <c r="E401" s="236" t="s">
        <v>257</v>
      </c>
      <c r="F401" s="236"/>
      <c r="G401" s="179">
        <f>SUM(G400)</f>
        <v>7.3846500000000006</v>
      </c>
    </row>
    <row r="402" spans="1:12" ht="15" customHeight="1">
      <c r="A402" s="173"/>
      <c r="B402" s="173"/>
      <c r="C402" s="173"/>
      <c r="D402" s="173"/>
      <c r="E402" s="234" t="s">
        <v>181</v>
      </c>
      <c r="F402" s="234"/>
      <c r="G402" s="180">
        <f>G401+G398+G394</f>
        <v>81.440000000000012</v>
      </c>
      <c r="I402" s="172">
        <f>'PLANILHA ORCAMENTARIA'!G56</f>
        <v>81.44</v>
      </c>
      <c r="J402" s="181">
        <f>G402-I402</f>
        <v>0</v>
      </c>
      <c r="K402" s="181">
        <f>G396-J402</f>
        <v>34.48940000000001</v>
      </c>
      <c r="L402" s="181">
        <f>K402/F396</f>
        <v>1.2169865913902616</v>
      </c>
    </row>
    <row r="403" spans="1:12" ht="10.050000000000001" customHeight="1">
      <c r="A403" s="173"/>
      <c r="B403" s="173"/>
      <c r="C403" s="173"/>
      <c r="D403" s="173"/>
      <c r="E403" s="235"/>
      <c r="F403" s="235"/>
      <c r="G403" s="235"/>
    </row>
    <row r="404" spans="1:12" ht="19.95" customHeight="1">
      <c r="A404" s="243" t="s">
        <v>1128</v>
      </c>
      <c r="B404" s="243"/>
      <c r="C404" s="243"/>
      <c r="D404" s="243"/>
      <c r="E404" s="243"/>
      <c r="F404" s="243"/>
      <c r="G404" s="243"/>
    </row>
    <row r="405" spans="1:12" ht="15" customHeight="1">
      <c r="A405" s="238" t="s">
        <v>195</v>
      </c>
      <c r="B405" s="238"/>
      <c r="C405" s="174" t="s">
        <v>174</v>
      </c>
      <c r="D405" s="174" t="s">
        <v>175</v>
      </c>
      <c r="E405" s="174" t="s">
        <v>176</v>
      </c>
      <c r="F405" s="174" t="s">
        <v>177</v>
      </c>
      <c r="G405" s="174" t="s">
        <v>178</v>
      </c>
    </row>
    <row r="406" spans="1:12" ht="15" customHeight="1">
      <c r="A406" s="175" t="s">
        <v>278</v>
      </c>
      <c r="B406" s="176" t="s">
        <v>279</v>
      </c>
      <c r="C406" s="175" t="s">
        <v>31</v>
      </c>
      <c r="D406" s="175" t="s">
        <v>198</v>
      </c>
      <c r="E406" s="177">
        <v>0.10707484121383203</v>
      </c>
      <c r="F406" s="178">
        <v>28.34</v>
      </c>
      <c r="G406" s="178">
        <f t="shared" ref="G406:G407" si="67">E406*F406</f>
        <v>3.0345009999999997</v>
      </c>
    </row>
    <row r="407" spans="1:12" ht="15" customHeight="1">
      <c r="A407" s="175" t="s">
        <v>203</v>
      </c>
      <c r="B407" s="176" t="s">
        <v>204</v>
      </c>
      <c r="C407" s="175" t="s">
        <v>31</v>
      </c>
      <c r="D407" s="175" t="s">
        <v>198</v>
      </c>
      <c r="E407" s="177">
        <v>4.65E-2</v>
      </c>
      <c r="F407" s="178">
        <v>22.95</v>
      </c>
      <c r="G407" s="178">
        <f t="shared" si="67"/>
        <v>1.067175</v>
      </c>
    </row>
    <row r="408" spans="1:12" ht="18" customHeight="1">
      <c r="A408" s="173"/>
      <c r="B408" s="173"/>
      <c r="C408" s="173"/>
      <c r="D408" s="173"/>
      <c r="E408" s="236" t="s">
        <v>205</v>
      </c>
      <c r="F408" s="236"/>
      <c r="G408" s="179">
        <f>SUM(G406:G407)</f>
        <v>4.1016759999999994</v>
      </c>
    </row>
    <row r="409" spans="1:12" ht="15" customHeight="1">
      <c r="A409" s="238" t="s">
        <v>254</v>
      </c>
      <c r="B409" s="238"/>
      <c r="C409" s="174" t="s">
        <v>174</v>
      </c>
      <c r="D409" s="174" t="s">
        <v>175</v>
      </c>
      <c r="E409" s="174" t="s">
        <v>176</v>
      </c>
      <c r="F409" s="174" t="s">
        <v>177</v>
      </c>
      <c r="G409" s="174" t="s">
        <v>178</v>
      </c>
    </row>
    <row r="410" spans="1:12" ht="45" customHeight="1">
      <c r="A410" s="175" t="s">
        <v>1129</v>
      </c>
      <c r="B410" s="176" t="s">
        <v>1130</v>
      </c>
      <c r="C410" s="175" t="s">
        <v>31</v>
      </c>
      <c r="D410" s="175" t="s">
        <v>48</v>
      </c>
      <c r="E410" s="177">
        <v>3.7000000000000002E-3</v>
      </c>
      <c r="F410" s="178">
        <v>672.52</v>
      </c>
      <c r="G410" s="178">
        <f t="shared" ref="G410" si="68">E410*F410</f>
        <v>2.488324</v>
      </c>
    </row>
    <row r="411" spans="1:12" ht="15" customHeight="1">
      <c r="A411" s="173"/>
      <c r="B411" s="173"/>
      <c r="C411" s="173"/>
      <c r="D411" s="173"/>
      <c r="E411" s="236" t="s">
        <v>257</v>
      </c>
      <c r="F411" s="236"/>
      <c r="G411" s="179">
        <f>SUM(G410)</f>
        <v>2.488324</v>
      </c>
    </row>
    <row r="412" spans="1:12" ht="15" customHeight="1">
      <c r="A412" s="173"/>
      <c r="B412" s="173"/>
      <c r="C412" s="173"/>
      <c r="D412" s="173"/>
      <c r="E412" s="234" t="s">
        <v>181</v>
      </c>
      <c r="F412" s="234"/>
      <c r="G412" s="180">
        <f>G411+G408</f>
        <v>6.59</v>
      </c>
      <c r="I412" s="172">
        <f>'PLANILHA ORCAMENTARIA'!G57</f>
        <v>6.59</v>
      </c>
      <c r="J412" s="181">
        <f>G412-I412</f>
        <v>0</v>
      </c>
      <c r="K412" s="181">
        <f>G406-J412</f>
        <v>3.0345009999999997</v>
      </c>
      <c r="L412" s="181">
        <f>K412/F406</f>
        <v>0.10707484121383203</v>
      </c>
    </row>
    <row r="413" spans="1:12" ht="10.050000000000001" customHeight="1">
      <c r="A413" s="173"/>
      <c r="B413" s="173"/>
      <c r="C413" s="173"/>
      <c r="D413" s="173"/>
      <c r="E413" s="235"/>
      <c r="F413" s="235"/>
      <c r="G413" s="235"/>
    </row>
    <row r="414" spans="1:12" ht="19.95" customHeight="1">
      <c r="A414" s="243" t="s">
        <v>1131</v>
      </c>
      <c r="B414" s="243"/>
      <c r="C414" s="243"/>
      <c r="D414" s="243"/>
      <c r="E414" s="243"/>
      <c r="F414" s="243"/>
      <c r="G414" s="243"/>
    </row>
    <row r="415" spans="1:12" ht="15" customHeight="1">
      <c r="A415" s="238" t="s">
        <v>173</v>
      </c>
      <c r="B415" s="238"/>
      <c r="C415" s="174" t="s">
        <v>174</v>
      </c>
      <c r="D415" s="174" t="s">
        <v>175</v>
      </c>
      <c r="E415" s="174" t="s">
        <v>176</v>
      </c>
      <c r="F415" s="174" t="s">
        <v>177</v>
      </c>
      <c r="G415" s="174" t="s">
        <v>178</v>
      </c>
    </row>
    <row r="416" spans="1:12" ht="33" customHeight="1">
      <c r="A416" s="175" t="s">
        <v>1132</v>
      </c>
      <c r="B416" s="176" t="s">
        <v>1133</v>
      </c>
      <c r="C416" s="175" t="s">
        <v>31</v>
      </c>
      <c r="D416" s="175" t="s">
        <v>33</v>
      </c>
      <c r="E416" s="177">
        <v>0.15809999999999999</v>
      </c>
      <c r="F416" s="178">
        <v>18.27</v>
      </c>
      <c r="G416" s="178">
        <f t="shared" ref="G416" si="69">E416*F416</f>
        <v>2.8884869999999996</v>
      </c>
    </row>
    <row r="417" spans="1:12" ht="15" customHeight="1">
      <c r="A417" s="173"/>
      <c r="B417" s="173"/>
      <c r="C417" s="173"/>
      <c r="D417" s="173"/>
      <c r="E417" s="236" t="s">
        <v>180</v>
      </c>
      <c r="F417" s="236"/>
      <c r="G417" s="179">
        <f>SUM(G416)</f>
        <v>2.8884869999999996</v>
      </c>
    </row>
    <row r="418" spans="1:12" ht="15" customHeight="1">
      <c r="A418" s="238" t="s">
        <v>195</v>
      </c>
      <c r="B418" s="238"/>
      <c r="C418" s="174" t="s">
        <v>174</v>
      </c>
      <c r="D418" s="174" t="s">
        <v>175</v>
      </c>
      <c r="E418" s="174" t="s">
        <v>176</v>
      </c>
      <c r="F418" s="174" t="s">
        <v>177</v>
      </c>
      <c r="G418" s="174" t="s">
        <v>178</v>
      </c>
    </row>
    <row r="419" spans="1:12" ht="15" customHeight="1">
      <c r="A419" s="175" t="s">
        <v>278</v>
      </c>
      <c r="B419" s="176" t="s">
        <v>279</v>
      </c>
      <c r="C419" s="175" t="s">
        <v>31</v>
      </c>
      <c r="D419" s="175" t="s">
        <v>198</v>
      </c>
      <c r="E419" s="177">
        <v>0.29462113620324643</v>
      </c>
      <c r="F419" s="178">
        <v>28.34</v>
      </c>
      <c r="G419" s="178">
        <f t="shared" ref="G419:G420" si="70">E419*F419</f>
        <v>8.3495630000000034</v>
      </c>
    </row>
    <row r="420" spans="1:12" ht="15" customHeight="1">
      <c r="A420" s="175" t="s">
        <v>203</v>
      </c>
      <c r="B420" s="176" t="s">
        <v>204</v>
      </c>
      <c r="C420" s="175" t="s">
        <v>31</v>
      </c>
      <c r="D420" s="175" t="s">
        <v>198</v>
      </c>
      <c r="E420" s="177">
        <v>0.3</v>
      </c>
      <c r="F420" s="178">
        <v>22.95</v>
      </c>
      <c r="G420" s="178">
        <f t="shared" si="70"/>
        <v>6.8849999999999998</v>
      </c>
    </row>
    <row r="421" spans="1:12" ht="18" customHeight="1">
      <c r="A421" s="173"/>
      <c r="B421" s="173"/>
      <c r="C421" s="173"/>
      <c r="D421" s="173"/>
      <c r="E421" s="236" t="s">
        <v>205</v>
      </c>
      <c r="F421" s="236"/>
      <c r="G421" s="179">
        <f>SUM(G419:G420)</f>
        <v>15.234563000000003</v>
      </c>
    </row>
    <row r="422" spans="1:12" ht="15" customHeight="1">
      <c r="A422" s="238" t="s">
        <v>254</v>
      </c>
      <c r="B422" s="238"/>
      <c r="C422" s="174" t="s">
        <v>174</v>
      </c>
      <c r="D422" s="174" t="s">
        <v>175</v>
      </c>
      <c r="E422" s="174" t="s">
        <v>176</v>
      </c>
      <c r="F422" s="174" t="s">
        <v>177</v>
      </c>
      <c r="G422" s="174" t="s">
        <v>178</v>
      </c>
    </row>
    <row r="423" spans="1:12" ht="52.8" customHeight="1">
      <c r="A423" s="175" t="s">
        <v>1126</v>
      </c>
      <c r="B423" s="176" t="s">
        <v>1127</v>
      </c>
      <c r="C423" s="175" t="s">
        <v>31</v>
      </c>
      <c r="D423" s="175" t="s">
        <v>48</v>
      </c>
      <c r="E423" s="177">
        <v>2.93E-2</v>
      </c>
      <c r="F423" s="178">
        <v>811.5</v>
      </c>
      <c r="G423" s="178">
        <f t="shared" ref="G423" si="71">E423*F423</f>
        <v>23.776949999999999</v>
      </c>
    </row>
    <row r="424" spans="1:12" ht="15" customHeight="1">
      <c r="A424" s="173"/>
      <c r="B424" s="173"/>
      <c r="C424" s="173"/>
      <c r="D424" s="173"/>
      <c r="E424" s="236" t="s">
        <v>257</v>
      </c>
      <c r="F424" s="236"/>
      <c r="G424" s="179">
        <f>SUM(G423)</f>
        <v>23.776949999999999</v>
      </c>
    </row>
    <row r="425" spans="1:12" ht="15" customHeight="1">
      <c r="A425" s="173"/>
      <c r="B425" s="173"/>
      <c r="C425" s="173"/>
      <c r="D425" s="173"/>
      <c r="E425" s="234" t="s">
        <v>181</v>
      </c>
      <c r="F425" s="234"/>
      <c r="G425" s="180">
        <f>G424+G421+G417</f>
        <v>41.9</v>
      </c>
      <c r="I425" s="172">
        <f>'PLANILHA ORCAMENTARIA'!G58</f>
        <v>41.9</v>
      </c>
      <c r="J425" s="181">
        <f>G425-I425</f>
        <v>0</v>
      </c>
      <c r="K425" s="181">
        <f>G419-J425</f>
        <v>8.3495630000000034</v>
      </c>
      <c r="L425" s="181">
        <f>K425/F419</f>
        <v>0.29462113620324643</v>
      </c>
    </row>
    <row r="426" spans="1:12" ht="10.050000000000001" customHeight="1">
      <c r="A426" s="173"/>
      <c r="B426" s="173"/>
      <c r="C426" s="173"/>
      <c r="D426" s="173"/>
      <c r="E426" s="235"/>
      <c r="F426" s="235"/>
      <c r="G426" s="235"/>
    </row>
    <row r="427" spans="1:12" ht="19.95" customHeight="1">
      <c r="A427" s="243" t="s">
        <v>1134</v>
      </c>
      <c r="B427" s="243"/>
      <c r="C427" s="243"/>
      <c r="D427" s="243"/>
      <c r="E427" s="243"/>
      <c r="F427" s="243"/>
      <c r="G427" s="243"/>
    </row>
    <row r="428" spans="1:12" ht="15" customHeight="1">
      <c r="A428" s="238" t="s">
        <v>173</v>
      </c>
      <c r="B428" s="238"/>
      <c r="C428" s="174" t="s">
        <v>174</v>
      </c>
      <c r="D428" s="174" t="s">
        <v>175</v>
      </c>
      <c r="E428" s="174" t="s">
        <v>176</v>
      </c>
      <c r="F428" s="174" t="s">
        <v>177</v>
      </c>
      <c r="G428" s="174" t="s">
        <v>178</v>
      </c>
    </row>
    <row r="429" spans="1:12" ht="33.6" customHeight="1">
      <c r="A429" s="175" t="s">
        <v>1101</v>
      </c>
      <c r="B429" s="176" t="s">
        <v>1102</v>
      </c>
      <c r="C429" s="175" t="s">
        <v>31</v>
      </c>
      <c r="D429" s="175" t="s">
        <v>489</v>
      </c>
      <c r="E429" s="177">
        <v>2.1299999999999999E-2</v>
      </c>
      <c r="F429" s="178">
        <v>7.19</v>
      </c>
      <c r="G429" s="178">
        <f t="shared" ref="G429:G432" si="72">E429*F429</f>
        <v>0.15314700000000001</v>
      </c>
    </row>
    <row r="430" spans="1:12" ht="25.8" customHeight="1">
      <c r="A430" s="175" t="s">
        <v>1105</v>
      </c>
      <c r="B430" s="176" t="s">
        <v>1106</v>
      </c>
      <c r="C430" s="175" t="s">
        <v>31</v>
      </c>
      <c r="D430" s="175" t="s">
        <v>251</v>
      </c>
      <c r="E430" s="177">
        <v>0.2994</v>
      </c>
      <c r="F430" s="178">
        <v>15.97</v>
      </c>
      <c r="G430" s="178">
        <f t="shared" si="72"/>
        <v>4.7814180000000004</v>
      </c>
    </row>
    <row r="431" spans="1:12" ht="21" customHeight="1">
      <c r="A431" s="175" t="s">
        <v>1037</v>
      </c>
      <c r="B431" s="176" t="s">
        <v>1038</v>
      </c>
      <c r="C431" s="175" t="s">
        <v>31</v>
      </c>
      <c r="D431" s="175" t="s">
        <v>102</v>
      </c>
      <c r="E431" s="177">
        <v>3.125</v>
      </c>
      <c r="F431" s="178">
        <v>5.41</v>
      </c>
      <c r="G431" s="178">
        <f t="shared" si="72"/>
        <v>16.90625</v>
      </c>
    </row>
    <row r="432" spans="1:12" ht="21" customHeight="1">
      <c r="A432" s="175" t="s">
        <v>1107</v>
      </c>
      <c r="B432" s="176" t="s">
        <v>1108</v>
      </c>
      <c r="C432" s="175" t="s">
        <v>31</v>
      </c>
      <c r="D432" s="175" t="s">
        <v>102</v>
      </c>
      <c r="E432" s="177">
        <v>2.5</v>
      </c>
      <c r="F432" s="178">
        <v>3.73</v>
      </c>
      <c r="G432" s="178">
        <f t="shared" si="72"/>
        <v>9.3249999999999993</v>
      </c>
    </row>
    <row r="433" spans="1:12" ht="15" customHeight="1">
      <c r="A433" s="173"/>
      <c r="B433" s="173"/>
      <c r="C433" s="173"/>
      <c r="D433" s="173"/>
      <c r="E433" s="236" t="s">
        <v>180</v>
      </c>
      <c r="F433" s="236"/>
      <c r="G433" s="179">
        <f>SUM(G429:G432)</f>
        <v>31.165814999999998</v>
      </c>
    </row>
    <row r="434" spans="1:12" ht="15" customHeight="1">
      <c r="A434" s="238" t="s">
        <v>195</v>
      </c>
      <c r="B434" s="238"/>
      <c r="C434" s="174" t="s">
        <v>174</v>
      </c>
      <c r="D434" s="174" t="s">
        <v>175</v>
      </c>
      <c r="E434" s="174" t="s">
        <v>176</v>
      </c>
      <c r="F434" s="174" t="s">
        <v>177</v>
      </c>
      <c r="G434" s="174" t="s">
        <v>178</v>
      </c>
    </row>
    <row r="435" spans="1:12" ht="21" customHeight="1">
      <c r="A435" s="175" t="s">
        <v>702</v>
      </c>
      <c r="B435" s="176" t="s">
        <v>703</v>
      </c>
      <c r="C435" s="175" t="s">
        <v>31</v>
      </c>
      <c r="D435" s="175" t="s">
        <v>198</v>
      </c>
      <c r="E435" s="177">
        <v>0.76059903295128917</v>
      </c>
      <c r="F435" s="178">
        <v>27.92</v>
      </c>
      <c r="G435" s="178">
        <f t="shared" ref="G435:G437" si="73">E435*F435</f>
        <v>21.235924999999995</v>
      </c>
    </row>
    <row r="436" spans="1:12" ht="15" customHeight="1">
      <c r="A436" s="175" t="s">
        <v>278</v>
      </c>
      <c r="B436" s="176" t="s">
        <v>279</v>
      </c>
      <c r="C436" s="175" t="s">
        <v>31</v>
      </c>
      <c r="D436" s="175" t="s">
        <v>198</v>
      </c>
      <c r="E436" s="177">
        <v>0.8</v>
      </c>
      <c r="F436" s="178">
        <v>28.34</v>
      </c>
      <c r="G436" s="178">
        <f t="shared" si="73"/>
        <v>22.672000000000001</v>
      </c>
    </row>
    <row r="437" spans="1:12" ht="15" customHeight="1">
      <c r="A437" s="175" t="s">
        <v>203</v>
      </c>
      <c r="B437" s="176" t="s">
        <v>204</v>
      </c>
      <c r="C437" s="175" t="s">
        <v>31</v>
      </c>
      <c r="D437" s="175" t="s">
        <v>198</v>
      </c>
      <c r="E437" s="177">
        <v>0.8</v>
      </c>
      <c r="F437" s="178">
        <v>22.95</v>
      </c>
      <c r="G437" s="178">
        <f t="shared" si="73"/>
        <v>18.36</v>
      </c>
    </row>
    <row r="438" spans="1:12" ht="18" customHeight="1">
      <c r="A438" s="173"/>
      <c r="B438" s="173"/>
      <c r="C438" s="173"/>
      <c r="D438" s="173"/>
      <c r="E438" s="236" t="s">
        <v>205</v>
      </c>
      <c r="F438" s="236"/>
      <c r="G438" s="179">
        <f>SUM(G435:G437)</f>
        <v>62.267924999999991</v>
      </c>
    </row>
    <row r="439" spans="1:12" ht="15" customHeight="1">
      <c r="A439" s="238" t="s">
        <v>254</v>
      </c>
      <c r="B439" s="238"/>
      <c r="C439" s="174" t="s">
        <v>174</v>
      </c>
      <c r="D439" s="174" t="s">
        <v>175</v>
      </c>
      <c r="E439" s="174" t="s">
        <v>176</v>
      </c>
      <c r="F439" s="174" t="s">
        <v>177</v>
      </c>
      <c r="G439" s="174" t="s">
        <v>178</v>
      </c>
    </row>
    <row r="440" spans="1:12" ht="41.4" customHeight="1">
      <c r="A440" s="175" t="s">
        <v>1135</v>
      </c>
      <c r="B440" s="176" t="s">
        <v>1136</v>
      </c>
      <c r="C440" s="175" t="s">
        <v>31</v>
      </c>
      <c r="D440" s="175" t="s">
        <v>48</v>
      </c>
      <c r="E440" s="177">
        <v>1.2315</v>
      </c>
      <c r="F440" s="178">
        <v>478.04</v>
      </c>
      <c r="G440" s="178">
        <f t="shared" ref="G440" si="74">E440*F440</f>
        <v>588.70626000000004</v>
      </c>
    </row>
    <row r="441" spans="1:12" ht="15" customHeight="1">
      <c r="A441" s="173"/>
      <c r="B441" s="173"/>
      <c r="C441" s="173"/>
      <c r="D441" s="173"/>
      <c r="E441" s="236" t="s">
        <v>257</v>
      </c>
      <c r="F441" s="236"/>
      <c r="G441" s="179">
        <f>SUM(G440)</f>
        <v>588.70626000000004</v>
      </c>
    </row>
    <row r="442" spans="1:12" ht="15" customHeight="1">
      <c r="A442" s="173"/>
      <c r="B442" s="173"/>
      <c r="C442" s="173"/>
      <c r="D442" s="173"/>
      <c r="E442" s="234" t="s">
        <v>181</v>
      </c>
      <c r="F442" s="234"/>
      <c r="G442" s="180">
        <f>G441+G438+G433</f>
        <v>682.14</v>
      </c>
      <c r="I442" s="172">
        <f>'PLANILHA ORCAMENTARIA'!G60</f>
        <v>682.14</v>
      </c>
      <c r="J442" s="181">
        <f>G442-I442</f>
        <v>0</v>
      </c>
      <c r="K442" s="181">
        <f>G435-J442</f>
        <v>21.235924999999995</v>
      </c>
      <c r="L442" s="181">
        <f>K442/F435</f>
        <v>0.76059903295128917</v>
      </c>
    </row>
    <row r="443" spans="1:12" ht="10.050000000000001" customHeight="1">
      <c r="A443" s="173"/>
      <c r="B443" s="173"/>
      <c r="C443" s="173"/>
      <c r="D443" s="173"/>
      <c r="E443" s="235"/>
      <c r="F443" s="235"/>
      <c r="G443" s="235"/>
    </row>
    <row r="444" spans="1:12" ht="19.95" customHeight="1">
      <c r="A444" s="243" t="s">
        <v>1137</v>
      </c>
      <c r="B444" s="243"/>
      <c r="C444" s="243"/>
      <c r="D444" s="243"/>
      <c r="E444" s="243"/>
      <c r="F444" s="243"/>
      <c r="G444" s="243"/>
    </row>
    <row r="445" spans="1:12" ht="15" customHeight="1">
      <c r="A445" s="238" t="s">
        <v>1025</v>
      </c>
      <c r="B445" s="238"/>
      <c r="C445" s="174" t="s">
        <v>174</v>
      </c>
      <c r="D445" s="174" t="s">
        <v>175</v>
      </c>
      <c r="E445" s="174" t="s">
        <v>176</v>
      </c>
      <c r="F445" s="174" t="s">
        <v>177</v>
      </c>
      <c r="G445" s="174" t="s">
        <v>178</v>
      </c>
    </row>
    <row r="446" spans="1:12" ht="31.8" customHeight="1">
      <c r="A446" s="175" t="s">
        <v>282</v>
      </c>
      <c r="B446" s="176" t="s">
        <v>283</v>
      </c>
      <c r="C446" s="175" t="s">
        <v>31</v>
      </c>
      <c r="D446" s="175" t="s">
        <v>191</v>
      </c>
      <c r="E446" s="177">
        <v>4.3824837812789626E-2</v>
      </c>
      <c r="F446" s="178">
        <v>10.79</v>
      </c>
      <c r="G446" s="187">
        <f t="shared" ref="G446" si="75">E446*F446</f>
        <v>0.47287000000000001</v>
      </c>
    </row>
    <row r="447" spans="1:12" ht="15" customHeight="1">
      <c r="A447" s="173"/>
      <c r="B447" s="173"/>
      <c r="C447" s="173"/>
      <c r="D447" s="173"/>
      <c r="E447" s="237" t="s">
        <v>192</v>
      </c>
      <c r="F447" s="237"/>
      <c r="G447" s="179">
        <f>SUM(G445:G446)</f>
        <v>0.47287000000000001</v>
      </c>
    </row>
    <row r="448" spans="1:12" ht="15" customHeight="1">
      <c r="A448" s="175" t="s">
        <v>278</v>
      </c>
      <c r="B448" s="176" t="s">
        <v>279</v>
      </c>
      <c r="C448" s="175" t="s">
        <v>31</v>
      </c>
      <c r="D448" s="175" t="s">
        <v>198</v>
      </c>
      <c r="E448" s="177">
        <v>2E-3</v>
      </c>
      <c r="F448" s="178">
        <v>36.19</v>
      </c>
      <c r="G448" s="178">
        <f t="shared" ref="G448:G449" si="76">E448*F448</f>
        <v>7.238E-2</v>
      </c>
    </row>
    <row r="449" spans="1:12" ht="15" customHeight="1">
      <c r="A449" s="175" t="s">
        <v>203</v>
      </c>
      <c r="B449" s="176" t="s">
        <v>204</v>
      </c>
      <c r="C449" s="175" t="s">
        <v>31</v>
      </c>
      <c r="D449" s="175" t="s">
        <v>198</v>
      </c>
      <c r="E449" s="177">
        <v>5.0000000000000001E-3</v>
      </c>
      <c r="F449" s="178">
        <v>22.95</v>
      </c>
      <c r="G449" s="178">
        <f t="shared" si="76"/>
        <v>0.11475</v>
      </c>
    </row>
    <row r="450" spans="1:12" ht="18" customHeight="1">
      <c r="A450" s="173"/>
      <c r="B450" s="173"/>
      <c r="C450" s="173"/>
      <c r="D450" s="173"/>
      <c r="E450" s="236" t="s">
        <v>205</v>
      </c>
      <c r="F450" s="236"/>
      <c r="G450" s="179">
        <f>SUM(G448:G449)</f>
        <v>0.18713000000000002</v>
      </c>
    </row>
    <row r="451" spans="1:12" ht="15" customHeight="1">
      <c r="A451" s="173"/>
      <c r="B451" s="173"/>
      <c r="C451" s="173"/>
      <c r="D451" s="173"/>
      <c r="E451" s="234" t="s">
        <v>181</v>
      </c>
      <c r="F451" s="234"/>
      <c r="G451" s="180">
        <f>G450+G447</f>
        <v>0.66</v>
      </c>
      <c r="I451" s="172">
        <f>'PLANILHA ORCAMENTARIA'!G61</f>
        <v>0.66</v>
      </c>
      <c r="J451" s="181">
        <f>G451-I451</f>
        <v>0</v>
      </c>
      <c r="K451" s="181">
        <f>G444-J451</f>
        <v>0</v>
      </c>
      <c r="L451" s="181" t="e">
        <f>K451/F444</f>
        <v>#DIV/0!</v>
      </c>
    </row>
    <row r="452" spans="1:12" ht="10.050000000000001" customHeight="1">
      <c r="A452" s="173"/>
      <c r="B452" s="173"/>
      <c r="C452" s="173"/>
      <c r="D452" s="173"/>
      <c r="E452" s="235"/>
      <c r="F452" s="235"/>
      <c r="G452" s="235"/>
    </row>
    <row r="453" spans="1:12" ht="27" customHeight="1">
      <c r="A453" s="243" t="s">
        <v>1138</v>
      </c>
      <c r="B453" s="243"/>
      <c r="C453" s="243"/>
      <c r="D453" s="243"/>
      <c r="E453" s="243"/>
      <c r="F453" s="243"/>
      <c r="G453" s="243"/>
    </row>
    <row r="454" spans="1:12" ht="15" customHeight="1">
      <c r="A454" s="238" t="s">
        <v>173</v>
      </c>
      <c r="B454" s="238"/>
      <c r="C454" s="174" t="s">
        <v>174</v>
      </c>
      <c r="D454" s="174" t="s">
        <v>175</v>
      </c>
      <c r="E454" s="174" t="s">
        <v>176</v>
      </c>
      <c r="F454" s="174" t="s">
        <v>177</v>
      </c>
      <c r="G454" s="174" t="s">
        <v>178</v>
      </c>
    </row>
    <row r="455" spans="1:12" ht="31.2" customHeight="1">
      <c r="A455" s="175" t="s">
        <v>1139</v>
      </c>
      <c r="B455" s="176" t="s">
        <v>1140</v>
      </c>
      <c r="C455" s="175" t="s">
        <v>31</v>
      </c>
      <c r="D455" s="175" t="s">
        <v>251</v>
      </c>
      <c r="E455" s="177">
        <v>9.2240000000000002</v>
      </c>
      <c r="F455" s="178">
        <v>9.1999999999999993</v>
      </c>
      <c r="G455" s="187">
        <f t="shared" ref="G455:G460" si="77">E455*F455</f>
        <v>84.860799999999998</v>
      </c>
    </row>
    <row r="456" spans="1:12" ht="31.2" customHeight="1">
      <c r="A456" s="175" t="s">
        <v>1141</v>
      </c>
      <c r="B456" s="176" t="s">
        <v>1142</v>
      </c>
      <c r="C456" s="175" t="s">
        <v>31</v>
      </c>
      <c r="D456" s="175" t="s">
        <v>251</v>
      </c>
      <c r="E456" s="177">
        <v>0.89600000000000002</v>
      </c>
      <c r="F456" s="178">
        <v>8.16</v>
      </c>
      <c r="G456" s="187">
        <f t="shared" si="77"/>
        <v>7.3113600000000005</v>
      </c>
    </row>
    <row r="457" spans="1:12" ht="31.2" customHeight="1">
      <c r="A457" s="175" t="s">
        <v>1143</v>
      </c>
      <c r="B457" s="176" t="s">
        <v>1144</v>
      </c>
      <c r="C457" s="175" t="s">
        <v>31</v>
      </c>
      <c r="D457" s="175" t="s">
        <v>251</v>
      </c>
      <c r="E457" s="177">
        <v>7.0999999999999994E-2</v>
      </c>
      <c r="F457" s="178">
        <v>27.89</v>
      </c>
      <c r="G457" s="187">
        <f t="shared" si="77"/>
        <v>1.9801899999999999</v>
      </c>
    </row>
    <row r="458" spans="1:12" ht="31.2" customHeight="1">
      <c r="A458" s="175" t="s">
        <v>1145</v>
      </c>
      <c r="B458" s="176" t="s">
        <v>1146</v>
      </c>
      <c r="C458" s="175" t="s">
        <v>31</v>
      </c>
      <c r="D458" s="175" t="s">
        <v>40</v>
      </c>
      <c r="E458" s="177">
        <v>3.3330000000000002</v>
      </c>
      <c r="F458" s="178">
        <v>3.29</v>
      </c>
      <c r="G458" s="187">
        <f t="shared" si="77"/>
        <v>10.965570000000001</v>
      </c>
    </row>
    <row r="459" spans="1:12" ht="31.2" customHeight="1">
      <c r="A459" s="175" t="s">
        <v>1147</v>
      </c>
      <c r="B459" s="176" t="s">
        <v>1148</v>
      </c>
      <c r="C459" s="175" t="s">
        <v>31</v>
      </c>
      <c r="D459" s="175" t="s">
        <v>102</v>
      </c>
      <c r="E459" s="177">
        <v>0.9</v>
      </c>
      <c r="F459" s="178">
        <v>45.88</v>
      </c>
      <c r="G459" s="187">
        <f t="shared" si="77"/>
        <v>41.292000000000002</v>
      </c>
    </row>
    <row r="460" spans="1:12" ht="31.2" customHeight="1">
      <c r="A460" s="175" t="s">
        <v>1149</v>
      </c>
      <c r="B460" s="176" t="s">
        <v>1150</v>
      </c>
      <c r="C460" s="175" t="s">
        <v>31</v>
      </c>
      <c r="D460" s="175" t="s">
        <v>102</v>
      </c>
      <c r="E460" s="177">
        <v>1.0289999999999999</v>
      </c>
      <c r="F460" s="178">
        <v>59.88</v>
      </c>
      <c r="G460" s="187">
        <f t="shared" si="77"/>
        <v>61.616519999999994</v>
      </c>
    </row>
    <row r="461" spans="1:12" ht="15" customHeight="1">
      <c r="A461" s="173"/>
      <c r="B461" s="173"/>
      <c r="C461" s="173"/>
      <c r="D461" s="173"/>
      <c r="E461" s="236" t="s">
        <v>180</v>
      </c>
      <c r="F461" s="236"/>
      <c r="G461" s="179">
        <f>SUM(G455:G460)</f>
        <v>208.02643999999998</v>
      </c>
    </row>
    <row r="462" spans="1:12" ht="15" customHeight="1">
      <c r="A462" s="238" t="s">
        <v>195</v>
      </c>
      <c r="B462" s="238"/>
      <c r="C462" s="174" t="s">
        <v>174</v>
      </c>
      <c r="D462" s="174" t="s">
        <v>175</v>
      </c>
      <c r="E462" s="174" t="s">
        <v>176</v>
      </c>
      <c r="F462" s="174" t="s">
        <v>177</v>
      </c>
      <c r="G462" s="174" t="s">
        <v>178</v>
      </c>
    </row>
    <row r="463" spans="1:12" ht="24.6" customHeight="1">
      <c r="A463" s="175" t="s">
        <v>1151</v>
      </c>
      <c r="B463" s="176" t="s">
        <v>1152</v>
      </c>
      <c r="C463" s="175" t="s">
        <v>31</v>
      </c>
      <c r="D463" s="175" t="s">
        <v>198</v>
      </c>
      <c r="E463" s="177">
        <v>3.8</v>
      </c>
      <c r="F463" s="178">
        <v>23.86</v>
      </c>
      <c r="G463" s="187">
        <f t="shared" ref="G463:G464" si="78">E463*F463</f>
        <v>90.667999999999992</v>
      </c>
    </row>
    <row r="464" spans="1:12" ht="24.6" customHeight="1">
      <c r="A464" s="175" t="s">
        <v>1153</v>
      </c>
      <c r="B464" s="176" t="s">
        <v>1154</v>
      </c>
      <c r="C464" s="175" t="s">
        <v>31</v>
      </c>
      <c r="D464" s="175" t="s">
        <v>198</v>
      </c>
      <c r="E464" s="177">
        <v>4.5186766169154238</v>
      </c>
      <c r="F464" s="178">
        <v>28.14</v>
      </c>
      <c r="G464" s="187">
        <f t="shared" si="78"/>
        <v>127.15556000000002</v>
      </c>
    </row>
    <row r="465" spans="1:12" ht="18" customHeight="1">
      <c r="A465" s="173"/>
      <c r="B465" s="173"/>
      <c r="C465" s="173"/>
      <c r="D465" s="173"/>
      <c r="E465" s="236" t="s">
        <v>205</v>
      </c>
      <c r="F465" s="236"/>
      <c r="G465" s="179">
        <f>SUM(G463:G464)</f>
        <v>217.82356000000001</v>
      </c>
    </row>
    <row r="466" spans="1:12" ht="15" customHeight="1">
      <c r="A466" s="173"/>
      <c r="B466" s="173"/>
      <c r="C466" s="173"/>
      <c r="D466" s="173"/>
      <c r="E466" s="234" t="s">
        <v>181</v>
      </c>
      <c r="F466" s="234"/>
      <c r="G466" s="180">
        <f>G465+G461</f>
        <v>425.85</v>
      </c>
      <c r="I466" s="172">
        <f>'PLANILHA ORCAMENTARIA'!G62</f>
        <v>425.85</v>
      </c>
      <c r="J466" s="181">
        <f>G466-I466</f>
        <v>0</v>
      </c>
      <c r="K466" s="181">
        <f>G464-J466</f>
        <v>127.15556000000002</v>
      </c>
      <c r="L466" s="181">
        <f>K466/F464</f>
        <v>4.5186766169154238</v>
      </c>
    </row>
  </sheetData>
  <mergeCells count="301">
    <mergeCell ref="A5:G5"/>
    <mergeCell ref="E6:G6"/>
    <mergeCell ref="A7:G7"/>
    <mergeCell ref="A8:B8"/>
    <mergeCell ref="E10:F10"/>
    <mergeCell ref="E11:F11"/>
    <mergeCell ref="A1:G4"/>
    <mergeCell ref="A19:G19"/>
    <mergeCell ref="A20:B20"/>
    <mergeCell ref="E22:F22"/>
    <mergeCell ref="E23:F23"/>
    <mergeCell ref="E24:G24"/>
    <mergeCell ref="A25:G25"/>
    <mergeCell ref="E12:G12"/>
    <mergeCell ref="A13:G13"/>
    <mergeCell ref="A14:B14"/>
    <mergeCell ref="E16:F16"/>
    <mergeCell ref="E17:F17"/>
    <mergeCell ref="E18:G18"/>
    <mergeCell ref="E37:F37"/>
    <mergeCell ref="A38:B38"/>
    <mergeCell ref="E41:F41"/>
    <mergeCell ref="A42:B42"/>
    <mergeCell ref="E44:F44"/>
    <mergeCell ref="E45:F45"/>
    <mergeCell ref="A26:B26"/>
    <mergeCell ref="E28:F28"/>
    <mergeCell ref="E29:F29"/>
    <mergeCell ref="E30:G30"/>
    <mergeCell ref="A31:G31"/>
    <mergeCell ref="A32:B32"/>
    <mergeCell ref="A53:G53"/>
    <mergeCell ref="A54:B54"/>
    <mergeCell ref="E57:F57"/>
    <mergeCell ref="E58:F58"/>
    <mergeCell ref="E59:G59"/>
    <mergeCell ref="A60:G60"/>
    <mergeCell ref="E46:G46"/>
    <mergeCell ref="A47:G47"/>
    <mergeCell ref="A48:B48"/>
    <mergeCell ref="E50:F50"/>
    <mergeCell ref="E51:F51"/>
    <mergeCell ref="E52:G52"/>
    <mergeCell ref="E72:F72"/>
    <mergeCell ref="E73:F73"/>
    <mergeCell ref="E74:G74"/>
    <mergeCell ref="A75:G75"/>
    <mergeCell ref="A76:B76"/>
    <mergeCell ref="E79:F79"/>
    <mergeCell ref="A61:B61"/>
    <mergeCell ref="E63:F63"/>
    <mergeCell ref="E64:F64"/>
    <mergeCell ref="E65:G65"/>
    <mergeCell ref="A66:G66"/>
    <mergeCell ref="A67:B67"/>
    <mergeCell ref="E94:G94"/>
    <mergeCell ref="A95:G95"/>
    <mergeCell ref="A96:B96"/>
    <mergeCell ref="E101:F101"/>
    <mergeCell ref="A102:B102"/>
    <mergeCell ref="E104:F104"/>
    <mergeCell ref="E80:F80"/>
    <mergeCell ref="E81:G81"/>
    <mergeCell ref="A82:G82"/>
    <mergeCell ref="A83:B83"/>
    <mergeCell ref="E92:F92"/>
    <mergeCell ref="E93:F93"/>
    <mergeCell ref="E116:F116"/>
    <mergeCell ref="A117:B117"/>
    <mergeCell ref="E119:F119"/>
    <mergeCell ref="A120:B120"/>
    <mergeCell ref="E122:F122"/>
    <mergeCell ref="E123:F123"/>
    <mergeCell ref="A105:B105"/>
    <mergeCell ref="E107:F107"/>
    <mergeCell ref="E108:F108"/>
    <mergeCell ref="E109:G109"/>
    <mergeCell ref="A110:G110"/>
    <mergeCell ref="A111:B111"/>
    <mergeCell ref="A131:G131"/>
    <mergeCell ref="A132:B132"/>
    <mergeCell ref="E135:F135"/>
    <mergeCell ref="E136:G136"/>
    <mergeCell ref="A137:G137"/>
    <mergeCell ref="E134:F134"/>
    <mergeCell ref="E124:G124"/>
    <mergeCell ref="A125:G125"/>
    <mergeCell ref="A126:B126"/>
    <mergeCell ref="E128:F128"/>
    <mergeCell ref="E129:F129"/>
    <mergeCell ref="E130:G130"/>
    <mergeCell ref="E149:F149"/>
    <mergeCell ref="E150:G150"/>
    <mergeCell ref="A151:G151"/>
    <mergeCell ref="A152:B152"/>
    <mergeCell ref="E155:F155"/>
    <mergeCell ref="A138:B138"/>
    <mergeCell ref="E140:F140"/>
    <mergeCell ref="E141:F141"/>
    <mergeCell ref="E142:G142"/>
    <mergeCell ref="A143:G143"/>
    <mergeCell ref="A144:B144"/>
    <mergeCell ref="E163:G163"/>
    <mergeCell ref="A164:G164"/>
    <mergeCell ref="A165:B165"/>
    <mergeCell ref="E167:F167"/>
    <mergeCell ref="E168:F168"/>
    <mergeCell ref="E169:G169"/>
    <mergeCell ref="E156:F156"/>
    <mergeCell ref="E157:G157"/>
    <mergeCell ref="A158:G158"/>
    <mergeCell ref="A159:B159"/>
    <mergeCell ref="E161:F161"/>
    <mergeCell ref="E162:F162"/>
    <mergeCell ref="E180:F180"/>
    <mergeCell ref="E181:F181"/>
    <mergeCell ref="E182:G182"/>
    <mergeCell ref="A183:G183"/>
    <mergeCell ref="A184:B184"/>
    <mergeCell ref="E186:F186"/>
    <mergeCell ref="A170:G170"/>
    <mergeCell ref="A171:B171"/>
    <mergeCell ref="E173:F173"/>
    <mergeCell ref="A174:B174"/>
    <mergeCell ref="E177:F177"/>
    <mergeCell ref="A178:B178"/>
    <mergeCell ref="E197:G197"/>
    <mergeCell ref="A198:G198"/>
    <mergeCell ref="A199:B199"/>
    <mergeCell ref="E206:G206"/>
    <mergeCell ref="E187:F187"/>
    <mergeCell ref="E188:G188"/>
    <mergeCell ref="A189:G189"/>
    <mergeCell ref="A190:B190"/>
    <mergeCell ref="E192:F192"/>
    <mergeCell ref="A193:B193"/>
    <mergeCell ref="E195:F195"/>
    <mergeCell ref="A222:B222"/>
    <mergeCell ref="E224:F224"/>
    <mergeCell ref="E225:F225"/>
    <mergeCell ref="A207:G207"/>
    <mergeCell ref="A208:B208"/>
    <mergeCell ref="E210:F210"/>
    <mergeCell ref="E216:G216"/>
    <mergeCell ref="A217:G217"/>
    <mergeCell ref="E213:F213"/>
    <mergeCell ref="E214:F214"/>
    <mergeCell ref="E259:F259"/>
    <mergeCell ref="A260:B260"/>
    <mergeCell ref="E263:F263"/>
    <mergeCell ref="A242:B242"/>
    <mergeCell ref="E244:F244"/>
    <mergeCell ref="E245:F245"/>
    <mergeCell ref="E246:G246"/>
    <mergeCell ref="A247:G247"/>
    <mergeCell ref="A248:B248"/>
    <mergeCell ref="E250:F250"/>
    <mergeCell ref="E251:F251"/>
    <mergeCell ref="E279:G279"/>
    <mergeCell ref="A280:G280"/>
    <mergeCell ref="A281:B281"/>
    <mergeCell ref="E286:F286"/>
    <mergeCell ref="E287:F287"/>
    <mergeCell ref="E288:G288"/>
    <mergeCell ref="E267:F267"/>
    <mergeCell ref="E268:G268"/>
    <mergeCell ref="A269:G269"/>
    <mergeCell ref="A270:B270"/>
    <mergeCell ref="E302:F302"/>
    <mergeCell ref="E303:F303"/>
    <mergeCell ref="E304:G304"/>
    <mergeCell ref="A305:G305"/>
    <mergeCell ref="A306:B306"/>
    <mergeCell ref="E309:F309"/>
    <mergeCell ref="A289:G289"/>
    <mergeCell ref="A290:B290"/>
    <mergeCell ref="E293:F293"/>
    <mergeCell ref="A294:B294"/>
    <mergeCell ref="E298:F298"/>
    <mergeCell ref="A299:B299"/>
    <mergeCell ref="E323:F323"/>
    <mergeCell ref="E324:F324"/>
    <mergeCell ref="E325:G325"/>
    <mergeCell ref="A326:G326"/>
    <mergeCell ref="A327:B327"/>
    <mergeCell ref="E329:F329"/>
    <mergeCell ref="E332:F332"/>
    <mergeCell ref="E310:F310"/>
    <mergeCell ref="E311:G311"/>
    <mergeCell ref="A312:G312"/>
    <mergeCell ref="A313:B313"/>
    <mergeCell ref="E319:F319"/>
    <mergeCell ref="A320:B320"/>
    <mergeCell ref="E361:G361"/>
    <mergeCell ref="A362:G362"/>
    <mergeCell ref="A363:B363"/>
    <mergeCell ref="E368:G368"/>
    <mergeCell ref="E333:F333"/>
    <mergeCell ref="E334:G334"/>
    <mergeCell ref="A335:G335"/>
    <mergeCell ref="A336:B336"/>
    <mergeCell ref="E345:F345"/>
    <mergeCell ref="E350:F350"/>
    <mergeCell ref="E354:F354"/>
    <mergeCell ref="E378:G378"/>
    <mergeCell ref="A379:G379"/>
    <mergeCell ref="A380:B380"/>
    <mergeCell ref="E383:F383"/>
    <mergeCell ref="A384:B384"/>
    <mergeCell ref="E386:F386"/>
    <mergeCell ref="A369:G369"/>
    <mergeCell ref="A370:B370"/>
    <mergeCell ref="E372:F372"/>
    <mergeCell ref="A373:B373"/>
    <mergeCell ref="E376:F376"/>
    <mergeCell ref="E377:F377"/>
    <mergeCell ref="E413:G413"/>
    <mergeCell ref="E398:F398"/>
    <mergeCell ref="A399:B399"/>
    <mergeCell ref="E401:F401"/>
    <mergeCell ref="E402:F402"/>
    <mergeCell ref="E403:G403"/>
    <mergeCell ref="A404:G404"/>
    <mergeCell ref="E387:F387"/>
    <mergeCell ref="E388:G388"/>
    <mergeCell ref="A389:G389"/>
    <mergeCell ref="A390:B390"/>
    <mergeCell ref="E394:F394"/>
    <mergeCell ref="A395:B395"/>
    <mergeCell ref="E146:F146"/>
    <mergeCell ref="E148:F148"/>
    <mergeCell ref="A454:B454"/>
    <mergeCell ref="E461:F461"/>
    <mergeCell ref="A462:B462"/>
    <mergeCell ref="E465:F465"/>
    <mergeCell ref="E466:F466"/>
    <mergeCell ref="E85:F85"/>
    <mergeCell ref="E87:F87"/>
    <mergeCell ref="A444:G444"/>
    <mergeCell ref="A445:B445"/>
    <mergeCell ref="E451:F451"/>
    <mergeCell ref="E452:G452"/>
    <mergeCell ref="A453:G453"/>
    <mergeCell ref="E450:F450"/>
    <mergeCell ref="A434:B434"/>
    <mergeCell ref="E438:F438"/>
    <mergeCell ref="A439:B439"/>
    <mergeCell ref="E441:F441"/>
    <mergeCell ref="E442:F442"/>
    <mergeCell ref="E443:G443"/>
    <mergeCell ref="E424:F424"/>
    <mergeCell ref="E425:F425"/>
    <mergeCell ref="E426:G426"/>
    <mergeCell ref="E230:F230"/>
    <mergeCell ref="A231:B231"/>
    <mergeCell ref="E234:F234"/>
    <mergeCell ref="E235:F235"/>
    <mergeCell ref="E256:F256"/>
    <mergeCell ref="A257:B257"/>
    <mergeCell ref="E196:F196"/>
    <mergeCell ref="E201:F201"/>
    <mergeCell ref="A202:B202"/>
    <mergeCell ref="E204:F204"/>
    <mergeCell ref="E205:F205"/>
    <mergeCell ref="A211:B211"/>
    <mergeCell ref="E252:G252"/>
    <mergeCell ref="A253:G253"/>
    <mergeCell ref="A254:B254"/>
    <mergeCell ref="E236:G236"/>
    <mergeCell ref="A237:G237"/>
    <mergeCell ref="A238:B238"/>
    <mergeCell ref="E241:F241"/>
    <mergeCell ref="A218:B218"/>
    <mergeCell ref="E226:G226"/>
    <mergeCell ref="A227:G227"/>
    <mergeCell ref="A228:B228"/>
    <mergeCell ref="E221:F221"/>
    <mergeCell ref="E358:F358"/>
    <mergeCell ref="E359:F359"/>
    <mergeCell ref="E360:G360"/>
    <mergeCell ref="E366:F366"/>
    <mergeCell ref="E367:F367"/>
    <mergeCell ref="E447:F447"/>
    <mergeCell ref="A264:B264"/>
    <mergeCell ref="E266:F266"/>
    <mergeCell ref="E277:F277"/>
    <mergeCell ref="E278:F278"/>
    <mergeCell ref="A427:G427"/>
    <mergeCell ref="A428:B428"/>
    <mergeCell ref="E433:F433"/>
    <mergeCell ref="A414:G414"/>
    <mergeCell ref="A415:B415"/>
    <mergeCell ref="E417:F417"/>
    <mergeCell ref="A418:B418"/>
    <mergeCell ref="E421:F421"/>
    <mergeCell ref="A422:B422"/>
    <mergeCell ref="A405:B405"/>
    <mergeCell ref="E408:F408"/>
    <mergeCell ref="A409:B409"/>
    <mergeCell ref="E411:F411"/>
    <mergeCell ref="E412:F412"/>
  </mergeCells>
  <pageMargins left="1.1023622047244095" right="0.31496062992125984" top="0.9055118110236221" bottom="0.51181102362204722" header="0" footer="0"/>
  <pageSetup paperSize="9" scale="75" orientation="portrait" r:id="rId1"/>
  <headerFooter>
    <oddFooter>&amp;CAV. Governador Carlos Lima Cavalcante, Casa Caiada – Olinda/PE CEP: 53130-555
 CNPJ: 08.336.260/0001-44 Fone/Fax: 3231-4087 
&amp;R
Arthur Diogo C. Araújo
Eng. Civil
CREA 52834 D/PE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796"/>
  <sheetViews>
    <sheetView workbookViewId="0">
      <selection sqref="A1:G1796"/>
    </sheetView>
  </sheetViews>
  <sheetFormatPr defaultRowHeight="12"/>
  <cols>
    <col min="1" max="1" width="8.33203125" style="153" customWidth="1"/>
    <col min="2" max="2" width="47.33203125" style="153" customWidth="1"/>
    <col min="3" max="3" width="7.5546875" style="153" customWidth="1"/>
    <col min="4" max="4" width="8" style="153" customWidth="1"/>
    <col min="5" max="6" width="13.109375" style="153" customWidth="1"/>
    <col min="7" max="7" width="12.88671875" style="153" customWidth="1"/>
    <col min="8" max="16384" width="8.88671875" style="153"/>
  </cols>
  <sheetData>
    <row r="1" spans="1:7">
      <c r="A1" s="320"/>
      <c r="B1" s="320"/>
      <c r="C1" s="320"/>
      <c r="D1" s="320"/>
      <c r="E1" s="320"/>
      <c r="F1" s="320"/>
      <c r="G1" s="320"/>
    </row>
    <row r="2" spans="1:7">
      <c r="A2" s="320"/>
      <c r="B2" s="320"/>
      <c r="C2" s="320"/>
      <c r="D2" s="320"/>
      <c r="E2" s="320"/>
      <c r="F2" s="320"/>
      <c r="G2" s="320"/>
    </row>
    <row r="3" spans="1:7">
      <c r="A3" s="320"/>
      <c r="B3" s="320"/>
      <c r="C3" s="320"/>
      <c r="D3" s="320"/>
      <c r="E3" s="320"/>
      <c r="F3" s="320"/>
      <c r="G3" s="320"/>
    </row>
    <row r="4" spans="1:7">
      <c r="A4" s="321"/>
      <c r="B4" s="321"/>
      <c r="C4" s="321"/>
      <c r="D4" s="321"/>
      <c r="E4" s="321"/>
      <c r="F4" s="321"/>
      <c r="G4" s="321"/>
    </row>
    <row r="5" spans="1:7" ht="38.4" customHeight="1">
      <c r="A5" s="252" t="s">
        <v>1157</v>
      </c>
      <c r="B5" s="252"/>
      <c r="C5" s="252"/>
      <c r="D5" s="252"/>
      <c r="E5" s="252"/>
      <c r="F5" s="252"/>
      <c r="G5" s="252"/>
    </row>
    <row r="6" spans="1:7" ht="10.050000000000001" customHeight="1">
      <c r="A6" s="154"/>
      <c r="B6" s="154"/>
      <c r="C6" s="154"/>
      <c r="D6" s="154"/>
      <c r="E6" s="262"/>
      <c r="F6" s="262"/>
      <c r="G6" s="262"/>
    </row>
    <row r="7" spans="1:7" ht="19.95" customHeight="1">
      <c r="A7" s="260" t="s">
        <v>342</v>
      </c>
      <c r="B7" s="260"/>
      <c r="C7" s="260"/>
      <c r="D7" s="260"/>
      <c r="E7" s="260"/>
      <c r="F7" s="260"/>
      <c r="G7" s="260"/>
    </row>
    <row r="8" spans="1:7" ht="28.8" customHeight="1">
      <c r="A8" s="261" t="s">
        <v>322</v>
      </c>
      <c r="B8" s="261"/>
      <c r="C8" s="155" t="s">
        <v>174</v>
      </c>
      <c r="D8" s="155" t="s">
        <v>175</v>
      </c>
      <c r="E8" s="155" t="s">
        <v>176</v>
      </c>
      <c r="F8" s="155" t="s">
        <v>177</v>
      </c>
      <c r="G8" s="155" t="s">
        <v>178</v>
      </c>
    </row>
    <row r="9" spans="1:7" ht="33.6" customHeight="1">
      <c r="A9" s="156" t="s">
        <v>323</v>
      </c>
      <c r="B9" s="157" t="s">
        <v>324</v>
      </c>
      <c r="C9" s="156" t="s">
        <v>31</v>
      </c>
      <c r="D9" s="156" t="s">
        <v>198</v>
      </c>
      <c r="E9" s="158">
        <v>1</v>
      </c>
      <c r="F9" s="159">
        <v>2.79</v>
      </c>
      <c r="G9" s="159">
        <v>2.79</v>
      </c>
    </row>
    <row r="10" spans="1:7" ht="33.6" customHeight="1">
      <c r="A10" s="156" t="s">
        <v>343</v>
      </c>
      <c r="B10" s="157" t="s">
        <v>344</v>
      </c>
      <c r="C10" s="156" t="s">
        <v>31</v>
      </c>
      <c r="D10" s="156" t="s">
        <v>198</v>
      </c>
      <c r="E10" s="158">
        <v>1</v>
      </c>
      <c r="F10" s="159">
        <v>1.43</v>
      </c>
      <c r="G10" s="159">
        <v>1.43</v>
      </c>
    </row>
    <row r="11" spans="1:7" ht="33.6" customHeight="1">
      <c r="A11" s="156" t="s">
        <v>327</v>
      </c>
      <c r="B11" s="157" t="s">
        <v>328</v>
      </c>
      <c r="C11" s="156" t="s">
        <v>31</v>
      </c>
      <c r="D11" s="156" t="s">
        <v>198</v>
      </c>
      <c r="E11" s="158">
        <v>1</v>
      </c>
      <c r="F11" s="159">
        <v>1.43</v>
      </c>
      <c r="G11" s="159">
        <v>1.43</v>
      </c>
    </row>
    <row r="12" spans="1:7" ht="33.6" customHeight="1">
      <c r="A12" s="156" t="s">
        <v>345</v>
      </c>
      <c r="B12" s="157" t="s">
        <v>346</v>
      </c>
      <c r="C12" s="156" t="s">
        <v>31</v>
      </c>
      <c r="D12" s="156" t="s">
        <v>198</v>
      </c>
      <c r="E12" s="158">
        <v>1</v>
      </c>
      <c r="F12" s="159">
        <v>0.44</v>
      </c>
      <c r="G12" s="159">
        <v>0.44</v>
      </c>
    </row>
    <row r="13" spans="1:7" ht="33.6" customHeight="1">
      <c r="A13" s="156" t="s">
        <v>331</v>
      </c>
      <c r="B13" s="157" t="s">
        <v>332</v>
      </c>
      <c r="C13" s="156" t="s">
        <v>31</v>
      </c>
      <c r="D13" s="156" t="s">
        <v>198</v>
      </c>
      <c r="E13" s="158">
        <v>1</v>
      </c>
      <c r="F13" s="159">
        <v>0.08</v>
      </c>
      <c r="G13" s="159">
        <v>0.08</v>
      </c>
    </row>
    <row r="14" spans="1:7" ht="33.6" customHeight="1">
      <c r="A14" s="156" t="s">
        <v>333</v>
      </c>
      <c r="B14" s="157" t="s">
        <v>334</v>
      </c>
      <c r="C14" s="156" t="s">
        <v>31</v>
      </c>
      <c r="D14" s="156" t="s">
        <v>198</v>
      </c>
      <c r="E14" s="158">
        <v>1</v>
      </c>
      <c r="F14" s="159">
        <v>0.54</v>
      </c>
      <c r="G14" s="159">
        <v>0.54</v>
      </c>
    </row>
    <row r="15" spans="1:7" ht="15" customHeight="1">
      <c r="A15" s="154"/>
      <c r="B15" s="154"/>
      <c r="C15" s="154"/>
      <c r="D15" s="154"/>
      <c r="E15" s="258" t="s">
        <v>335</v>
      </c>
      <c r="F15" s="258"/>
      <c r="G15" s="160">
        <v>6.71</v>
      </c>
    </row>
    <row r="16" spans="1:7" ht="16.8" customHeight="1">
      <c r="A16" s="261" t="s">
        <v>336</v>
      </c>
      <c r="B16" s="261"/>
      <c r="C16" s="155" t="s">
        <v>174</v>
      </c>
      <c r="D16" s="155" t="s">
        <v>175</v>
      </c>
      <c r="E16" s="155" t="s">
        <v>176</v>
      </c>
      <c r="F16" s="155" t="s">
        <v>177</v>
      </c>
      <c r="G16" s="155" t="s">
        <v>178</v>
      </c>
    </row>
    <row r="17" spans="1:7" ht="15" customHeight="1">
      <c r="A17" s="156" t="s">
        <v>347</v>
      </c>
      <c r="B17" s="157" t="s">
        <v>348</v>
      </c>
      <c r="C17" s="156" t="s">
        <v>31</v>
      </c>
      <c r="D17" s="156" t="s">
        <v>198</v>
      </c>
      <c r="E17" s="158">
        <v>1</v>
      </c>
      <c r="F17" s="159">
        <v>16.739999999999998</v>
      </c>
      <c r="G17" s="159">
        <v>16.739999999999998</v>
      </c>
    </row>
    <row r="18" spans="1:7" ht="15" customHeight="1">
      <c r="A18" s="154"/>
      <c r="B18" s="154"/>
      <c r="C18" s="154"/>
      <c r="D18" s="154"/>
      <c r="E18" s="258" t="s">
        <v>339</v>
      </c>
      <c r="F18" s="258"/>
      <c r="G18" s="160">
        <v>16.739999999999998</v>
      </c>
    </row>
    <row r="19" spans="1:7" ht="24">
      <c r="A19" s="261" t="s">
        <v>254</v>
      </c>
      <c r="B19" s="261"/>
      <c r="C19" s="155" t="s">
        <v>174</v>
      </c>
      <c r="D19" s="155" t="s">
        <v>175</v>
      </c>
      <c r="E19" s="155" t="s">
        <v>176</v>
      </c>
      <c r="F19" s="155" t="s">
        <v>177</v>
      </c>
      <c r="G19" s="155" t="s">
        <v>178</v>
      </c>
    </row>
    <row r="20" spans="1:7" ht="21" customHeight="1">
      <c r="A20" s="156" t="s">
        <v>349</v>
      </c>
      <c r="B20" s="157" t="s">
        <v>350</v>
      </c>
      <c r="C20" s="156" t="s">
        <v>31</v>
      </c>
      <c r="D20" s="156" t="s">
        <v>198</v>
      </c>
      <c r="E20" s="158">
        <v>1</v>
      </c>
      <c r="F20" s="159">
        <v>0.24</v>
      </c>
      <c r="G20" s="159">
        <v>0.24</v>
      </c>
    </row>
    <row r="21" spans="1:7" ht="15" customHeight="1">
      <c r="A21" s="154"/>
      <c r="B21" s="154"/>
      <c r="C21" s="154"/>
      <c r="D21" s="154"/>
      <c r="E21" s="258" t="s">
        <v>257</v>
      </c>
      <c r="F21" s="258"/>
      <c r="G21" s="160">
        <v>0.24</v>
      </c>
    </row>
    <row r="22" spans="1:7" ht="15" customHeight="1">
      <c r="A22" s="154"/>
      <c r="B22" s="154"/>
      <c r="C22" s="154"/>
      <c r="D22" s="154"/>
      <c r="E22" s="259" t="s">
        <v>181</v>
      </c>
      <c r="F22" s="259"/>
      <c r="G22" s="161">
        <v>23.69</v>
      </c>
    </row>
    <row r="23" spans="1:7" ht="10.050000000000001" customHeight="1">
      <c r="A23" s="154"/>
      <c r="B23" s="154"/>
      <c r="C23" s="154"/>
      <c r="D23" s="154"/>
      <c r="E23" s="262"/>
      <c r="F23" s="262"/>
      <c r="G23" s="262"/>
    </row>
    <row r="24" spans="1:7" ht="36" customHeight="1">
      <c r="A24" s="260" t="s">
        <v>351</v>
      </c>
      <c r="B24" s="260"/>
      <c r="C24" s="260"/>
      <c r="D24" s="260"/>
      <c r="E24" s="260"/>
      <c r="F24" s="260"/>
      <c r="G24" s="260"/>
    </row>
    <row r="25" spans="1:7" ht="15" customHeight="1">
      <c r="A25" s="261" t="s">
        <v>173</v>
      </c>
      <c r="B25" s="261"/>
      <c r="C25" s="155" t="s">
        <v>174</v>
      </c>
      <c r="D25" s="155" t="s">
        <v>175</v>
      </c>
      <c r="E25" s="155" t="s">
        <v>176</v>
      </c>
      <c r="F25" s="155" t="s">
        <v>177</v>
      </c>
      <c r="G25" s="155" t="s">
        <v>178</v>
      </c>
    </row>
    <row r="26" spans="1:7" ht="32.4" customHeight="1">
      <c r="A26" s="156" t="s">
        <v>225</v>
      </c>
      <c r="B26" s="157" t="s">
        <v>226</v>
      </c>
      <c r="C26" s="156" t="s">
        <v>31</v>
      </c>
      <c r="D26" s="156" t="s">
        <v>48</v>
      </c>
      <c r="E26" s="158">
        <v>1.1399999999999999</v>
      </c>
      <c r="F26" s="159">
        <v>130</v>
      </c>
      <c r="G26" s="159">
        <v>148.19999999999999</v>
      </c>
    </row>
    <row r="27" spans="1:7" ht="15" customHeight="1">
      <c r="A27" s="156" t="s">
        <v>352</v>
      </c>
      <c r="B27" s="157" t="s">
        <v>353</v>
      </c>
      <c r="C27" s="156" t="s">
        <v>31</v>
      </c>
      <c r="D27" s="156" t="s">
        <v>251</v>
      </c>
      <c r="E27" s="158">
        <v>171.13</v>
      </c>
      <c r="F27" s="159">
        <v>1.6</v>
      </c>
      <c r="G27" s="159">
        <v>273.8</v>
      </c>
    </row>
    <row r="28" spans="1:7" ht="15" customHeight="1">
      <c r="A28" s="156" t="s">
        <v>302</v>
      </c>
      <c r="B28" s="157" t="s">
        <v>303</v>
      </c>
      <c r="C28" s="156" t="s">
        <v>31</v>
      </c>
      <c r="D28" s="156" t="s">
        <v>251</v>
      </c>
      <c r="E28" s="158">
        <v>192.52</v>
      </c>
      <c r="F28" s="159">
        <v>0.7</v>
      </c>
      <c r="G28" s="159">
        <v>134.76</v>
      </c>
    </row>
    <row r="29" spans="1:7" ht="15" customHeight="1">
      <c r="A29" s="154"/>
      <c r="B29" s="154"/>
      <c r="C29" s="154"/>
      <c r="D29" s="154"/>
      <c r="E29" s="258" t="s">
        <v>180</v>
      </c>
      <c r="F29" s="258"/>
      <c r="G29" s="160">
        <v>556.76</v>
      </c>
    </row>
    <row r="30" spans="1:7" ht="15" customHeight="1">
      <c r="A30" s="261" t="s">
        <v>195</v>
      </c>
      <c r="B30" s="261"/>
      <c r="C30" s="155" t="s">
        <v>174</v>
      </c>
      <c r="D30" s="155" t="s">
        <v>175</v>
      </c>
      <c r="E30" s="155" t="s">
        <v>176</v>
      </c>
      <c r="F30" s="155" t="s">
        <v>177</v>
      </c>
      <c r="G30" s="155" t="s">
        <v>178</v>
      </c>
    </row>
    <row r="31" spans="1:7" ht="15" customHeight="1">
      <c r="A31" s="156" t="s">
        <v>203</v>
      </c>
      <c r="B31" s="157" t="s">
        <v>204</v>
      </c>
      <c r="C31" s="156" t="s">
        <v>31</v>
      </c>
      <c r="D31" s="156" t="s">
        <v>198</v>
      </c>
      <c r="E31" s="158">
        <v>11.1</v>
      </c>
      <c r="F31" s="159">
        <v>22.95</v>
      </c>
      <c r="G31" s="159">
        <v>254.74</v>
      </c>
    </row>
    <row r="32" spans="1:7" ht="23.4" customHeight="1">
      <c r="A32" s="154"/>
      <c r="B32" s="154"/>
      <c r="C32" s="154"/>
      <c r="D32" s="154"/>
      <c r="E32" s="258" t="s">
        <v>205</v>
      </c>
      <c r="F32" s="258"/>
      <c r="G32" s="160">
        <v>254.74</v>
      </c>
    </row>
    <row r="33" spans="1:7" ht="15" customHeight="1">
      <c r="A33" s="154"/>
      <c r="B33" s="154"/>
      <c r="C33" s="154"/>
      <c r="D33" s="154"/>
      <c r="E33" s="259" t="s">
        <v>181</v>
      </c>
      <c r="F33" s="259"/>
      <c r="G33" s="161">
        <v>811.5</v>
      </c>
    </row>
    <row r="34" spans="1:7" ht="10.050000000000001" customHeight="1">
      <c r="A34" s="154"/>
      <c r="B34" s="154"/>
      <c r="C34" s="154"/>
      <c r="D34" s="154"/>
      <c r="E34" s="262"/>
      <c r="F34" s="262"/>
      <c r="G34" s="262"/>
    </row>
    <row r="35" spans="1:7" ht="25.8" customHeight="1">
      <c r="A35" s="260" t="s">
        <v>354</v>
      </c>
      <c r="B35" s="260"/>
      <c r="C35" s="260"/>
      <c r="D35" s="260"/>
      <c r="E35" s="260"/>
      <c r="F35" s="260"/>
      <c r="G35" s="260"/>
    </row>
    <row r="36" spans="1:7" ht="15" customHeight="1">
      <c r="A36" s="261" t="s">
        <v>173</v>
      </c>
      <c r="B36" s="261"/>
      <c r="C36" s="155" t="s">
        <v>174</v>
      </c>
      <c r="D36" s="155" t="s">
        <v>175</v>
      </c>
      <c r="E36" s="155" t="s">
        <v>176</v>
      </c>
      <c r="F36" s="155" t="s">
        <v>177</v>
      </c>
      <c r="G36" s="155" t="s">
        <v>178</v>
      </c>
    </row>
    <row r="37" spans="1:7" ht="30" customHeight="1">
      <c r="A37" s="156" t="s">
        <v>355</v>
      </c>
      <c r="B37" s="157" t="s">
        <v>356</v>
      </c>
      <c r="C37" s="156" t="s">
        <v>31</v>
      </c>
      <c r="D37" s="156" t="s">
        <v>48</v>
      </c>
      <c r="E37" s="158">
        <v>0.94</v>
      </c>
      <c r="F37" s="159">
        <v>131.69</v>
      </c>
      <c r="G37" s="159">
        <v>123.78</v>
      </c>
    </row>
    <row r="38" spans="1:7" ht="15" customHeight="1">
      <c r="A38" s="156" t="s">
        <v>302</v>
      </c>
      <c r="B38" s="157" t="s">
        <v>303</v>
      </c>
      <c r="C38" s="156" t="s">
        <v>31</v>
      </c>
      <c r="D38" s="156" t="s">
        <v>251</v>
      </c>
      <c r="E38" s="158">
        <v>422.63</v>
      </c>
      <c r="F38" s="159">
        <v>0.7</v>
      </c>
      <c r="G38" s="159">
        <v>295.83999999999997</v>
      </c>
    </row>
    <row r="39" spans="1:7" ht="15" customHeight="1">
      <c r="A39" s="154"/>
      <c r="B39" s="154"/>
      <c r="C39" s="154"/>
      <c r="D39" s="154"/>
      <c r="E39" s="258" t="s">
        <v>180</v>
      </c>
      <c r="F39" s="258"/>
      <c r="G39" s="160">
        <v>419.62</v>
      </c>
    </row>
    <row r="40" spans="1:7" ht="15" customHeight="1">
      <c r="A40" s="261" t="s">
        <v>195</v>
      </c>
      <c r="B40" s="261"/>
      <c r="C40" s="155" t="s">
        <v>174</v>
      </c>
      <c r="D40" s="155" t="s">
        <v>175</v>
      </c>
      <c r="E40" s="155" t="s">
        <v>176</v>
      </c>
      <c r="F40" s="155" t="s">
        <v>177</v>
      </c>
      <c r="G40" s="155" t="s">
        <v>178</v>
      </c>
    </row>
    <row r="41" spans="1:7" ht="15" customHeight="1">
      <c r="A41" s="156" t="s">
        <v>203</v>
      </c>
      <c r="B41" s="157" t="s">
        <v>204</v>
      </c>
      <c r="C41" s="156" t="s">
        <v>31</v>
      </c>
      <c r="D41" s="156" t="s">
        <v>198</v>
      </c>
      <c r="E41" s="158">
        <v>11.02</v>
      </c>
      <c r="F41" s="159">
        <v>22.95</v>
      </c>
      <c r="G41" s="159">
        <v>252.9</v>
      </c>
    </row>
    <row r="42" spans="1:7" ht="24.6" customHeight="1">
      <c r="A42" s="154"/>
      <c r="B42" s="154"/>
      <c r="C42" s="154"/>
      <c r="D42" s="154"/>
      <c r="E42" s="258" t="s">
        <v>205</v>
      </c>
      <c r="F42" s="258"/>
      <c r="G42" s="160">
        <v>252.9</v>
      </c>
    </row>
    <row r="43" spans="1:7" ht="15" customHeight="1">
      <c r="A43" s="154"/>
      <c r="B43" s="154"/>
      <c r="C43" s="154"/>
      <c r="D43" s="154"/>
      <c r="E43" s="259" t="s">
        <v>181</v>
      </c>
      <c r="F43" s="259"/>
      <c r="G43" s="161">
        <v>672.52</v>
      </c>
    </row>
    <row r="44" spans="1:7" ht="10.050000000000001" customHeight="1">
      <c r="A44" s="154"/>
      <c r="B44" s="154"/>
      <c r="C44" s="154"/>
      <c r="D44" s="154"/>
      <c r="E44" s="262"/>
      <c r="F44" s="262"/>
      <c r="G44" s="262"/>
    </row>
    <row r="45" spans="1:7" ht="19.95" customHeight="1">
      <c r="A45" s="260" t="s">
        <v>357</v>
      </c>
      <c r="B45" s="260"/>
      <c r="C45" s="260"/>
      <c r="D45" s="260"/>
      <c r="E45" s="260"/>
      <c r="F45" s="260"/>
      <c r="G45" s="260"/>
    </row>
    <row r="46" spans="1:7" ht="15" customHeight="1">
      <c r="A46" s="261" t="s">
        <v>173</v>
      </c>
      <c r="B46" s="261"/>
      <c r="C46" s="155" t="s">
        <v>174</v>
      </c>
      <c r="D46" s="155" t="s">
        <v>175</v>
      </c>
      <c r="E46" s="155" t="s">
        <v>176</v>
      </c>
      <c r="F46" s="155" t="s">
        <v>177</v>
      </c>
      <c r="G46" s="155" t="s">
        <v>178</v>
      </c>
    </row>
    <row r="47" spans="1:7" ht="31.2" customHeight="1">
      <c r="A47" s="156" t="s">
        <v>225</v>
      </c>
      <c r="B47" s="157" t="s">
        <v>226</v>
      </c>
      <c r="C47" s="156" t="s">
        <v>31</v>
      </c>
      <c r="D47" s="156" t="s">
        <v>48</v>
      </c>
      <c r="E47" s="158">
        <v>1.07</v>
      </c>
      <c r="F47" s="159">
        <v>130</v>
      </c>
      <c r="G47" s="159">
        <v>139.1</v>
      </c>
    </row>
    <row r="48" spans="1:7" ht="15" customHeight="1">
      <c r="A48" s="156" t="s">
        <v>302</v>
      </c>
      <c r="B48" s="157" t="s">
        <v>303</v>
      </c>
      <c r="C48" s="156" t="s">
        <v>31</v>
      </c>
      <c r="D48" s="156" t="s">
        <v>251</v>
      </c>
      <c r="E48" s="158">
        <v>482.96</v>
      </c>
      <c r="F48" s="159">
        <v>0.7</v>
      </c>
      <c r="G48" s="159">
        <v>338.07</v>
      </c>
    </row>
    <row r="49" spans="1:7" ht="15" customHeight="1">
      <c r="A49" s="154"/>
      <c r="B49" s="154"/>
      <c r="C49" s="154"/>
      <c r="D49" s="154"/>
      <c r="E49" s="258" t="s">
        <v>180</v>
      </c>
      <c r="F49" s="258"/>
      <c r="G49" s="160">
        <v>477.17</v>
      </c>
    </row>
    <row r="50" spans="1:7" ht="15" customHeight="1">
      <c r="A50" s="261" t="s">
        <v>195</v>
      </c>
      <c r="B50" s="261"/>
      <c r="C50" s="155" t="s">
        <v>174</v>
      </c>
      <c r="D50" s="155" t="s">
        <v>175</v>
      </c>
      <c r="E50" s="155" t="s">
        <v>176</v>
      </c>
      <c r="F50" s="155" t="s">
        <v>177</v>
      </c>
      <c r="G50" s="155" t="s">
        <v>178</v>
      </c>
    </row>
    <row r="51" spans="1:7" ht="15" customHeight="1">
      <c r="A51" s="156" t="s">
        <v>203</v>
      </c>
      <c r="B51" s="157" t="s">
        <v>204</v>
      </c>
      <c r="C51" s="156" t="s">
        <v>31</v>
      </c>
      <c r="D51" s="156" t="s">
        <v>198</v>
      </c>
      <c r="E51" s="158">
        <v>8.57</v>
      </c>
      <c r="F51" s="159">
        <v>22.95</v>
      </c>
      <c r="G51" s="159">
        <v>196.68</v>
      </c>
    </row>
    <row r="52" spans="1:7" ht="18" customHeight="1">
      <c r="A52" s="154"/>
      <c r="B52" s="154"/>
      <c r="C52" s="154"/>
      <c r="D52" s="154"/>
      <c r="E52" s="258" t="s">
        <v>205</v>
      </c>
      <c r="F52" s="258"/>
      <c r="G52" s="160">
        <v>196.68</v>
      </c>
    </row>
    <row r="53" spans="1:7" ht="15" customHeight="1">
      <c r="A53" s="154"/>
      <c r="B53" s="154"/>
      <c r="C53" s="154"/>
      <c r="D53" s="154"/>
      <c r="E53" s="259" t="s">
        <v>181</v>
      </c>
      <c r="F53" s="259"/>
      <c r="G53" s="161">
        <v>673.85</v>
      </c>
    </row>
    <row r="54" spans="1:7" ht="10.050000000000001" customHeight="1">
      <c r="A54" s="154"/>
      <c r="B54" s="154"/>
      <c r="C54" s="154"/>
      <c r="D54" s="154"/>
      <c r="E54" s="262"/>
      <c r="F54" s="262"/>
      <c r="G54" s="262"/>
    </row>
    <row r="55" spans="1:7" ht="19.95" customHeight="1">
      <c r="A55" s="260" t="s">
        <v>380</v>
      </c>
      <c r="B55" s="260"/>
      <c r="C55" s="260"/>
      <c r="D55" s="260"/>
      <c r="E55" s="260"/>
      <c r="F55" s="260"/>
      <c r="G55" s="260"/>
    </row>
    <row r="56" spans="1:7" ht="15" customHeight="1">
      <c r="A56" s="261" t="s">
        <v>322</v>
      </c>
      <c r="B56" s="261"/>
      <c r="C56" s="155" t="s">
        <v>174</v>
      </c>
      <c r="D56" s="155" t="s">
        <v>175</v>
      </c>
      <c r="E56" s="155" t="s">
        <v>176</v>
      </c>
      <c r="F56" s="155" t="s">
        <v>177</v>
      </c>
      <c r="G56" s="155" t="s">
        <v>178</v>
      </c>
    </row>
    <row r="57" spans="1:7" ht="26.4" customHeight="1">
      <c r="A57" s="156" t="s">
        <v>323</v>
      </c>
      <c r="B57" s="157" t="s">
        <v>324</v>
      </c>
      <c r="C57" s="156" t="s">
        <v>31</v>
      </c>
      <c r="D57" s="156" t="s">
        <v>198</v>
      </c>
      <c r="E57" s="158">
        <v>1</v>
      </c>
      <c r="F57" s="159">
        <v>2.79</v>
      </c>
      <c r="G57" s="159">
        <v>2.79</v>
      </c>
    </row>
    <row r="58" spans="1:7" ht="37.799999999999997" customHeight="1">
      <c r="A58" s="156" t="s">
        <v>325</v>
      </c>
      <c r="B58" s="157" t="s">
        <v>326</v>
      </c>
      <c r="C58" s="156" t="s">
        <v>31</v>
      </c>
      <c r="D58" s="156" t="s">
        <v>198</v>
      </c>
      <c r="E58" s="158">
        <v>1</v>
      </c>
      <c r="F58" s="159">
        <v>1.31</v>
      </c>
      <c r="G58" s="159">
        <v>1.31</v>
      </c>
    </row>
    <row r="59" spans="1:7" ht="37.799999999999997" customHeight="1">
      <c r="A59" s="156" t="s">
        <v>327</v>
      </c>
      <c r="B59" s="157" t="s">
        <v>328</v>
      </c>
      <c r="C59" s="156" t="s">
        <v>31</v>
      </c>
      <c r="D59" s="156" t="s">
        <v>198</v>
      </c>
      <c r="E59" s="158">
        <v>1</v>
      </c>
      <c r="F59" s="159">
        <v>1.43</v>
      </c>
      <c r="G59" s="159">
        <v>1.43</v>
      </c>
    </row>
    <row r="60" spans="1:7" ht="37.799999999999997" customHeight="1">
      <c r="A60" s="156" t="s">
        <v>329</v>
      </c>
      <c r="B60" s="157" t="s">
        <v>330</v>
      </c>
      <c r="C60" s="156" t="s">
        <v>31</v>
      </c>
      <c r="D60" s="156" t="s">
        <v>198</v>
      </c>
      <c r="E60" s="158">
        <v>1</v>
      </c>
      <c r="F60" s="159">
        <v>0.78</v>
      </c>
      <c r="G60" s="159">
        <v>0.78</v>
      </c>
    </row>
    <row r="61" spans="1:7" ht="37.799999999999997" customHeight="1">
      <c r="A61" s="156" t="s">
        <v>331</v>
      </c>
      <c r="B61" s="157" t="s">
        <v>332</v>
      </c>
      <c r="C61" s="156" t="s">
        <v>31</v>
      </c>
      <c r="D61" s="156" t="s">
        <v>198</v>
      </c>
      <c r="E61" s="158">
        <v>1</v>
      </c>
      <c r="F61" s="159">
        <v>0.08</v>
      </c>
      <c r="G61" s="159">
        <v>0.08</v>
      </c>
    </row>
    <row r="62" spans="1:7" ht="37.799999999999997" customHeight="1">
      <c r="A62" s="156" t="s">
        <v>333</v>
      </c>
      <c r="B62" s="157" t="s">
        <v>334</v>
      </c>
      <c r="C62" s="156" t="s">
        <v>31</v>
      </c>
      <c r="D62" s="156" t="s">
        <v>198</v>
      </c>
      <c r="E62" s="158">
        <v>1</v>
      </c>
      <c r="F62" s="159">
        <v>0.54</v>
      </c>
      <c r="G62" s="159">
        <v>0.54</v>
      </c>
    </row>
    <row r="63" spans="1:7" ht="15" customHeight="1">
      <c r="A63" s="154"/>
      <c r="B63" s="154"/>
      <c r="C63" s="154"/>
      <c r="D63" s="154"/>
      <c r="E63" s="258" t="s">
        <v>335</v>
      </c>
      <c r="F63" s="258"/>
      <c r="G63" s="160">
        <v>6.93</v>
      </c>
    </row>
    <row r="64" spans="1:7" ht="18" customHeight="1">
      <c r="A64" s="261" t="s">
        <v>336</v>
      </c>
      <c r="B64" s="261"/>
      <c r="C64" s="155" t="s">
        <v>174</v>
      </c>
      <c r="D64" s="155" t="s">
        <v>175</v>
      </c>
      <c r="E64" s="155" t="s">
        <v>176</v>
      </c>
      <c r="F64" s="155" t="s">
        <v>177</v>
      </c>
      <c r="G64" s="155" t="s">
        <v>178</v>
      </c>
    </row>
    <row r="65" spans="1:7" ht="15" customHeight="1">
      <c r="A65" s="156" t="s">
        <v>381</v>
      </c>
      <c r="B65" s="157" t="s">
        <v>382</v>
      </c>
      <c r="C65" s="156" t="s">
        <v>31</v>
      </c>
      <c r="D65" s="156" t="s">
        <v>198</v>
      </c>
      <c r="E65" s="158">
        <v>1</v>
      </c>
      <c r="F65" s="159">
        <v>16.739999999999998</v>
      </c>
      <c r="G65" s="159">
        <v>16.739999999999998</v>
      </c>
    </row>
    <row r="66" spans="1:7" ht="15" customHeight="1">
      <c r="A66" s="154"/>
      <c r="B66" s="154"/>
      <c r="C66" s="154"/>
      <c r="D66" s="154"/>
      <c r="E66" s="258" t="s">
        <v>339</v>
      </c>
      <c r="F66" s="258"/>
      <c r="G66" s="160">
        <v>16.739999999999998</v>
      </c>
    </row>
    <row r="67" spans="1:7" ht="17.399999999999999" customHeight="1">
      <c r="A67" s="261" t="s">
        <v>254</v>
      </c>
      <c r="B67" s="261"/>
      <c r="C67" s="155" t="s">
        <v>174</v>
      </c>
      <c r="D67" s="155" t="s">
        <v>175</v>
      </c>
      <c r="E67" s="155" t="s">
        <v>176</v>
      </c>
      <c r="F67" s="155" t="s">
        <v>177</v>
      </c>
      <c r="G67" s="155" t="s">
        <v>178</v>
      </c>
    </row>
    <row r="68" spans="1:7" ht="32.4" customHeight="1">
      <c r="A68" s="156" t="s">
        <v>383</v>
      </c>
      <c r="B68" s="157" t="s">
        <v>384</v>
      </c>
      <c r="C68" s="156" t="s">
        <v>31</v>
      </c>
      <c r="D68" s="156" t="s">
        <v>198</v>
      </c>
      <c r="E68" s="158">
        <v>1</v>
      </c>
      <c r="F68" s="159">
        <v>0.19</v>
      </c>
      <c r="G68" s="159">
        <v>0.19</v>
      </c>
    </row>
    <row r="69" spans="1:7" ht="15" customHeight="1">
      <c r="A69" s="154"/>
      <c r="B69" s="154"/>
      <c r="C69" s="154"/>
      <c r="D69" s="154"/>
      <c r="E69" s="258" t="s">
        <v>257</v>
      </c>
      <c r="F69" s="258"/>
      <c r="G69" s="160">
        <v>0.19</v>
      </c>
    </row>
    <row r="70" spans="1:7" ht="15" customHeight="1">
      <c r="A70" s="154"/>
      <c r="B70" s="154"/>
      <c r="C70" s="154"/>
      <c r="D70" s="154"/>
      <c r="E70" s="259" t="s">
        <v>181</v>
      </c>
      <c r="F70" s="259"/>
      <c r="G70" s="161">
        <v>23.86</v>
      </c>
    </row>
    <row r="71" spans="1:7" ht="10.050000000000001" customHeight="1">
      <c r="A71" s="154"/>
      <c r="B71" s="154"/>
      <c r="C71" s="154"/>
      <c r="D71" s="154"/>
      <c r="E71" s="262"/>
      <c r="F71" s="262"/>
      <c r="G71" s="262"/>
    </row>
    <row r="72" spans="1:7" ht="39.6" customHeight="1">
      <c r="A72" s="260" t="s">
        <v>394</v>
      </c>
      <c r="B72" s="260"/>
      <c r="C72" s="260"/>
      <c r="D72" s="260"/>
      <c r="E72" s="260"/>
      <c r="F72" s="260"/>
      <c r="G72" s="260"/>
    </row>
    <row r="73" spans="1:7" ht="15" customHeight="1">
      <c r="A73" s="261" t="s">
        <v>254</v>
      </c>
      <c r="B73" s="261"/>
      <c r="C73" s="155" t="s">
        <v>174</v>
      </c>
      <c r="D73" s="155" t="s">
        <v>175</v>
      </c>
      <c r="E73" s="155" t="s">
        <v>176</v>
      </c>
      <c r="F73" s="155" t="s">
        <v>177</v>
      </c>
      <c r="G73" s="155" t="s">
        <v>178</v>
      </c>
    </row>
    <row r="74" spans="1:7" ht="37.950000000000003" customHeight="1">
      <c r="A74" s="156" t="s">
        <v>395</v>
      </c>
      <c r="B74" s="157" t="s">
        <v>396</v>
      </c>
      <c r="C74" s="156" t="s">
        <v>31</v>
      </c>
      <c r="D74" s="156" t="s">
        <v>198</v>
      </c>
      <c r="E74" s="158">
        <v>1</v>
      </c>
      <c r="F74" s="159">
        <v>0.36</v>
      </c>
      <c r="G74" s="159">
        <v>0.36</v>
      </c>
    </row>
    <row r="75" spans="1:7" ht="37.950000000000003" customHeight="1">
      <c r="A75" s="156" t="s">
        <v>397</v>
      </c>
      <c r="B75" s="157" t="s">
        <v>398</v>
      </c>
      <c r="C75" s="156" t="s">
        <v>31</v>
      </c>
      <c r="D75" s="156" t="s">
        <v>198</v>
      </c>
      <c r="E75" s="158">
        <v>1</v>
      </c>
      <c r="F75" s="159">
        <v>0.08</v>
      </c>
      <c r="G75" s="159">
        <v>0.08</v>
      </c>
    </row>
    <row r="76" spans="1:7" ht="15" customHeight="1">
      <c r="A76" s="154"/>
      <c r="B76" s="154"/>
      <c r="C76" s="154"/>
      <c r="D76" s="154"/>
      <c r="E76" s="258" t="s">
        <v>257</v>
      </c>
      <c r="F76" s="258"/>
      <c r="G76" s="160">
        <v>0.44</v>
      </c>
    </row>
    <row r="77" spans="1:7" ht="15" customHeight="1">
      <c r="A77" s="154"/>
      <c r="B77" s="154"/>
      <c r="C77" s="154"/>
      <c r="D77" s="154"/>
      <c r="E77" s="259" t="s">
        <v>181</v>
      </c>
      <c r="F77" s="259"/>
      <c r="G77" s="161">
        <v>0.44</v>
      </c>
    </row>
    <row r="78" spans="1:7" ht="10.050000000000001" customHeight="1">
      <c r="A78" s="154"/>
      <c r="B78" s="154"/>
      <c r="C78" s="154"/>
      <c r="D78" s="154"/>
      <c r="E78" s="262"/>
      <c r="F78" s="262"/>
      <c r="G78" s="262"/>
    </row>
    <row r="79" spans="1:7" ht="27" customHeight="1">
      <c r="A79" s="260" t="s">
        <v>399</v>
      </c>
      <c r="B79" s="260"/>
      <c r="C79" s="260"/>
      <c r="D79" s="260"/>
      <c r="E79" s="260"/>
      <c r="F79" s="260"/>
      <c r="G79" s="260"/>
    </row>
    <row r="80" spans="1:7" ht="15" customHeight="1">
      <c r="A80" s="261" t="s">
        <v>254</v>
      </c>
      <c r="B80" s="261"/>
      <c r="C80" s="155" t="s">
        <v>174</v>
      </c>
      <c r="D80" s="155" t="s">
        <v>175</v>
      </c>
      <c r="E80" s="155" t="s">
        <v>176</v>
      </c>
      <c r="F80" s="155" t="s">
        <v>177</v>
      </c>
      <c r="G80" s="155" t="s">
        <v>178</v>
      </c>
    </row>
    <row r="81" spans="1:7" ht="61.8" customHeight="1">
      <c r="A81" s="156" t="s">
        <v>395</v>
      </c>
      <c r="B81" s="157" t="s">
        <v>396</v>
      </c>
      <c r="C81" s="156" t="s">
        <v>31</v>
      </c>
      <c r="D81" s="156" t="s">
        <v>198</v>
      </c>
      <c r="E81" s="158">
        <v>1</v>
      </c>
      <c r="F81" s="159">
        <v>0.36</v>
      </c>
      <c r="G81" s="159">
        <v>0.36</v>
      </c>
    </row>
    <row r="82" spans="1:7" ht="61.8" customHeight="1">
      <c r="A82" s="156" t="s">
        <v>397</v>
      </c>
      <c r="B82" s="157" t="s">
        <v>398</v>
      </c>
      <c r="C82" s="156" t="s">
        <v>31</v>
      </c>
      <c r="D82" s="156" t="s">
        <v>198</v>
      </c>
      <c r="E82" s="158">
        <v>1</v>
      </c>
      <c r="F82" s="159">
        <v>0.08</v>
      </c>
      <c r="G82" s="159">
        <v>0.08</v>
      </c>
    </row>
    <row r="83" spans="1:7" ht="61.8" customHeight="1">
      <c r="A83" s="156" t="s">
        <v>400</v>
      </c>
      <c r="B83" s="157" t="s">
        <v>401</v>
      </c>
      <c r="C83" s="156" t="s">
        <v>31</v>
      </c>
      <c r="D83" s="156" t="s">
        <v>198</v>
      </c>
      <c r="E83" s="158">
        <v>1</v>
      </c>
      <c r="F83" s="159">
        <v>0.39</v>
      </c>
      <c r="G83" s="159">
        <v>0.39</v>
      </c>
    </row>
    <row r="84" spans="1:7" ht="61.8" customHeight="1">
      <c r="A84" s="156" t="s">
        <v>402</v>
      </c>
      <c r="B84" s="157" t="s">
        <v>403</v>
      </c>
      <c r="C84" s="156" t="s">
        <v>31</v>
      </c>
      <c r="D84" s="156" t="s">
        <v>198</v>
      </c>
      <c r="E84" s="158">
        <v>1</v>
      </c>
      <c r="F84" s="159">
        <v>1.22</v>
      </c>
      <c r="G84" s="159">
        <v>1.22</v>
      </c>
    </row>
    <row r="85" spans="1:7" ht="15" customHeight="1">
      <c r="A85" s="154"/>
      <c r="B85" s="154"/>
      <c r="C85" s="154"/>
      <c r="D85" s="154"/>
      <c r="E85" s="258" t="s">
        <v>257</v>
      </c>
      <c r="F85" s="258"/>
      <c r="G85" s="160">
        <v>2.0499999999999998</v>
      </c>
    </row>
    <row r="86" spans="1:7" ht="15" customHeight="1">
      <c r="A86" s="154"/>
      <c r="B86" s="154"/>
      <c r="C86" s="154"/>
      <c r="D86" s="154"/>
      <c r="E86" s="259" t="s">
        <v>181</v>
      </c>
      <c r="F86" s="259"/>
      <c r="G86" s="161">
        <v>2.0499999999999998</v>
      </c>
    </row>
    <row r="87" spans="1:7" ht="10.050000000000001" customHeight="1">
      <c r="A87" s="154"/>
      <c r="B87" s="154"/>
      <c r="C87" s="154"/>
      <c r="D87" s="154"/>
      <c r="E87" s="262"/>
      <c r="F87" s="262"/>
      <c r="G87" s="262"/>
    </row>
    <row r="88" spans="1:7" ht="19.95" customHeight="1">
      <c r="A88" s="260" t="s">
        <v>404</v>
      </c>
      <c r="B88" s="260"/>
      <c r="C88" s="260"/>
      <c r="D88" s="260"/>
      <c r="E88" s="260"/>
      <c r="F88" s="260"/>
      <c r="G88" s="260"/>
    </row>
    <row r="89" spans="1:7" ht="15" customHeight="1">
      <c r="A89" s="261" t="s">
        <v>405</v>
      </c>
      <c r="B89" s="261"/>
      <c r="C89" s="155" t="s">
        <v>174</v>
      </c>
      <c r="D89" s="155" t="s">
        <v>175</v>
      </c>
      <c r="E89" s="155" t="s">
        <v>176</v>
      </c>
      <c r="F89" s="155" t="s">
        <v>177</v>
      </c>
      <c r="G89" s="155" t="s">
        <v>178</v>
      </c>
    </row>
    <row r="90" spans="1:7" ht="28.95" customHeight="1">
      <c r="A90" s="156" t="s">
        <v>406</v>
      </c>
      <c r="B90" s="157" t="s">
        <v>407</v>
      </c>
      <c r="C90" s="156" t="s">
        <v>31</v>
      </c>
      <c r="D90" s="156" t="s">
        <v>40</v>
      </c>
      <c r="E90" s="158">
        <v>6.3999999999999997E-5</v>
      </c>
      <c r="F90" s="159">
        <v>5699.9</v>
      </c>
      <c r="G90" s="159">
        <v>0.36</v>
      </c>
    </row>
    <row r="91" spans="1:7" ht="15" customHeight="1">
      <c r="A91" s="154"/>
      <c r="B91" s="154"/>
      <c r="C91" s="154"/>
      <c r="D91" s="154"/>
      <c r="E91" s="258" t="s">
        <v>408</v>
      </c>
      <c r="F91" s="258"/>
      <c r="G91" s="160">
        <v>0.36</v>
      </c>
    </row>
    <row r="92" spans="1:7" ht="15" customHeight="1">
      <c r="A92" s="154"/>
      <c r="B92" s="154"/>
      <c r="C92" s="154"/>
      <c r="D92" s="154"/>
      <c r="E92" s="259" t="s">
        <v>181</v>
      </c>
      <c r="F92" s="259"/>
      <c r="G92" s="161">
        <v>0.36</v>
      </c>
    </row>
    <row r="93" spans="1:7" ht="10.050000000000001" customHeight="1">
      <c r="A93" s="154"/>
      <c r="B93" s="154"/>
      <c r="C93" s="154"/>
      <c r="D93" s="154"/>
      <c r="E93" s="262"/>
      <c r="F93" s="262"/>
      <c r="G93" s="262"/>
    </row>
    <row r="94" spans="1:7" ht="34.799999999999997" customHeight="1">
      <c r="A94" s="260" t="s">
        <v>409</v>
      </c>
      <c r="B94" s="260"/>
      <c r="C94" s="260"/>
      <c r="D94" s="260"/>
      <c r="E94" s="260"/>
      <c r="F94" s="260"/>
      <c r="G94" s="260"/>
    </row>
    <row r="95" spans="1:7" ht="27" customHeight="1">
      <c r="A95" s="261" t="s">
        <v>405</v>
      </c>
      <c r="B95" s="261"/>
      <c r="C95" s="155" t="s">
        <v>174</v>
      </c>
      <c r="D95" s="155" t="s">
        <v>175</v>
      </c>
      <c r="E95" s="155" t="s">
        <v>176</v>
      </c>
      <c r="F95" s="155" t="s">
        <v>177</v>
      </c>
      <c r="G95" s="155" t="s">
        <v>178</v>
      </c>
    </row>
    <row r="96" spans="1:7" ht="28.95" customHeight="1">
      <c r="A96" s="156" t="s">
        <v>406</v>
      </c>
      <c r="B96" s="157" t="s">
        <v>407</v>
      </c>
      <c r="C96" s="156" t="s">
        <v>31</v>
      </c>
      <c r="D96" s="156" t="s">
        <v>40</v>
      </c>
      <c r="E96" s="158">
        <v>1.4800000000000001E-5</v>
      </c>
      <c r="F96" s="159">
        <v>5699.9</v>
      </c>
      <c r="G96" s="159">
        <v>0.08</v>
      </c>
    </row>
    <row r="97" spans="1:7" ht="15" customHeight="1">
      <c r="A97" s="154"/>
      <c r="B97" s="154"/>
      <c r="C97" s="154"/>
      <c r="D97" s="154"/>
      <c r="E97" s="258" t="s">
        <v>408</v>
      </c>
      <c r="F97" s="258"/>
      <c r="G97" s="160">
        <v>0.08</v>
      </c>
    </row>
    <row r="98" spans="1:7" ht="15" customHeight="1">
      <c r="A98" s="154"/>
      <c r="B98" s="154"/>
      <c r="C98" s="154"/>
      <c r="D98" s="154"/>
      <c r="E98" s="259" t="s">
        <v>181</v>
      </c>
      <c r="F98" s="259"/>
      <c r="G98" s="161">
        <v>0.08</v>
      </c>
    </row>
    <row r="99" spans="1:7" ht="10.050000000000001" customHeight="1">
      <c r="A99" s="154"/>
      <c r="B99" s="154"/>
      <c r="C99" s="154"/>
      <c r="D99" s="154"/>
      <c r="E99" s="262"/>
      <c r="F99" s="262"/>
      <c r="G99" s="262"/>
    </row>
    <row r="100" spans="1:7" ht="38.4" customHeight="1">
      <c r="A100" s="260" t="s">
        <v>410</v>
      </c>
      <c r="B100" s="260"/>
      <c r="C100" s="260"/>
      <c r="D100" s="260"/>
      <c r="E100" s="260"/>
      <c r="F100" s="260"/>
      <c r="G100" s="260"/>
    </row>
    <row r="101" spans="1:7" ht="25.8" customHeight="1">
      <c r="A101" s="261" t="s">
        <v>405</v>
      </c>
      <c r="B101" s="261"/>
      <c r="C101" s="155" t="s">
        <v>174</v>
      </c>
      <c r="D101" s="155" t="s">
        <v>175</v>
      </c>
      <c r="E101" s="155" t="s">
        <v>176</v>
      </c>
      <c r="F101" s="155" t="s">
        <v>177</v>
      </c>
      <c r="G101" s="155" t="s">
        <v>178</v>
      </c>
    </row>
    <row r="102" spans="1:7" ht="46.2" customHeight="1">
      <c r="A102" s="156" t="s">
        <v>406</v>
      </c>
      <c r="B102" s="157" t="s">
        <v>407</v>
      </c>
      <c r="C102" s="156" t="s">
        <v>31</v>
      </c>
      <c r="D102" s="156" t="s">
        <v>40</v>
      </c>
      <c r="E102" s="158">
        <v>6.9999999999999994E-5</v>
      </c>
      <c r="F102" s="159">
        <v>5699.9</v>
      </c>
      <c r="G102" s="159">
        <v>0.39</v>
      </c>
    </row>
    <row r="103" spans="1:7" ht="15" customHeight="1">
      <c r="A103" s="154"/>
      <c r="B103" s="154"/>
      <c r="C103" s="154"/>
      <c r="D103" s="154"/>
      <c r="E103" s="258" t="s">
        <v>408</v>
      </c>
      <c r="F103" s="258"/>
      <c r="G103" s="160">
        <v>0.39</v>
      </c>
    </row>
    <row r="104" spans="1:7" ht="15" customHeight="1">
      <c r="A104" s="154"/>
      <c r="B104" s="154"/>
      <c r="C104" s="154"/>
      <c r="D104" s="154"/>
      <c r="E104" s="259" t="s">
        <v>181</v>
      </c>
      <c r="F104" s="259"/>
      <c r="G104" s="161">
        <v>0.39</v>
      </c>
    </row>
    <row r="105" spans="1:7" ht="10.050000000000001" customHeight="1">
      <c r="A105" s="154"/>
      <c r="B105" s="154"/>
      <c r="C105" s="154"/>
      <c r="D105" s="154"/>
      <c r="E105" s="262"/>
      <c r="F105" s="262"/>
      <c r="G105" s="262"/>
    </row>
    <row r="106" spans="1:7" ht="40.200000000000003" customHeight="1">
      <c r="A106" s="260" t="s">
        <v>411</v>
      </c>
      <c r="B106" s="260"/>
      <c r="C106" s="260"/>
      <c r="D106" s="260"/>
      <c r="E106" s="260"/>
      <c r="F106" s="260"/>
      <c r="G106" s="260"/>
    </row>
    <row r="107" spans="1:7" ht="25.8" customHeight="1">
      <c r="A107" s="261" t="s">
        <v>412</v>
      </c>
      <c r="B107" s="261"/>
      <c r="C107" s="155" t="s">
        <v>174</v>
      </c>
      <c r="D107" s="155" t="s">
        <v>175</v>
      </c>
      <c r="E107" s="155" t="s">
        <v>176</v>
      </c>
      <c r="F107" s="155" t="s">
        <v>177</v>
      </c>
      <c r="G107" s="155" t="s">
        <v>178</v>
      </c>
    </row>
    <row r="108" spans="1:7" ht="21" customHeight="1">
      <c r="A108" s="156" t="s">
        <v>413</v>
      </c>
      <c r="B108" s="157" t="s">
        <v>414</v>
      </c>
      <c r="C108" s="156" t="s">
        <v>31</v>
      </c>
      <c r="D108" s="156" t="s">
        <v>415</v>
      </c>
      <c r="E108" s="158">
        <v>1.25</v>
      </c>
      <c r="F108" s="159">
        <v>0.98</v>
      </c>
      <c r="G108" s="159">
        <v>1.22</v>
      </c>
    </row>
    <row r="109" spans="1:7" ht="15" customHeight="1">
      <c r="A109" s="154"/>
      <c r="B109" s="154"/>
      <c r="C109" s="154"/>
      <c r="D109" s="154"/>
      <c r="E109" s="258" t="s">
        <v>416</v>
      </c>
      <c r="F109" s="258"/>
      <c r="G109" s="160">
        <v>1.22</v>
      </c>
    </row>
    <row r="110" spans="1:7" ht="15" customHeight="1">
      <c r="A110" s="154"/>
      <c r="B110" s="154"/>
      <c r="C110" s="154"/>
      <c r="D110" s="154"/>
      <c r="E110" s="259" t="s">
        <v>181</v>
      </c>
      <c r="F110" s="259"/>
      <c r="G110" s="161">
        <v>1.22</v>
      </c>
    </row>
    <row r="111" spans="1:7" ht="10.050000000000001" customHeight="1">
      <c r="A111" s="154"/>
      <c r="B111" s="154"/>
      <c r="C111" s="154"/>
      <c r="D111" s="154"/>
      <c r="E111" s="262"/>
      <c r="F111" s="262"/>
      <c r="G111" s="262"/>
    </row>
    <row r="112" spans="1:7" ht="23.4" customHeight="1">
      <c r="A112" s="260" t="s">
        <v>417</v>
      </c>
      <c r="B112" s="260"/>
      <c r="C112" s="260"/>
      <c r="D112" s="260"/>
      <c r="E112" s="260"/>
      <c r="F112" s="260"/>
      <c r="G112" s="260"/>
    </row>
    <row r="113" spans="1:7" ht="24.6" customHeight="1">
      <c r="A113" s="261" t="s">
        <v>254</v>
      </c>
      <c r="B113" s="261"/>
      <c r="C113" s="155" t="s">
        <v>174</v>
      </c>
      <c r="D113" s="155" t="s">
        <v>175</v>
      </c>
      <c r="E113" s="155" t="s">
        <v>176</v>
      </c>
      <c r="F113" s="155" t="s">
        <v>177</v>
      </c>
      <c r="G113" s="155" t="s">
        <v>178</v>
      </c>
    </row>
    <row r="114" spans="1:7" ht="51.6" customHeight="1">
      <c r="A114" s="156" t="s">
        <v>418</v>
      </c>
      <c r="B114" s="157" t="s">
        <v>419</v>
      </c>
      <c r="C114" s="156" t="s">
        <v>31</v>
      </c>
      <c r="D114" s="156" t="s">
        <v>198</v>
      </c>
      <c r="E114" s="158">
        <v>1</v>
      </c>
      <c r="F114" s="159">
        <v>1.48</v>
      </c>
      <c r="G114" s="159">
        <v>1.48</v>
      </c>
    </row>
    <row r="115" spans="1:7" ht="51.6" customHeight="1">
      <c r="A115" s="156" t="s">
        <v>420</v>
      </c>
      <c r="B115" s="157" t="s">
        <v>421</v>
      </c>
      <c r="C115" s="156" t="s">
        <v>31</v>
      </c>
      <c r="D115" s="156" t="s">
        <v>198</v>
      </c>
      <c r="E115" s="158">
        <v>1</v>
      </c>
      <c r="F115" s="159">
        <v>0.34</v>
      </c>
      <c r="G115" s="159">
        <v>0.34</v>
      </c>
    </row>
    <row r="116" spans="1:7" ht="15" customHeight="1">
      <c r="A116" s="154"/>
      <c r="B116" s="154"/>
      <c r="C116" s="154"/>
      <c r="D116" s="154"/>
      <c r="E116" s="258" t="s">
        <v>257</v>
      </c>
      <c r="F116" s="258"/>
      <c r="G116" s="160">
        <v>1.82</v>
      </c>
    </row>
    <row r="117" spans="1:7" ht="15" customHeight="1">
      <c r="A117" s="154"/>
      <c r="B117" s="154"/>
      <c r="C117" s="154"/>
      <c r="D117" s="154"/>
      <c r="E117" s="259" t="s">
        <v>181</v>
      </c>
      <c r="F117" s="259"/>
      <c r="G117" s="161">
        <v>1.82</v>
      </c>
    </row>
    <row r="118" spans="1:7" ht="10.050000000000001" customHeight="1">
      <c r="A118" s="154"/>
      <c r="B118" s="154"/>
      <c r="C118" s="154"/>
      <c r="D118" s="154"/>
      <c r="E118" s="262"/>
      <c r="F118" s="262"/>
      <c r="G118" s="262"/>
    </row>
    <row r="119" spans="1:7" ht="25.2" customHeight="1">
      <c r="A119" s="260" t="s">
        <v>422</v>
      </c>
      <c r="B119" s="260"/>
      <c r="C119" s="260"/>
      <c r="D119" s="260"/>
      <c r="E119" s="260"/>
      <c r="F119" s="260"/>
      <c r="G119" s="260"/>
    </row>
    <row r="120" spans="1:7" ht="15" customHeight="1">
      <c r="A120" s="261" t="s">
        <v>254</v>
      </c>
      <c r="B120" s="261"/>
      <c r="C120" s="155" t="s">
        <v>174</v>
      </c>
      <c r="D120" s="155" t="s">
        <v>175</v>
      </c>
      <c r="E120" s="155" t="s">
        <v>176</v>
      </c>
      <c r="F120" s="155" t="s">
        <v>177</v>
      </c>
      <c r="G120" s="155" t="s">
        <v>178</v>
      </c>
    </row>
    <row r="121" spans="1:7" ht="57.6" customHeight="1">
      <c r="A121" s="156" t="s">
        <v>418</v>
      </c>
      <c r="B121" s="157" t="s">
        <v>419</v>
      </c>
      <c r="C121" s="156" t="s">
        <v>31</v>
      </c>
      <c r="D121" s="156" t="s">
        <v>198</v>
      </c>
      <c r="E121" s="158">
        <v>1</v>
      </c>
      <c r="F121" s="159">
        <v>1.48</v>
      </c>
      <c r="G121" s="159">
        <v>1.48</v>
      </c>
    </row>
    <row r="122" spans="1:7" ht="57.6" customHeight="1">
      <c r="A122" s="156" t="s">
        <v>420</v>
      </c>
      <c r="B122" s="157" t="s">
        <v>421</v>
      </c>
      <c r="C122" s="156" t="s">
        <v>31</v>
      </c>
      <c r="D122" s="156" t="s">
        <v>198</v>
      </c>
      <c r="E122" s="158">
        <v>1</v>
      </c>
      <c r="F122" s="159">
        <v>0.34</v>
      </c>
      <c r="G122" s="159">
        <v>0.34</v>
      </c>
    </row>
    <row r="123" spans="1:7" ht="57.6" customHeight="1">
      <c r="A123" s="156" t="s">
        <v>423</v>
      </c>
      <c r="B123" s="157" t="s">
        <v>424</v>
      </c>
      <c r="C123" s="156" t="s">
        <v>31</v>
      </c>
      <c r="D123" s="156" t="s">
        <v>198</v>
      </c>
      <c r="E123" s="158">
        <v>1</v>
      </c>
      <c r="F123" s="159">
        <v>1.62</v>
      </c>
      <c r="G123" s="159">
        <v>1.62</v>
      </c>
    </row>
    <row r="124" spans="1:7" ht="57.6" customHeight="1">
      <c r="A124" s="156" t="s">
        <v>425</v>
      </c>
      <c r="B124" s="157" t="s">
        <v>426</v>
      </c>
      <c r="C124" s="156" t="s">
        <v>31</v>
      </c>
      <c r="D124" s="156" t="s">
        <v>198</v>
      </c>
      <c r="E124" s="158">
        <v>1</v>
      </c>
      <c r="F124" s="159">
        <v>2.4500000000000002</v>
      </c>
      <c r="G124" s="159">
        <v>2.4500000000000002</v>
      </c>
    </row>
    <row r="125" spans="1:7" ht="15" customHeight="1">
      <c r="A125" s="154"/>
      <c r="B125" s="154"/>
      <c r="C125" s="154"/>
      <c r="D125" s="154"/>
      <c r="E125" s="258" t="s">
        <v>257</v>
      </c>
      <c r="F125" s="258"/>
      <c r="G125" s="160">
        <v>5.89</v>
      </c>
    </row>
    <row r="126" spans="1:7" ht="15" customHeight="1">
      <c r="A126" s="154"/>
      <c r="B126" s="154"/>
      <c r="C126" s="154"/>
      <c r="D126" s="154"/>
      <c r="E126" s="259" t="s">
        <v>181</v>
      </c>
      <c r="F126" s="259"/>
      <c r="G126" s="161">
        <v>5.89</v>
      </c>
    </row>
    <row r="127" spans="1:7" ht="10.050000000000001" customHeight="1">
      <c r="A127" s="154"/>
      <c r="B127" s="154"/>
      <c r="C127" s="154"/>
      <c r="D127" s="154"/>
      <c r="E127" s="262"/>
      <c r="F127" s="262"/>
      <c r="G127" s="262"/>
    </row>
    <row r="128" spans="1:7" ht="34.799999999999997" customHeight="1">
      <c r="A128" s="260" t="s">
        <v>427</v>
      </c>
      <c r="B128" s="260"/>
      <c r="C128" s="260"/>
      <c r="D128" s="260"/>
      <c r="E128" s="260"/>
      <c r="F128" s="260"/>
      <c r="G128" s="260"/>
    </row>
    <row r="129" spans="1:7" ht="25.8" customHeight="1">
      <c r="A129" s="261" t="s">
        <v>405</v>
      </c>
      <c r="B129" s="261"/>
      <c r="C129" s="155" t="s">
        <v>174</v>
      </c>
      <c r="D129" s="155" t="s">
        <v>175</v>
      </c>
      <c r="E129" s="155" t="s">
        <v>176</v>
      </c>
      <c r="F129" s="155" t="s">
        <v>177</v>
      </c>
      <c r="G129" s="155" t="s">
        <v>178</v>
      </c>
    </row>
    <row r="130" spans="1:7" ht="39.6" customHeight="1">
      <c r="A130" s="156" t="s">
        <v>428</v>
      </c>
      <c r="B130" s="157" t="s">
        <v>429</v>
      </c>
      <c r="C130" s="156" t="s">
        <v>31</v>
      </c>
      <c r="D130" s="156" t="s">
        <v>40</v>
      </c>
      <c r="E130" s="158">
        <v>6.3999999999999997E-5</v>
      </c>
      <c r="F130" s="159">
        <v>23186.03</v>
      </c>
      <c r="G130" s="159">
        <v>1.48</v>
      </c>
    </row>
    <row r="131" spans="1:7" ht="15" customHeight="1">
      <c r="A131" s="154"/>
      <c r="B131" s="154"/>
      <c r="C131" s="154"/>
      <c r="D131" s="154"/>
      <c r="E131" s="258" t="s">
        <v>408</v>
      </c>
      <c r="F131" s="258"/>
      <c r="G131" s="160">
        <v>1.48</v>
      </c>
    </row>
    <row r="132" spans="1:7" ht="15" customHeight="1">
      <c r="A132" s="154"/>
      <c r="B132" s="154"/>
      <c r="C132" s="154"/>
      <c r="D132" s="154"/>
      <c r="E132" s="259" t="s">
        <v>181</v>
      </c>
      <c r="F132" s="259"/>
      <c r="G132" s="161">
        <v>1.48</v>
      </c>
    </row>
    <row r="133" spans="1:7" ht="10.050000000000001" customHeight="1">
      <c r="A133" s="154"/>
      <c r="B133" s="154"/>
      <c r="C133" s="154"/>
      <c r="D133" s="154"/>
      <c r="E133" s="262"/>
      <c r="F133" s="262"/>
      <c r="G133" s="262"/>
    </row>
    <row r="134" spans="1:7" ht="31.2" customHeight="1">
      <c r="A134" s="260" t="s">
        <v>430</v>
      </c>
      <c r="B134" s="260"/>
      <c r="C134" s="260"/>
      <c r="D134" s="260"/>
      <c r="E134" s="260"/>
      <c r="F134" s="260"/>
      <c r="G134" s="260"/>
    </row>
    <row r="135" spans="1:7" ht="26.4" customHeight="1">
      <c r="A135" s="261" t="s">
        <v>405</v>
      </c>
      <c r="B135" s="261"/>
      <c r="C135" s="155" t="s">
        <v>174</v>
      </c>
      <c r="D135" s="155" t="s">
        <v>175</v>
      </c>
      <c r="E135" s="155" t="s">
        <v>176</v>
      </c>
      <c r="F135" s="155" t="s">
        <v>177</v>
      </c>
      <c r="G135" s="155" t="s">
        <v>178</v>
      </c>
    </row>
    <row r="136" spans="1:7" ht="56.4" customHeight="1">
      <c r="A136" s="156" t="s">
        <v>428</v>
      </c>
      <c r="B136" s="157" t="s">
        <v>429</v>
      </c>
      <c r="C136" s="156" t="s">
        <v>31</v>
      </c>
      <c r="D136" s="156" t="s">
        <v>40</v>
      </c>
      <c r="E136" s="158">
        <v>1.4800000000000001E-5</v>
      </c>
      <c r="F136" s="159">
        <v>23186.03</v>
      </c>
      <c r="G136" s="159">
        <v>0.34</v>
      </c>
    </row>
    <row r="137" spans="1:7" ht="15" customHeight="1">
      <c r="A137" s="154"/>
      <c r="B137" s="154"/>
      <c r="C137" s="154"/>
      <c r="D137" s="154"/>
      <c r="E137" s="258" t="s">
        <v>408</v>
      </c>
      <c r="F137" s="258"/>
      <c r="G137" s="160">
        <v>0.34</v>
      </c>
    </row>
    <row r="138" spans="1:7" ht="15" customHeight="1">
      <c r="A138" s="154"/>
      <c r="B138" s="154"/>
      <c r="C138" s="154"/>
      <c r="D138" s="154"/>
      <c r="E138" s="259" t="s">
        <v>181</v>
      </c>
      <c r="F138" s="259"/>
      <c r="G138" s="161">
        <v>0.34</v>
      </c>
    </row>
    <row r="139" spans="1:7" ht="10.050000000000001" customHeight="1">
      <c r="A139" s="154"/>
      <c r="B139" s="154"/>
      <c r="C139" s="154"/>
      <c r="D139" s="154"/>
      <c r="E139" s="262"/>
      <c r="F139" s="262"/>
      <c r="G139" s="262"/>
    </row>
    <row r="140" spans="1:7" ht="25.8" customHeight="1">
      <c r="A140" s="260" t="s">
        <v>431</v>
      </c>
      <c r="B140" s="260"/>
      <c r="C140" s="260"/>
      <c r="D140" s="260"/>
      <c r="E140" s="260"/>
      <c r="F140" s="260"/>
      <c r="G140" s="260"/>
    </row>
    <row r="141" spans="1:7" ht="15" customHeight="1">
      <c r="A141" s="261" t="s">
        <v>405</v>
      </c>
      <c r="B141" s="261"/>
      <c r="C141" s="155" t="s">
        <v>174</v>
      </c>
      <c r="D141" s="155" t="s">
        <v>175</v>
      </c>
      <c r="E141" s="155" t="s">
        <v>176</v>
      </c>
      <c r="F141" s="155" t="s">
        <v>177</v>
      </c>
      <c r="G141" s="155" t="s">
        <v>178</v>
      </c>
    </row>
    <row r="142" spans="1:7" ht="45" customHeight="1">
      <c r="A142" s="156" t="s">
        <v>428</v>
      </c>
      <c r="B142" s="157" t="s">
        <v>429</v>
      </c>
      <c r="C142" s="156" t="s">
        <v>31</v>
      </c>
      <c r="D142" s="156" t="s">
        <v>40</v>
      </c>
      <c r="E142" s="158">
        <v>6.9999999999999994E-5</v>
      </c>
      <c r="F142" s="159">
        <v>23186.03</v>
      </c>
      <c r="G142" s="159">
        <v>1.62</v>
      </c>
    </row>
    <row r="143" spans="1:7" ht="15" customHeight="1">
      <c r="A143" s="154"/>
      <c r="B143" s="154"/>
      <c r="C143" s="154"/>
      <c r="D143" s="154"/>
      <c r="E143" s="258" t="s">
        <v>408</v>
      </c>
      <c r="F143" s="258"/>
      <c r="G143" s="160">
        <v>1.62</v>
      </c>
    </row>
    <row r="144" spans="1:7" ht="15" customHeight="1">
      <c r="A144" s="154"/>
      <c r="B144" s="154"/>
      <c r="C144" s="154"/>
      <c r="D144" s="154"/>
      <c r="E144" s="259" t="s">
        <v>181</v>
      </c>
      <c r="F144" s="259"/>
      <c r="G144" s="161">
        <v>1.62</v>
      </c>
    </row>
    <row r="145" spans="1:7" ht="10.050000000000001" customHeight="1">
      <c r="A145" s="154"/>
      <c r="B145" s="154"/>
      <c r="C145" s="154"/>
      <c r="D145" s="154"/>
      <c r="E145" s="262"/>
      <c r="F145" s="262"/>
      <c r="G145" s="262"/>
    </row>
    <row r="146" spans="1:7" ht="28.2" customHeight="1">
      <c r="A146" s="260" t="s">
        <v>432</v>
      </c>
      <c r="B146" s="260"/>
      <c r="C146" s="260"/>
      <c r="D146" s="260"/>
      <c r="E146" s="260"/>
      <c r="F146" s="260"/>
      <c r="G146" s="260"/>
    </row>
    <row r="147" spans="1:7" ht="28.2" customHeight="1">
      <c r="A147" s="261" t="s">
        <v>412</v>
      </c>
      <c r="B147" s="261"/>
      <c r="C147" s="155" t="s">
        <v>174</v>
      </c>
      <c r="D147" s="155" t="s">
        <v>175</v>
      </c>
      <c r="E147" s="155" t="s">
        <v>176</v>
      </c>
      <c r="F147" s="155" t="s">
        <v>177</v>
      </c>
      <c r="G147" s="155" t="s">
        <v>178</v>
      </c>
    </row>
    <row r="148" spans="1:7" ht="28.2" customHeight="1">
      <c r="A148" s="156" t="s">
        <v>413</v>
      </c>
      <c r="B148" s="157" t="s">
        <v>414</v>
      </c>
      <c r="C148" s="156" t="s">
        <v>31</v>
      </c>
      <c r="D148" s="156" t="s">
        <v>415</v>
      </c>
      <c r="E148" s="158">
        <v>2.5</v>
      </c>
      <c r="F148" s="159">
        <v>0.98</v>
      </c>
      <c r="G148" s="159">
        <v>2.4500000000000002</v>
      </c>
    </row>
    <row r="149" spans="1:7" ht="15" customHeight="1">
      <c r="A149" s="154"/>
      <c r="B149" s="154"/>
      <c r="C149" s="154"/>
      <c r="D149" s="154"/>
      <c r="E149" s="258" t="s">
        <v>416</v>
      </c>
      <c r="F149" s="258"/>
      <c r="G149" s="160">
        <v>2.4500000000000002</v>
      </c>
    </row>
    <row r="150" spans="1:7" ht="15" customHeight="1">
      <c r="A150" s="154"/>
      <c r="B150" s="154"/>
      <c r="C150" s="154"/>
      <c r="D150" s="154"/>
      <c r="E150" s="259" t="s">
        <v>181</v>
      </c>
      <c r="F150" s="259"/>
      <c r="G150" s="161">
        <v>2.4500000000000002</v>
      </c>
    </row>
    <row r="151" spans="1:7" ht="10.050000000000001" customHeight="1">
      <c r="A151" s="154"/>
      <c r="B151" s="154"/>
      <c r="C151" s="154"/>
      <c r="D151" s="154"/>
      <c r="E151" s="262"/>
      <c r="F151" s="262"/>
      <c r="G151" s="262"/>
    </row>
    <row r="152" spans="1:7" ht="31.2" customHeight="1">
      <c r="A152" s="260" t="s">
        <v>514</v>
      </c>
      <c r="B152" s="260"/>
      <c r="C152" s="260"/>
      <c r="D152" s="260"/>
      <c r="E152" s="260"/>
      <c r="F152" s="260"/>
      <c r="G152" s="260"/>
    </row>
    <row r="153" spans="1:7" ht="15" customHeight="1">
      <c r="A153" s="261" t="s">
        <v>195</v>
      </c>
      <c r="B153" s="261"/>
      <c r="C153" s="155" t="s">
        <v>174</v>
      </c>
      <c r="D153" s="155" t="s">
        <v>175</v>
      </c>
      <c r="E153" s="155" t="s">
        <v>176</v>
      </c>
      <c r="F153" s="155" t="s">
        <v>177</v>
      </c>
      <c r="G153" s="155" t="s">
        <v>178</v>
      </c>
    </row>
    <row r="154" spans="1:7" ht="31.8" customHeight="1">
      <c r="A154" s="156" t="s">
        <v>491</v>
      </c>
      <c r="B154" s="157" t="s">
        <v>492</v>
      </c>
      <c r="C154" s="156" t="s">
        <v>31</v>
      </c>
      <c r="D154" s="156" t="s">
        <v>198</v>
      </c>
      <c r="E154" s="158">
        <v>1</v>
      </c>
      <c r="F154" s="159">
        <v>27.64</v>
      </c>
      <c r="G154" s="159">
        <v>27.64</v>
      </c>
    </row>
    <row r="155" spans="1:7" ht="18" customHeight="1">
      <c r="A155" s="154"/>
      <c r="B155" s="154"/>
      <c r="C155" s="154"/>
      <c r="D155" s="154"/>
      <c r="E155" s="258" t="s">
        <v>205</v>
      </c>
      <c r="F155" s="258"/>
      <c r="G155" s="160">
        <v>27.64</v>
      </c>
    </row>
    <row r="156" spans="1:7" ht="24" customHeight="1">
      <c r="A156" s="261" t="s">
        <v>254</v>
      </c>
      <c r="B156" s="261"/>
      <c r="C156" s="155" t="s">
        <v>174</v>
      </c>
      <c r="D156" s="155" t="s">
        <v>175</v>
      </c>
      <c r="E156" s="155" t="s">
        <v>176</v>
      </c>
      <c r="F156" s="155" t="s">
        <v>177</v>
      </c>
      <c r="G156" s="155" t="s">
        <v>178</v>
      </c>
    </row>
    <row r="157" spans="1:7" ht="60.6" customHeight="1">
      <c r="A157" s="156" t="s">
        <v>515</v>
      </c>
      <c r="B157" s="157" t="s">
        <v>516</v>
      </c>
      <c r="C157" s="156" t="s">
        <v>31</v>
      </c>
      <c r="D157" s="156" t="s">
        <v>198</v>
      </c>
      <c r="E157" s="158">
        <v>1</v>
      </c>
      <c r="F157" s="159">
        <v>35.14</v>
      </c>
      <c r="G157" s="159">
        <v>35.14</v>
      </c>
    </row>
    <row r="158" spans="1:7" ht="60.6" customHeight="1">
      <c r="A158" s="156" t="s">
        <v>517</v>
      </c>
      <c r="B158" s="157" t="s">
        <v>518</v>
      </c>
      <c r="C158" s="156" t="s">
        <v>31</v>
      </c>
      <c r="D158" s="156" t="s">
        <v>198</v>
      </c>
      <c r="E158" s="158">
        <v>1</v>
      </c>
      <c r="F158" s="159">
        <v>4.8600000000000003</v>
      </c>
      <c r="G158" s="159">
        <v>4.8600000000000003</v>
      </c>
    </row>
    <row r="159" spans="1:7" ht="60.6" customHeight="1">
      <c r="A159" s="156" t="s">
        <v>519</v>
      </c>
      <c r="B159" s="157" t="s">
        <v>520</v>
      </c>
      <c r="C159" s="156" t="s">
        <v>31</v>
      </c>
      <c r="D159" s="156" t="s">
        <v>198</v>
      </c>
      <c r="E159" s="158">
        <v>1</v>
      </c>
      <c r="F159" s="159">
        <v>12.04</v>
      </c>
      <c r="G159" s="159">
        <v>12.04</v>
      </c>
    </row>
    <row r="160" spans="1:7" ht="15" customHeight="1">
      <c r="A160" s="154"/>
      <c r="B160" s="154"/>
      <c r="C160" s="154"/>
      <c r="D160" s="154"/>
      <c r="E160" s="258" t="s">
        <v>257</v>
      </c>
      <c r="F160" s="258"/>
      <c r="G160" s="160">
        <v>52.04</v>
      </c>
    </row>
    <row r="161" spans="1:7" ht="15" customHeight="1">
      <c r="A161" s="154"/>
      <c r="B161" s="154"/>
      <c r="C161" s="154"/>
      <c r="D161" s="154"/>
      <c r="E161" s="259" t="s">
        <v>181</v>
      </c>
      <c r="F161" s="259"/>
      <c r="G161" s="161">
        <v>79.680000000000007</v>
      </c>
    </row>
    <row r="162" spans="1:7" ht="10.050000000000001" customHeight="1">
      <c r="A162" s="154"/>
      <c r="B162" s="154"/>
      <c r="C162" s="154"/>
      <c r="D162" s="154"/>
      <c r="E162" s="262"/>
      <c r="F162" s="262"/>
      <c r="G162" s="262"/>
    </row>
    <row r="163" spans="1:7" ht="24.6" customHeight="1">
      <c r="A163" s="260" t="s">
        <v>521</v>
      </c>
      <c r="B163" s="260"/>
      <c r="C163" s="260"/>
      <c r="D163" s="260"/>
      <c r="E163" s="260"/>
      <c r="F163" s="260"/>
      <c r="G163" s="260"/>
    </row>
    <row r="164" spans="1:7" ht="24" customHeight="1">
      <c r="A164" s="261" t="s">
        <v>195</v>
      </c>
      <c r="B164" s="261"/>
      <c r="C164" s="155" t="s">
        <v>174</v>
      </c>
      <c r="D164" s="155" t="s">
        <v>175</v>
      </c>
      <c r="E164" s="155" t="s">
        <v>176</v>
      </c>
      <c r="F164" s="155" t="s">
        <v>177</v>
      </c>
      <c r="G164" s="155" t="s">
        <v>178</v>
      </c>
    </row>
    <row r="165" spans="1:7" ht="21" customHeight="1">
      <c r="A165" s="156" t="s">
        <v>491</v>
      </c>
      <c r="B165" s="157" t="s">
        <v>492</v>
      </c>
      <c r="C165" s="156" t="s">
        <v>31</v>
      </c>
      <c r="D165" s="156" t="s">
        <v>198</v>
      </c>
      <c r="E165" s="158">
        <v>1</v>
      </c>
      <c r="F165" s="159">
        <v>27.64</v>
      </c>
      <c r="G165" s="159">
        <v>27.64</v>
      </c>
    </row>
    <row r="166" spans="1:7" ht="18" customHeight="1">
      <c r="A166" s="154"/>
      <c r="B166" s="154"/>
      <c r="C166" s="154"/>
      <c r="D166" s="154"/>
      <c r="E166" s="258" t="s">
        <v>205</v>
      </c>
      <c r="F166" s="258"/>
      <c r="G166" s="160">
        <v>27.64</v>
      </c>
    </row>
    <row r="167" spans="1:7" ht="15" customHeight="1">
      <c r="A167" s="261" t="s">
        <v>254</v>
      </c>
      <c r="B167" s="261"/>
      <c r="C167" s="155" t="s">
        <v>174</v>
      </c>
      <c r="D167" s="155" t="s">
        <v>175</v>
      </c>
      <c r="E167" s="155" t="s">
        <v>176</v>
      </c>
      <c r="F167" s="155" t="s">
        <v>177</v>
      </c>
      <c r="G167" s="155" t="s">
        <v>178</v>
      </c>
    </row>
    <row r="168" spans="1:7" ht="59.4" customHeight="1">
      <c r="A168" s="156" t="s">
        <v>515</v>
      </c>
      <c r="B168" s="157" t="s">
        <v>516</v>
      </c>
      <c r="C168" s="156" t="s">
        <v>31</v>
      </c>
      <c r="D168" s="156" t="s">
        <v>198</v>
      </c>
      <c r="E168" s="158">
        <v>1</v>
      </c>
      <c r="F168" s="159">
        <v>35.14</v>
      </c>
      <c r="G168" s="159">
        <v>35.14</v>
      </c>
    </row>
    <row r="169" spans="1:7" ht="59.4" customHeight="1">
      <c r="A169" s="156" t="s">
        <v>517</v>
      </c>
      <c r="B169" s="157" t="s">
        <v>518</v>
      </c>
      <c r="C169" s="156" t="s">
        <v>31</v>
      </c>
      <c r="D169" s="156" t="s">
        <v>198</v>
      </c>
      <c r="E169" s="158">
        <v>1</v>
      </c>
      <c r="F169" s="159">
        <v>4.8600000000000003</v>
      </c>
      <c r="G169" s="159">
        <v>4.8600000000000003</v>
      </c>
    </row>
    <row r="170" spans="1:7" ht="59.4" customHeight="1">
      <c r="A170" s="156" t="s">
        <v>519</v>
      </c>
      <c r="B170" s="157" t="s">
        <v>520</v>
      </c>
      <c r="C170" s="156" t="s">
        <v>31</v>
      </c>
      <c r="D170" s="156" t="s">
        <v>198</v>
      </c>
      <c r="E170" s="158">
        <v>1</v>
      </c>
      <c r="F170" s="159">
        <v>12.04</v>
      </c>
      <c r="G170" s="159">
        <v>12.04</v>
      </c>
    </row>
    <row r="171" spans="1:7" ht="59.4" customHeight="1">
      <c r="A171" s="156" t="s">
        <v>522</v>
      </c>
      <c r="B171" s="157" t="s">
        <v>523</v>
      </c>
      <c r="C171" s="156" t="s">
        <v>31</v>
      </c>
      <c r="D171" s="156" t="s">
        <v>198</v>
      </c>
      <c r="E171" s="158">
        <v>1</v>
      </c>
      <c r="F171" s="159">
        <v>59.24</v>
      </c>
      <c r="G171" s="159">
        <v>59.24</v>
      </c>
    </row>
    <row r="172" spans="1:7" ht="59.4" customHeight="1">
      <c r="A172" s="156" t="s">
        <v>524</v>
      </c>
      <c r="B172" s="157" t="s">
        <v>525</v>
      </c>
      <c r="C172" s="156" t="s">
        <v>31</v>
      </c>
      <c r="D172" s="156" t="s">
        <v>198</v>
      </c>
      <c r="E172" s="158">
        <v>1</v>
      </c>
      <c r="F172" s="159">
        <v>186.25</v>
      </c>
      <c r="G172" s="159">
        <v>186.25</v>
      </c>
    </row>
    <row r="173" spans="1:7" ht="15" customHeight="1">
      <c r="A173" s="154"/>
      <c r="B173" s="154"/>
      <c r="C173" s="154"/>
      <c r="D173" s="154"/>
      <c r="E173" s="258" t="s">
        <v>257</v>
      </c>
      <c r="F173" s="258"/>
      <c r="G173" s="160">
        <v>297.52999999999997</v>
      </c>
    </row>
    <row r="174" spans="1:7" ht="15" customHeight="1">
      <c r="A174" s="154"/>
      <c r="B174" s="154"/>
      <c r="C174" s="154"/>
      <c r="D174" s="154"/>
      <c r="E174" s="259" t="s">
        <v>181</v>
      </c>
      <c r="F174" s="259"/>
      <c r="G174" s="161">
        <v>325.17</v>
      </c>
    </row>
    <row r="175" spans="1:7" ht="10.050000000000001" customHeight="1">
      <c r="A175" s="154"/>
      <c r="B175" s="154"/>
      <c r="C175" s="154"/>
      <c r="D175" s="154"/>
      <c r="E175" s="262"/>
      <c r="F175" s="262"/>
      <c r="G175" s="262"/>
    </row>
    <row r="176" spans="1:7" ht="42.6" customHeight="1">
      <c r="A176" s="260" t="s">
        <v>526</v>
      </c>
      <c r="B176" s="260"/>
      <c r="C176" s="260"/>
      <c r="D176" s="260"/>
      <c r="E176" s="260"/>
      <c r="F176" s="260"/>
      <c r="G176" s="260"/>
    </row>
    <row r="177" spans="1:7" ht="36.6" customHeight="1">
      <c r="A177" s="261" t="s">
        <v>405</v>
      </c>
      <c r="B177" s="261"/>
      <c r="C177" s="155" t="s">
        <v>174</v>
      </c>
      <c r="D177" s="155" t="s">
        <v>175</v>
      </c>
      <c r="E177" s="155" t="s">
        <v>176</v>
      </c>
      <c r="F177" s="155" t="s">
        <v>177</v>
      </c>
      <c r="G177" s="155" t="s">
        <v>178</v>
      </c>
    </row>
    <row r="178" spans="1:7" ht="37.950000000000003" customHeight="1">
      <c r="A178" s="156" t="s">
        <v>527</v>
      </c>
      <c r="B178" s="157" t="s">
        <v>528</v>
      </c>
      <c r="C178" s="156" t="s">
        <v>31</v>
      </c>
      <c r="D178" s="156" t="s">
        <v>40</v>
      </c>
      <c r="E178" s="158">
        <v>3.4199999999999998E-5</v>
      </c>
      <c r="F178" s="159">
        <v>608374.41</v>
      </c>
      <c r="G178" s="159">
        <v>20.8</v>
      </c>
    </row>
    <row r="179" spans="1:7" ht="43.2" customHeight="1">
      <c r="A179" s="156" t="s">
        <v>529</v>
      </c>
      <c r="B179" s="157" t="s">
        <v>530</v>
      </c>
      <c r="C179" s="156" t="s">
        <v>31</v>
      </c>
      <c r="D179" s="156" t="s">
        <v>40</v>
      </c>
      <c r="E179" s="158">
        <v>6.0300000000000002E-5</v>
      </c>
      <c r="F179" s="159">
        <v>237841.37</v>
      </c>
      <c r="G179" s="159">
        <v>14.34</v>
      </c>
    </row>
    <row r="180" spans="1:7" ht="15" customHeight="1">
      <c r="A180" s="154"/>
      <c r="B180" s="154"/>
      <c r="C180" s="154"/>
      <c r="D180" s="154"/>
      <c r="E180" s="258" t="s">
        <v>408</v>
      </c>
      <c r="F180" s="258"/>
      <c r="G180" s="160">
        <v>35.14</v>
      </c>
    </row>
    <row r="181" spans="1:7" ht="15" customHeight="1">
      <c r="A181" s="154"/>
      <c r="B181" s="154"/>
      <c r="C181" s="154"/>
      <c r="D181" s="154"/>
      <c r="E181" s="259" t="s">
        <v>181</v>
      </c>
      <c r="F181" s="259"/>
      <c r="G181" s="161">
        <v>35.14</v>
      </c>
    </row>
    <row r="182" spans="1:7" ht="10.050000000000001" customHeight="1">
      <c r="A182" s="154"/>
      <c r="B182" s="154"/>
      <c r="C182" s="154"/>
      <c r="D182" s="154"/>
      <c r="E182" s="262"/>
      <c r="F182" s="262"/>
      <c r="G182" s="262"/>
    </row>
    <row r="183" spans="1:7" ht="40.200000000000003" customHeight="1">
      <c r="A183" s="260" t="s">
        <v>531</v>
      </c>
      <c r="B183" s="260"/>
      <c r="C183" s="260"/>
      <c r="D183" s="260"/>
      <c r="E183" s="260"/>
      <c r="F183" s="260"/>
      <c r="G183" s="260"/>
    </row>
    <row r="184" spans="1:7" ht="24">
      <c r="A184" s="261" t="s">
        <v>405</v>
      </c>
      <c r="B184" s="261"/>
      <c r="C184" s="155" t="s">
        <v>174</v>
      </c>
      <c r="D184" s="155" t="s">
        <v>175</v>
      </c>
      <c r="E184" s="155" t="s">
        <v>176</v>
      </c>
      <c r="F184" s="155" t="s">
        <v>177</v>
      </c>
      <c r="G184" s="155" t="s">
        <v>178</v>
      </c>
    </row>
    <row r="185" spans="1:7" ht="48.6" customHeight="1">
      <c r="A185" s="156" t="s">
        <v>527</v>
      </c>
      <c r="B185" s="157" t="s">
        <v>528</v>
      </c>
      <c r="C185" s="156" t="s">
        <v>31</v>
      </c>
      <c r="D185" s="156" t="s">
        <v>40</v>
      </c>
      <c r="E185" s="158">
        <v>5.6999999999999996E-6</v>
      </c>
      <c r="F185" s="159">
        <v>608374.41</v>
      </c>
      <c r="G185" s="159">
        <v>3.46</v>
      </c>
    </row>
    <row r="186" spans="1:7" ht="48.6" customHeight="1">
      <c r="A186" s="156" t="s">
        <v>529</v>
      </c>
      <c r="B186" s="157" t="s">
        <v>530</v>
      </c>
      <c r="C186" s="156" t="s">
        <v>31</v>
      </c>
      <c r="D186" s="156" t="s">
        <v>40</v>
      </c>
      <c r="E186" s="158">
        <v>5.9000000000000003E-6</v>
      </c>
      <c r="F186" s="159">
        <v>237841.37</v>
      </c>
      <c r="G186" s="159">
        <v>1.4</v>
      </c>
    </row>
    <row r="187" spans="1:7" ht="15" customHeight="1">
      <c r="A187" s="154"/>
      <c r="B187" s="154"/>
      <c r="C187" s="154"/>
      <c r="D187" s="154"/>
      <c r="E187" s="258" t="s">
        <v>408</v>
      </c>
      <c r="F187" s="258"/>
      <c r="G187" s="160">
        <v>4.8600000000000003</v>
      </c>
    </row>
    <row r="188" spans="1:7" ht="15" customHeight="1">
      <c r="A188" s="154"/>
      <c r="B188" s="154"/>
      <c r="C188" s="154"/>
      <c r="D188" s="154"/>
      <c r="E188" s="259" t="s">
        <v>181</v>
      </c>
      <c r="F188" s="259"/>
      <c r="G188" s="161">
        <v>4.8600000000000003</v>
      </c>
    </row>
    <row r="189" spans="1:7" ht="10.050000000000001" customHeight="1">
      <c r="A189" s="154"/>
      <c r="B189" s="154"/>
      <c r="C189" s="154"/>
      <c r="D189" s="154"/>
      <c r="E189" s="262"/>
      <c r="F189" s="262"/>
      <c r="G189" s="262"/>
    </row>
    <row r="190" spans="1:7" ht="36" customHeight="1">
      <c r="A190" s="260" t="s">
        <v>532</v>
      </c>
      <c r="B190" s="260"/>
      <c r="C190" s="260"/>
      <c r="D190" s="260"/>
      <c r="E190" s="260"/>
      <c r="F190" s="260"/>
      <c r="G190" s="260"/>
    </row>
    <row r="191" spans="1:7" ht="24">
      <c r="A191" s="261" t="s">
        <v>405</v>
      </c>
      <c r="B191" s="261"/>
      <c r="C191" s="155" t="s">
        <v>174</v>
      </c>
      <c r="D191" s="155" t="s">
        <v>175</v>
      </c>
      <c r="E191" s="155" t="s">
        <v>176</v>
      </c>
      <c r="F191" s="155" t="s">
        <v>177</v>
      </c>
      <c r="G191" s="155" t="s">
        <v>178</v>
      </c>
    </row>
    <row r="192" spans="1:7" ht="60" customHeight="1">
      <c r="A192" s="156" t="s">
        <v>527</v>
      </c>
      <c r="B192" s="157" t="s">
        <v>528</v>
      </c>
      <c r="C192" s="156" t="s">
        <v>31</v>
      </c>
      <c r="D192" s="156" t="s">
        <v>40</v>
      </c>
      <c r="E192" s="158">
        <v>1.4100000000000001E-5</v>
      </c>
      <c r="F192" s="159">
        <v>608374.41</v>
      </c>
      <c r="G192" s="159">
        <v>8.57</v>
      </c>
    </row>
    <row r="193" spans="1:7" ht="60" customHeight="1">
      <c r="A193" s="156" t="s">
        <v>529</v>
      </c>
      <c r="B193" s="157" t="s">
        <v>530</v>
      </c>
      <c r="C193" s="156" t="s">
        <v>31</v>
      </c>
      <c r="D193" s="156" t="s">
        <v>40</v>
      </c>
      <c r="E193" s="158">
        <v>1.4600000000000001E-5</v>
      </c>
      <c r="F193" s="159">
        <v>237841.37</v>
      </c>
      <c r="G193" s="159">
        <v>3.47</v>
      </c>
    </row>
    <row r="194" spans="1:7" ht="15" customHeight="1">
      <c r="A194" s="154"/>
      <c r="B194" s="154"/>
      <c r="C194" s="154"/>
      <c r="D194" s="154"/>
      <c r="E194" s="258" t="s">
        <v>408</v>
      </c>
      <c r="F194" s="258"/>
      <c r="G194" s="160">
        <v>12.04</v>
      </c>
    </row>
    <row r="195" spans="1:7" ht="15" customHeight="1">
      <c r="A195" s="154"/>
      <c r="B195" s="154"/>
      <c r="C195" s="154"/>
      <c r="D195" s="154"/>
      <c r="E195" s="259" t="s">
        <v>181</v>
      </c>
      <c r="F195" s="259"/>
      <c r="G195" s="161">
        <v>12.04</v>
      </c>
    </row>
    <row r="196" spans="1:7" ht="10.050000000000001" customHeight="1">
      <c r="A196" s="154"/>
      <c r="B196" s="154"/>
      <c r="C196" s="154"/>
      <c r="D196" s="154"/>
      <c r="E196" s="262"/>
      <c r="F196" s="262"/>
      <c r="G196" s="262"/>
    </row>
    <row r="197" spans="1:7" ht="34.799999999999997" customHeight="1">
      <c r="A197" s="260" t="s">
        <v>533</v>
      </c>
      <c r="B197" s="260"/>
      <c r="C197" s="260"/>
      <c r="D197" s="260"/>
      <c r="E197" s="260"/>
      <c r="F197" s="260"/>
      <c r="G197" s="260"/>
    </row>
    <row r="198" spans="1:7" ht="24">
      <c r="A198" s="261" t="s">
        <v>405</v>
      </c>
      <c r="B198" s="261"/>
      <c r="C198" s="155" t="s">
        <v>174</v>
      </c>
      <c r="D198" s="155" t="s">
        <v>175</v>
      </c>
      <c r="E198" s="155" t="s">
        <v>176</v>
      </c>
      <c r="F198" s="155" t="s">
        <v>177</v>
      </c>
      <c r="G198" s="155" t="s">
        <v>178</v>
      </c>
    </row>
    <row r="199" spans="1:7" ht="48">
      <c r="A199" s="156" t="s">
        <v>527</v>
      </c>
      <c r="B199" s="157" t="s">
        <v>528</v>
      </c>
      <c r="C199" s="156" t="s">
        <v>31</v>
      </c>
      <c r="D199" s="156" t="s">
        <v>40</v>
      </c>
      <c r="E199" s="158">
        <v>6.4200000000000002E-5</v>
      </c>
      <c r="F199" s="159">
        <v>608374.41</v>
      </c>
      <c r="G199" s="159">
        <v>39.049999999999997</v>
      </c>
    </row>
    <row r="200" spans="1:7" ht="36">
      <c r="A200" s="156" t="s">
        <v>529</v>
      </c>
      <c r="B200" s="157" t="s">
        <v>530</v>
      </c>
      <c r="C200" s="156" t="s">
        <v>31</v>
      </c>
      <c r="D200" s="156" t="s">
        <v>40</v>
      </c>
      <c r="E200" s="158">
        <v>8.4900000000000004E-5</v>
      </c>
      <c r="F200" s="159">
        <v>237841.37</v>
      </c>
      <c r="G200" s="159">
        <v>20.190000000000001</v>
      </c>
    </row>
    <row r="201" spans="1:7" ht="15" customHeight="1">
      <c r="A201" s="154"/>
      <c r="B201" s="154"/>
      <c r="C201" s="154"/>
      <c r="D201" s="154"/>
      <c r="E201" s="258" t="s">
        <v>408</v>
      </c>
      <c r="F201" s="258"/>
      <c r="G201" s="160">
        <v>59.24</v>
      </c>
    </row>
    <row r="202" spans="1:7" ht="15" customHeight="1">
      <c r="A202" s="154"/>
      <c r="B202" s="154"/>
      <c r="C202" s="154"/>
      <c r="D202" s="154"/>
      <c r="E202" s="259" t="s">
        <v>181</v>
      </c>
      <c r="F202" s="259"/>
      <c r="G202" s="161">
        <v>59.24</v>
      </c>
    </row>
    <row r="203" spans="1:7" ht="10.050000000000001" customHeight="1">
      <c r="A203" s="154"/>
      <c r="B203" s="154"/>
      <c r="C203" s="154"/>
      <c r="D203" s="154"/>
      <c r="E203" s="262"/>
      <c r="F203" s="262"/>
      <c r="G203" s="262"/>
    </row>
    <row r="204" spans="1:7" ht="27" customHeight="1">
      <c r="A204" s="260" t="s">
        <v>534</v>
      </c>
      <c r="B204" s="260"/>
      <c r="C204" s="260"/>
      <c r="D204" s="260"/>
      <c r="E204" s="260"/>
      <c r="F204" s="260"/>
      <c r="G204" s="260"/>
    </row>
    <row r="205" spans="1:7" ht="15" customHeight="1">
      <c r="A205" s="261" t="s">
        <v>173</v>
      </c>
      <c r="B205" s="261"/>
      <c r="C205" s="155" t="s">
        <v>174</v>
      </c>
      <c r="D205" s="155" t="s">
        <v>175</v>
      </c>
      <c r="E205" s="155" t="s">
        <v>176</v>
      </c>
      <c r="F205" s="155" t="s">
        <v>177</v>
      </c>
      <c r="G205" s="155" t="s">
        <v>178</v>
      </c>
    </row>
    <row r="206" spans="1:7" ht="40.200000000000003" customHeight="1">
      <c r="A206" s="156" t="s">
        <v>512</v>
      </c>
      <c r="B206" s="157" t="s">
        <v>513</v>
      </c>
      <c r="C206" s="156" t="s">
        <v>31</v>
      </c>
      <c r="D206" s="156" t="s">
        <v>489</v>
      </c>
      <c r="E206" s="158">
        <v>29.47</v>
      </c>
      <c r="F206" s="159">
        <v>6.32</v>
      </c>
      <c r="G206" s="159">
        <v>186.25</v>
      </c>
    </row>
    <row r="207" spans="1:7" ht="15" customHeight="1">
      <c r="A207" s="154"/>
      <c r="B207" s="154"/>
      <c r="C207" s="154"/>
      <c r="D207" s="154"/>
      <c r="E207" s="258" t="s">
        <v>180</v>
      </c>
      <c r="F207" s="258"/>
      <c r="G207" s="160">
        <v>186.25</v>
      </c>
    </row>
    <row r="208" spans="1:7" ht="15" customHeight="1">
      <c r="A208" s="154"/>
      <c r="B208" s="154"/>
      <c r="C208" s="154"/>
      <c r="D208" s="154"/>
      <c r="E208" s="259" t="s">
        <v>181</v>
      </c>
      <c r="F208" s="259"/>
      <c r="G208" s="161">
        <v>186.25</v>
      </c>
    </row>
    <row r="209" spans="1:7" ht="10.050000000000001" customHeight="1">
      <c r="A209" s="154"/>
      <c r="B209" s="154"/>
      <c r="C209" s="154"/>
      <c r="D209" s="154"/>
      <c r="E209" s="262"/>
      <c r="F209" s="262"/>
      <c r="G209" s="262"/>
    </row>
    <row r="210" spans="1:7" ht="19.95" customHeight="1">
      <c r="A210" s="260" t="s">
        <v>535</v>
      </c>
      <c r="B210" s="260"/>
      <c r="C210" s="260"/>
      <c r="D210" s="260"/>
      <c r="E210" s="260"/>
      <c r="F210" s="260"/>
      <c r="G210" s="260"/>
    </row>
    <row r="211" spans="1:7" ht="15" customHeight="1">
      <c r="A211" s="261" t="s">
        <v>322</v>
      </c>
      <c r="B211" s="261"/>
      <c r="C211" s="155" t="s">
        <v>174</v>
      </c>
      <c r="D211" s="155" t="s">
        <v>175</v>
      </c>
      <c r="E211" s="155" t="s">
        <v>176</v>
      </c>
      <c r="F211" s="155" t="s">
        <v>177</v>
      </c>
      <c r="G211" s="155" t="s">
        <v>178</v>
      </c>
    </row>
    <row r="212" spans="1:7" ht="33.6" customHeight="1">
      <c r="A212" s="156" t="s">
        <v>323</v>
      </c>
      <c r="B212" s="157" t="s">
        <v>324</v>
      </c>
      <c r="C212" s="156" t="s">
        <v>31</v>
      </c>
      <c r="D212" s="156" t="s">
        <v>198</v>
      </c>
      <c r="E212" s="158">
        <v>1</v>
      </c>
      <c r="F212" s="159">
        <v>2.79</v>
      </c>
      <c r="G212" s="159">
        <v>2.79</v>
      </c>
    </row>
    <row r="213" spans="1:7" ht="33.6" customHeight="1">
      <c r="A213" s="156" t="s">
        <v>343</v>
      </c>
      <c r="B213" s="157" t="s">
        <v>344</v>
      </c>
      <c r="C213" s="156" t="s">
        <v>31</v>
      </c>
      <c r="D213" s="156" t="s">
        <v>198</v>
      </c>
      <c r="E213" s="158">
        <v>1</v>
      </c>
      <c r="F213" s="159">
        <v>1.43</v>
      </c>
      <c r="G213" s="159">
        <v>1.43</v>
      </c>
    </row>
    <row r="214" spans="1:7" ht="33.6" customHeight="1">
      <c r="A214" s="156" t="s">
        <v>327</v>
      </c>
      <c r="B214" s="157" t="s">
        <v>328</v>
      </c>
      <c r="C214" s="156" t="s">
        <v>31</v>
      </c>
      <c r="D214" s="156" t="s">
        <v>198</v>
      </c>
      <c r="E214" s="158">
        <v>1</v>
      </c>
      <c r="F214" s="159">
        <v>1.43</v>
      </c>
      <c r="G214" s="159">
        <v>1.43</v>
      </c>
    </row>
    <row r="215" spans="1:7" ht="33.6" customHeight="1">
      <c r="A215" s="156" t="s">
        <v>345</v>
      </c>
      <c r="B215" s="157" t="s">
        <v>346</v>
      </c>
      <c r="C215" s="156" t="s">
        <v>31</v>
      </c>
      <c r="D215" s="156" t="s">
        <v>198</v>
      </c>
      <c r="E215" s="158">
        <v>1</v>
      </c>
      <c r="F215" s="159">
        <v>0.44</v>
      </c>
      <c r="G215" s="159">
        <v>0.44</v>
      </c>
    </row>
    <row r="216" spans="1:7" ht="33.6" customHeight="1">
      <c r="A216" s="156" t="s">
        <v>331</v>
      </c>
      <c r="B216" s="157" t="s">
        <v>332</v>
      </c>
      <c r="C216" s="156" t="s">
        <v>31</v>
      </c>
      <c r="D216" s="156" t="s">
        <v>198</v>
      </c>
      <c r="E216" s="158">
        <v>1</v>
      </c>
      <c r="F216" s="159">
        <v>0.08</v>
      </c>
      <c r="G216" s="159">
        <v>0.08</v>
      </c>
    </row>
    <row r="217" spans="1:7" ht="33.6" customHeight="1">
      <c r="A217" s="156" t="s">
        <v>333</v>
      </c>
      <c r="B217" s="157" t="s">
        <v>334</v>
      </c>
      <c r="C217" s="156" t="s">
        <v>31</v>
      </c>
      <c r="D217" s="156" t="s">
        <v>198</v>
      </c>
      <c r="E217" s="158">
        <v>1</v>
      </c>
      <c r="F217" s="159">
        <v>0.54</v>
      </c>
      <c r="G217" s="159">
        <v>0.54</v>
      </c>
    </row>
    <row r="218" spans="1:7">
      <c r="A218" s="154"/>
      <c r="B218" s="154"/>
      <c r="C218" s="154"/>
      <c r="D218" s="154"/>
      <c r="E218" s="258" t="s">
        <v>335</v>
      </c>
      <c r="F218" s="258"/>
      <c r="G218" s="160">
        <v>6.71</v>
      </c>
    </row>
    <row r="219" spans="1:7" ht="24">
      <c r="A219" s="261" t="s">
        <v>336</v>
      </c>
      <c r="B219" s="261"/>
      <c r="C219" s="155" t="s">
        <v>174</v>
      </c>
      <c r="D219" s="155" t="s">
        <v>175</v>
      </c>
      <c r="E219" s="155" t="s">
        <v>176</v>
      </c>
      <c r="F219" s="155" t="s">
        <v>177</v>
      </c>
      <c r="G219" s="155" t="s">
        <v>178</v>
      </c>
    </row>
    <row r="220" spans="1:7">
      <c r="A220" s="156" t="s">
        <v>536</v>
      </c>
      <c r="B220" s="157" t="s">
        <v>537</v>
      </c>
      <c r="C220" s="156" t="s">
        <v>31</v>
      </c>
      <c r="D220" s="156" t="s">
        <v>198</v>
      </c>
      <c r="E220" s="158">
        <v>1</v>
      </c>
      <c r="F220" s="159">
        <v>20.97</v>
      </c>
      <c r="G220" s="159">
        <v>20.97</v>
      </c>
    </row>
    <row r="221" spans="1:7">
      <c r="A221" s="154"/>
      <c r="B221" s="154"/>
      <c r="C221" s="154"/>
      <c r="D221" s="154"/>
      <c r="E221" s="258" t="s">
        <v>339</v>
      </c>
      <c r="F221" s="258"/>
      <c r="G221" s="160">
        <v>20.97</v>
      </c>
    </row>
    <row r="222" spans="1:7" ht="24">
      <c r="A222" s="261" t="s">
        <v>254</v>
      </c>
      <c r="B222" s="261"/>
      <c r="C222" s="155" t="s">
        <v>174</v>
      </c>
      <c r="D222" s="155" t="s">
        <v>175</v>
      </c>
      <c r="E222" s="155" t="s">
        <v>176</v>
      </c>
      <c r="F222" s="155" t="s">
        <v>177</v>
      </c>
      <c r="G222" s="155" t="s">
        <v>178</v>
      </c>
    </row>
    <row r="223" spans="1:7" ht="24">
      <c r="A223" s="156" t="s">
        <v>538</v>
      </c>
      <c r="B223" s="157" t="s">
        <v>539</v>
      </c>
      <c r="C223" s="156" t="s">
        <v>31</v>
      </c>
      <c r="D223" s="156" t="s">
        <v>198</v>
      </c>
      <c r="E223" s="158">
        <v>1</v>
      </c>
      <c r="F223" s="159">
        <v>0.24</v>
      </c>
      <c r="G223" s="159">
        <v>0.24</v>
      </c>
    </row>
    <row r="224" spans="1:7" ht="15" customHeight="1">
      <c r="A224" s="154"/>
      <c r="B224" s="154"/>
      <c r="C224" s="154"/>
      <c r="D224" s="154"/>
      <c r="E224" s="258" t="s">
        <v>257</v>
      </c>
      <c r="F224" s="258"/>
      <c r="G224" s="160">
        <v>0.24</v>
      </c>
    </row>
    <row r="225" spans="1:7" ht="15" customHeight="1">
      <c r="A225" s="154"/>
      <c r="B225" s="154"/>
      <c r="C225" s="154"/>
      <c r="D225" s="154"/>
      <c r="E225" s="259" t="s">
        <v>181</v>
      </c>
      <c r="F225" s="259"/>
      <c r="G225" s="161">
        <v>27.92</v>
      </c>
    </row>
    <row r="226" spans="1:7" ht="10.050000000000001" customHeight="1">
      <c r="A226" s="154"/>
      <c r="B226" s="154"/>
      <c r="C226" s="154"/>
      <c r="D226" s="154"/>
      <c r="E226" s="262"/>
      <c r="F226" s="262"/>
      <c r="G226" s="262"/>
    </row>
    <row r="227" spans="1:7" ht="39" customHeight="1">
      <c r="A227" s="260" t="s">
        <v>557</v>
      </c>
      <c r="B227" s="260"/>
      <c r="C227" s="260"/>
      <c r="D227" s="260"/>
      <c r="E227" s="260"/>
      <c r="F227" s="260"/>
      <c r="G227" s="260"/>
    </row>
    <row r="228" spans="1:7" ht="15" customHeight="1">
      <c r="A228" s="261" t="s">
        <v>188</v>
      </c>
      <c r="B228" s="261"/>
      <c r="C228" s="155" t="s">
        <v>174</v>
      </c>
      <c r="D228" s="155" t="s">
        <v>175</v>
      </c>
      <c r="E228" s="155" t="s">
        <v>176</v>
      </c>
      <c r="F228" s="155" t="s">
        <v>177</v>
      </c>
      <c r="G228" s="155" t="s">
        <v>178</v>
      </c>
    </row>
    <row r="229" spans="1:7" ht="55.2" customHeight="1">
      <c r="A229" s="156" t="s">
        <v>286</v>
      </c>
      <c r="B229" s="157" t="s">
        <v>287</v>
      </c>
      <c r="C229" s="156" t="s">
        <v>31</v>
      </c>
      <c r="D229" s="156" t="s">
        <v>212</v>
      </c>
      <c r="E229" s="158">
        <v>0.77869999999999995</v>
      </c>
      <c r="F229" s="159">
        <v>0.44</v>
      </c>
      <c r="G229" s="159">
        <v>0.34</v>
      </c>
    </row>
    <row r="230" spans="1:7" ht="55.2" customHeight="1">
      <c r="A230" s="156" t="s">
        <v>288</v>
      </c>
      <c r="B230" s="157" t="s">
        <v>289</v>
      </c>
      <c r="C230" s="156" t="s">
        <v>31</v>
      </c>
      <c r="D230" s="156" t="s">
        <v>191</v>
      </c>
      <c r="E230" s="158">
        <v>0.82589999999999997</v>
      </c>
      <c r="F230" s="159">
        <v>2.0499999999999998</v>
      </c>
      <c r="G230" s="159">
        <v>1.69</v>
      </c>
    </row>
    <row r="231" spans="1:7" ht="18" customHeight="1">
      <c r="A231" s="154"/>
      <c r="B231" s="154"/>
      <c r="C231" s="154"/>
      <c r="D231" s="154"/>
      <c r="E231" s="258" t="s">
        <v>192</v>
      </c>
      <c r="F231" s="258"/>
      <c r="G231" s="160">
        <v>2.0299999999999998</v>
      </c>
    </row>
    <row r="232" spans="1:7" ht="24">
      <c r="A232" s="261" t="s">
        <v>173</v>
      </c>
      <c r="B232" s="261"/>
      <c r="C232" s="155" t="s">
        <v>174</v>
      </c>
      <c r="D232" s="155" t="s">
        <v>175</v>
      </c>
      <c r="E232" s="155" t="s">
        <v>176</v>
      </c>
      <c r="F232" s="155" t="s">
        <v>177</v>
      </c>
      <c r="G232" s="155" t="s">
        <v>178</v>
      </c>
    </row>
    <row r="233" spans="1:7" ht="24">
      <c r="A233" s="156" t="s">
        <v>225</v>
      </c>
      <c r="B233" s="157" t="s">
        <v>226</v>
      </c>
      <c r="C233" s="156" t="s">
        <v>31</v>
      </c>
      <c r="D233" s="156" t="s">
        <v>48</v>
      </c>
      <c r="E233" s="158">
        <v>0.75580000000000003</v>
      </c>
      <c r="F233" s="159">
        <v>130</v>
      </c>
      <c r="G233" s="159">
        <v>98.25</v>
      </c>
    </row>
    <row r="234" spans="1:7">
      <c r="A234" s="156" t="s">
        <v>302</v>
      </c>
      <c r="B234" s="157" t="s">
        <v>303</v>
      </c>
      <c r="C234" s="156" t="s">
        <v>31</v>
      </c>
      <c r="D234" s="156" t="s">
        <v>251</v>
      </c>
      <c r="E234" s="158">
        <v>322.97770000000003</v>
      </c>
      <c r="F234" s="159">
        <v>0.7</v>
      </c>
      <c r="G234" s="159">
        <v>226.08</v>
      </c>
    </row>
    <row r="235" spans="1:7" ht="24">
      <c r="A235" s="156" t="s">
        <v>558</v>
      </c>
      <c r="B235" s="157" t="s">
        <v>559</v>
      </c>
      <c r="C235" s="156" t="s">
        <v>31</v>
      </c>
      <c r="D235" s="156" t="s">
        <v>48</v>
      </c>
      <c r="E235" s="158">
        <v>0.58720000000000006</v>
      </c>
      <c r="F235" s="159">
        <v>100.61</v>
      </c>
      <c r="G235" s="159">
        <v>59.07</v>
      </c>
    </row>
    <row r="236" spans="1:7">
      <c r="A236" s="154"/>
      <c r="B236" s="154"/>
      <c r="C236" s="154"/>
      <c r="D236" s="154"/>
      <c r="E236" s="258" t="s">
        <v>180</v>
      </c>
      <c r="F236" s="258"/>
      <c r="G236" s="160">
        <v>383.4</v>
      </c>
    </row>
    <row r="237" spans="1:7" ht="24">
      <c r="A237" s="261" t="s">
        <v>195</v>
      </c>
      <c r="B237" s="261"/>
      <c r="C237" s="155" t="s">
        <v>174</v>
      </c>
      <c r="D237" s="155" t="s">
        <v>175</v>
      </c>
      <c r="E237" s="155" t="s">
        <v>176</v>
      </c>
      <c r="F237" s="155" t="s">
        <v>177</v>
      </c>
      <c r="G237" s="155" t="s">
        <v>178</v>
      </c>
    </row>
    <row r="238" spans="1:7" ht="31.2" customHeight="1">
      <c r="A238" s="156" t="s">
        <v>308</v>
      </c>
      <c r="B238" s="157" t="s">
        <v>309</v>
      </c>
      <c r="C238" s="156" t="s">
        <v>31</v>
      </c>
      <c r="D238" s="156" t="s">
        <v>198</v>
      </c>
      <c r="E238" s="158">
        <v>1.6046</v>
      </c>
      <c r="F238" s="159">
        <v>21.49</v>
      </c>
      <c r="G238" s="159">
        <v>34.479999999999997</v>
      </c>
    </row>
    <row r="239" spans="1:7" ht="15" customHeight="1">
      <c r="A239" s="156" t="s">
        <v>203</v>
      </c>
      <c r="B239" s="157" t="s">
        <v>204</v>
      </c>
      <c r="C239" s="156" t="s">
        <v>31</v>
      </c>
      <c r="D239" s="156" t="s">
        <v>198</v>
      </c>
      <c r="E239" s="158">
        <v>2.5333000000000001</v>
      </c>
      <c r="F239" s="159">
        <v>22.95</v>
      </c>
      <c r="G239" s="159">
        <v>58.13</v>
      </c>
    </row>
    <row r="240" spans="1:7" ht="18" customHeight="1">
      <c r="A240" s="154"/>
      <c r="B240" s="154"/>
      <c r="C240" s="154"/>
      <c r="D240" s="154"/>
      <c r="E240" s="258" t="s">
        <v>205</v>
      </c>
      <c r="F240" s="258"/>
      <c r="G240" s="160">
        <v>92.61</v>
      </c>
    </row>
    <row r="241" spans="1:7" ht="15" customHeight="1">
      <c r="A241" s="154"/>
      <c r="B241" s="154"/>
      <c r="C241" s="154"/>
      <c r="D241" s="154"/>
      <c r="E241" s="259" t="s">
        <v>181</v>
      </c>
      <c r="F241" s="259"/>
      <c r="G241" s="161">
        <v>478.04</v>
      </c>
    </row>
    <row r="242" spans="1:7" ht="10.050000000000001" customHeight="1">
      <c r="A242" s="154"/>
      <c r="B242" s="154"/>
      <c r="C242" s="154"/>
      <c r="D242" s="154"/>
      <c r="E242" s="262"/>
      <c r="F242" s="262"/>
      <c r="G242" s="262"/>
    </row>
    <row r="243" spans="1:7" ht="30" customHeight="1">
      <c r="A243" s="260" t="s">
        <v>562</v>
      </c>
      <c r="B243" s="260"/>
      <c r="C243" s="260"/>
      <c r="D243" s="260"/>
      <c r="E243" s="260"/>
      <c r="F243" s="260"/>
      <c r="G243" s="260"/>
    </row>
    <row r="244" spans="1:7" ht="24">
      <c r="A244" s="261" t="s">
        <v>188</v>
      </c>
      <c r="B244" s="261"/>
      <c r="C244" s="155" t="s">
        <v>174</v>
      </c>
      <c r="D244" s="155" t="s">
        <v>175</v>
      </c>
      <c r="E244" s="155" t="s">
        <v>176</v>
      </c>
      <c r="F244" s="155" t="s">
        <v>177</v>
      </c>
      <c r="G244" s="155" t="s">
        <v>178</v>
      </c>
    </row>
    <row r="245" spans="1:7" ht="54" customHeight="1">
      <c r="A245" s="156" t="s">
        <v>563</v>
      </c>
      <c r="B245" s="157" t="s">
        <v>564</v>
      </c>
      <c r="C245" s="156" t="s">
        <v>31</v>
      </c>
      <c r="D245" s="156" t="s">
        <v>212</v>
      </c>
      <c r="E245" s="158">
        <v>0.6462</v>
      </c>
      <c r="F245" s="159">
        <v>1.82</v>
      </c>
      <c r="G245" s="159">
        <v>1.17</v>
      </c>
    </row>
    <row r="246" spans="1:7" ht="54" customHeight="1">
      <c r="A246" s="156" t="s">
        <v>565</v>
      </c>
      <c r="B246" s="157" t="s">
        <v>566</v>
      </c>
      <c r="C246" s="156" t="s">
        <v>31</v>
      </c>
      <c r="D246" s="156" t="s">
        <v>191</v>
      </c>
      <c r="E246" s="158">
        <v>0.68530000000000002</v>
      </c>
      <c r="F246" s="159">
        <v>5.89</v>
      </c>
      <c r="G246" s="159">
        <v>4.03</v>
      </c>
    </row>
    <row r="247" spans="1:7" ht="18" customHeight="1">
      <c r="A247" s="154"/>
      <c r="B247" s="154"/>
      <c r="C247" s="154"/>
      <c r="D247" s="154"/>
      <c r="E247" s="258" t="s">
        <v>192</v>
      </c>
      <c r="F247" s="258"/>
      <c r="G247" s="160">
        <v>5.2</v>
      </c>
    </row>
    <row r="248" spans="1:7" ht="24">
      <c r="A248" s="261" t="s">
        <v>173</v>
      </c>
      <c r="B248" s="261"/>
      <c r="C248" s="155" t="s">
        <v>174</v>
      </c>
      <c r="D248" s="155" t="s">
        <v>175</v>
      </c>
      <c r="E248" s="155" t="s">
        <v>176</v>
      </c>
      <c r="F248" s="155" t="s">
        <v>177</v>
      </c>
      <c r="G248" s="155" t="s">
        <v>178</v>
      </c>
    </row>
    <row r="249" spans="1:7" ht="28.8" customHeight="1">
      <c r="A249" s="156" t="s">
        <v>225</v>
      </c>
      <c r="B249" s="157" t="s">
        <v>226</v>
      </c>
      <c r="C249" s="156" t="s">
        <v>31</v>
      </c>
      <c r="D249" s="156" t="s">
        <v>48</v>
      </c>
      <c r="E249" s="158">
        <v>0.83250000000000002</v>
      </c>
      <c r="F249" s="159">
        <v>130</v>
      </c>
      <c r="G249" s="159">
        <v>108.22</v>
      </c>
    </row>
    <row r="250" spans="1:7" ht="12" customHeight="1">
      <c r="A250" s="156" t="s">
        <v>302</v>
      </c>
      <c r="B250" s="157" t="s">
        <v>303</v>
      </c>
      <c r="C250" s="156" t="s">
        <v>31</v>
      </c>
      <c r="D250" s="156" t="s">
        <v>251</v>
      </c>
      <c r="E250" s="158">
        <v>213.45310000000001</v>
      </c>
      <c r="F250" s="159">
        <v>0.7</v>
      </c>
      <c r="G250" s="159">
        <v>149.41</v>
      </c>
    </row>
    <row r="251" spans="1:7" ht="33.6" customHeight="1">
      <c r="A251" s="156" t="s">
        <v>558</v>
      </c>
      <c r="B251" s="157" t="s">
        <v>559</v>
      </c>
      <c r="C251" s="156" t="s">
        <v>31</v>
      </c>
      <c r="D251" s="156" t="s">
        <v>48</v>
      </c>
      <c r="E251" s="158">
        <v>0.58209999999999995</v>
      </c>
      <c r="F251" s="159">
        <v>100.61</v>
      </c>
      <c r="G251" s="159">
        <v>58.56</v>
      </c>
    </row>
    <row r="252" spans="1:7" ht="15" customHeight="1">
      <c r="A252" s="154"/>
      <c r="B252" s="154"/>
      <c r="C252" s="154"/>
      <c r="D252" s="154"/>
      <c r="E252" s="258" t="s">
        <v>180</v>
      </c>
      <c r="F252" s="258"/>
      <c r="G252" s="160">
        <v>316.19</v>
      </c>
    </row>
    <row r="253" spans="1:7" ht="15" customHeight="1">
      <c r="A253" s="261" t="s">
        <v>195</v>
      </c>
      <c r="B253" s="261"/>
      <c r="C253" s="155" t="s">
        <v>174</v>
      </c>
      <c r="D253" s="155" t="s">
        <v>175</v>
      </c>
      <c r="E253" s="155" t="s">
        <v>176</v>
      </c>
      <c r="F253" s="155" t="s">
        <v>177</v>
      </c>
      <c r="G253" s="155" t="s">
        <v>178</v>
      </c>
    </row>
    <row r="254" spans="1:7" ht="29.4" customHeight="1">
      <c r="A254" s="156" t="s">
        <v>308</v>
      </c>
      <c r="B254" s="157" t="s">
        <v>309</v>
      </c>
      <c r="C254" s="156" t="s">
        <v>31</v>
      </c>
      <c r="D254" s="156" t="s">
        <v>198</v>
      </c>
      <c r="E254" s="158">
        <v>1.3314999999999999</v>
      </c>
      <c r="F254" s="159">
        <v>21.49</v>
      </c>
      <c r="G254" s="159">
        <v>28.61</v>
      </c>
    </row>
    <row r="255" spans="1:7" ht="15" customHeight="1">
      <c r="A255" s="156" t="s">
        <v>203</v>
      </c>
      <c r="B255" s="157" t="s">
        <v>204</v>
      </c>
      <c r="C255" s="156" t="s">
        <v>31</v>
      </c>
      <c r="D255" s="156" t="s">
        <v>198</v>
      </c>
      <c r="E255" s="158">
        <v>2.1057999999999999</v>
      </c>
      <c r="F255" s="159">
        <v>22.95</v>
      </c>
      <c r="G255" s="159">
        <v>48.32</v>
      </c>
    </row>
    <row r="256" spans="1:7" ht="18" customHeight="1">
      <c r="A256" s="154"/>
      <c r="B256" s="154"/>
      <c r="C256" s="154"/>
      <c r="D256" s="154"/>
      <c r="E256" s="258" t="s">
        <v>205</v>
      </c>
      <c r="F256" s="258"/>
      <c r="G256" s="160">
        <v>76.930000000000007</v>
      </c>
    </row>
    <row r="257" spans="1:7" ht="15" customHeight="1">
      <c r="A257" s="154"/>
      <c r="B257" s="154"/>
      <c r="C257" s="154"/>
      <c r="D257" s="154"/>
      <c r="E257" s="259" t="s">
        <v>181</v>
      </c>
      <c r="F257" s="259"/>
      <c r="G257" s="161">
        <v>398.32</v>
      </c>
    </row>
    <row r="258" spans="1:7" ht="10.050000000000001" customHeight="1">
      <c r="A258" s="154"/>
      <c r="B258" s="154"/>
      <c r="C258" s="154"/>
      <c r="D258" s="154"/>
      <c r="E258" s="262"/>
      <c r="F258" s="262"/>
      <c r="G258" s="262"/>
    </row>
    <row r="259" spans="1:7" ht="19.95" customHeight="1">
      <c r="A259" s="260" t="s">
        <v>580</v>
      </c>
      <c r="B259" s="260"/>
      <c r="C259" s="260"/>
      <c r="D259" s="260"/>
      <c r="E259" s="260"/>
      <c r="F259" s="260"/>
      <c r="G259" s="260"/>
    </row>
    <row r="260" spans="1:7" ht="15" customHeight="1">
      <c r="A260" s="261" t="s">
        <v>336</v>
      </c>
      <c r="B260" s="261"/>
      <c r="C260" s="155" t="s">
        <v>174</v>
      </c>
      <c r="D260" s="155" t="s">
        <v>175</v>
      </c>
      <c r="E260" s="155" t="s">
        <v>176</v>
      </c>
      <c r="F260" s="155" t="s">
        <v>177</v>
      </c>
      <c r="G260" s="155" t="s">
        <v>178</v>
      </c>
    </row>
    <row r="261" spans="1:7" ht="15" customHeight="1">
      <c r="A261" s="156" t="s">
        <v>347</v>
      </c>
      <c r="B261" s="157" t="s">
        <v>348</v>
      </c>
      <c r="C261" s="156" t="s">
        <v>31</v>
      </c>
      <c r="D261" s="156" t="s">
        <v>198</v>
      </c>
      <c r="E261" s="158">
        <v>1.4760000000000001E-2</v>
      </c>
      <c r="F261" s="159">
        <v>16.739999999999998</v>
      </c>
      <c r="G261" s="159">
        <v>0.24</v>
      </c>
    </row>
    <row r="262" spans="1:7" ht="15" customHeight="1">
      <c r="A262" s="154"/>
      <c r="B262" s="154"/>
      <c r="C262" s="154"/>
      <c r="D262" s="154"/>
      <c r="E262" s="258" t="s">
        <v>339</v>
      </c>
      <c r="F262" s="258"/>
      <c r="G262" s="160">
        <v>0.24</v>
      </c>
    </row>
    <row r="263" spans="1:7" ht="15" customHeight="1">
      <c r="A263" s="154"/>
      <c r="B263" s="154"/>
      <c r="C263" s="154"/>
      <c r="D263" s="154"/>
      <c r="E263" s="259" t="s">
        <v>181</v>
      </c>
      <c r="F263" s="259"/>
      <c r="G263" s="161">
        <v>0.24</v>
      </c>
    </row>
    <row r="264" spans="1:7" ht="10.050000000000001" customHeight="1">
      <c r="A264" s="154"/>
      <c r="B264" s="154"/>
      <c r="C264" s="154"/>
      <c r="D264" s="154"/>
      <c r="E264" s="262"/>
      <c r="F264" s="262"/>
      <c r="G264" s="262"/>
    </row>
    <row r="265" spans="1:7" ht="19.95" customHeight="1">
      <c r="A265" s="260" t="s">
        <v>582</v>
      </c>
      <c r="B265" s="260"/>
      <c r="C265" s="260"/>
      <c r="D265" s="260"/>
      <c r="E265" s="260"/>
      <c r="F265" s="260"/>
      <c r="G265" s="260"/>
    </row>
    <row r="266" spans="1:7" ht="15" customHeight="1">
      <c r="A266" s="261" t="s">
        <v>336</v>
      </c>
      <c r="B266" s="261"/>
      <c r="C266" s="155" t="s">
        <v>174</v>
      </c>
      <c r="D266" s="155" t="s">
        <v>175</v>
      </c>
      <c r="E266" s="155" t="s">
        <v>176</v>
      </c>
      <c r="F266" s="155" t="s">
        <v>177</v>
      </c>
      <c r="G266" s="155" t="s">
        <v>178</v>
      </c>
    </row>
    <row r="267" spans="1:7" ht="15" customHeight="1">
      <c r="A267" s="156" t="s">
        <v>381</v>
      </c>
      <c r="B267" s="157" t="s">
        <v>382</v>
      </c>
      <c r="C267" s="156" t="s">
        <v>31</v>
      </c>
      <c r="D267" s="156" t="s">
        <v>198</v>
      </c>
      <c r="E267" s="158">
        <v>1.154E-2</v>
      </c>
      <c r="F267" s="159">
        <v>16.739999999999998</v>
      </c>
      <c r="G267" s="159">
        <v>0.19</v>
      </c>
    </row>
    <row r="268" spans="1:7" ht="15" customHeight="1">
      <c r="A268" s="154"/>
      <c r="B268" s="154"/>
      <c r="C268" s="154"/>
      <c r="D268" s="154"/>
      <c r="E268" s="258" t="s">
        <v>339</v>
      </c>
      <c r="F268" s="258"/>
      <c r="G268" s="160">
        <v>0.19</v>
      </c>
    </row>
    <row r="269" spans="1:7" ht="15" customHeight="1">
      <c r="A269" s="154"/>
      <c r="B269" s="154"/>
      <c r="C269" s="154"/>
      <c r="D269" s="154"/>
      <c r="E269" s="259" t="s">
        <v>181</v>
      </c>
      <c r="F269" s="259"/>
      <c r="G269" s="161">
        <v>0.19</v>
      </c>
    </row>
    <row r="270" spans="1:7" ht="10.050000000000001" customHeight="1">
      <c r="A270" s="154"/>
      <c r="B270" s="154"/>
      <c r="C270" s="154"/>
      <c r="D270" s="154"/>
      <c r="E270" s="262"/>
      <c r="F270" s="262"/>
      <c r="G270" s="262"/>
    </row>
    <row r="271" spans="1:7" ht="19.95" customHeight="1">
      <c r="A271" s="260" t="s">
        <v>584</v>
      </c>
      <c r="B271" s="260"/>
      <c r="C271" s="260"/>
      <c r="D271" s="260"/>
      <c r="E271" s="260"/>
      <c r="F271" s="260"/>
      <c r="G271" s="260"/>
    </row>
    <row r="272" spans="1:7" ht="15" customHeight="1">
      <c r="A272" s="261" t="s">
        <v>336</v>
      </c>
      <c r="B272" s="261"/>
      <c r="C272" s="155" t="s">
        <v>174</v>
      </c>
      <c r="D272" s="155" t="s">
        <v>175</v>
      </c>
      <c r="E272" s="155" t="s">
        <v>176</v>
      </c>
      <c r="F272" s="155" t="s">
        <v>177</v>
      </c>
      <c r="G272" s="155" t="s">
        <v>178</v>
      </c>
    </row>
    <row r="273" spans="1:7" ht="15" customHeight="1">
      <c r="A273" s="156" t="s">
        <v>536</v>
      </c>
      <c r="B273" s="157" t="s">
        <v>537</v>
      </c>
      <c r="C273" s="156" t="s">
        <v>31</v>
      </c>
      <c r="D273" s="156" t="s">
        <v>198</v>
      </c>
      <c r="E273" s="158">
        <v>1.154E-2</v>
      </c>
      <c r="F273" s="159">
        <v>20.97</v>
      </c>
      <c r="G273" s="159">
        <v>0.24</v>
      </c>
    </row>
    <row r="274" spans="1:7" ht="15" customHeight="1">
      <c r="A274" s="154"/>
      <c r="B274" s="154"/>
      <c r="C274" s="154"/>
      <c r="D274" s="154"/>
      <c r="E274" s="258" t="s">
        <v>339</v>
      </c>
      <c r="F274" s="258"/>
      <c r="G274" s="160">
        <v>0.24</v>
      </c>
    </row>
    <row r="275" spans="1:7" ht="15" customHeight="1">
      <c r="A275" s="154"/>
      <c r="B275" s="154"/>
      <c r="C275" s="154"/>
      <c r="D275" s="154"/>
      <c r="E275" s="259" t="s">
        <v>181</v>
      </c>
      <c r="F275" s="259"/>
      <c r="G275" s="161">
        <v>0.24</v>
      </c>
    </row>
    <row r="276" spans="1:7" ht="10.050000000000001" customHeight="1">
      <c r="A276" s="154"/>
      <c r="B276" s="154"/>
      <c r="C276" s="154"/>
      <c r="D276" s="154"/>
      <c r="E276" s="262"/>
      <c r="F276" s="262"/>
      <c r="G276" s="262"/>
    </row>
    <row r="277" spans="1:7" ht="19.95" customHeight="1">
      <c r="A277" s="260" t="s">
        <v>594</v>
      </c>
      <c r="B277" s="260"/>
      <c r="C277" s="260"/>
      <c r="D277" s="260"/>
      <c r="E277" s="260"/>
      <c r="F277" s="260"/>
      <c r="G277" s="260"/>
    </row>
    <row r="278" spans="1:7" ht="15" customHeight="1">
      <c r="A278" s="261" t="s">
        <v>336</v>
      </c>
      <c r="B278" s="261"/>
      <c r="C278" s="155" t="s">
        <v>174</v>
      </c>
      <c r="D278" s="155" t="s">
        <v>175</v>
      </c>
      <c r="E278" s="155" t="s">
        <v>176</v>
      </c>
      <c r="F278" s="155" t="s">
        <v>177</v>
      </c>
      <c r="G278" s="155" t="s">
        <v>178</v>
      </c>
    </row>
    <row r="279" spans="1:7" ht="15" customHeight="1">
      <c r="A279" s="156" t="s">
        <v>595</v>
      </c>
      <c r="B279" s="157" t="s">
        <v>596</v>
      </c>
      <c r="C279" s="156" t="s">
        <v>31</v>
      </c>
      <c r="D279" s="156" t="s">
        <v>23</v>
      </c>
      <c r="E279" s="158">
        <v>1.5970000000000002E-2</v>
      </c>
      <c r="F279" s="159">
        <f>'caderno de composições'!F118</f>
        <v>4949.46</v>
      </c>
      <c r="G279" s="159">
        <f>F279*E279</f>
        <v>79.042876200000009</v>
      </c>
    </row>
    <row r="280" spans="1:7" ht="15" customHeight="1">
      <c r="A280" s="154"/>
      <c r="B280" s="154"/>
      <c r="C280" s="154"/>
      <c r="D280" s="154"/>
      <c r="E280" s="258" t="s">
        <v>339</v>
      </c>
      <c r="F280" s="258"/>
      <c r="G280" s="160">
        <f>G279</f>
        <v>79.042876200000009</v>
      </c>
    </row>
    <row r="281" spans="1:7" ht="15" customHeight="1">
      <c r="A281" s="154"/>
      <c r="B281" s="154"/>
      <c r="C281" s="154"/>
      <c r="D281" s="154"/>
      <c r="E281" s="259" t="s">
        <v>181</v>
      </c>
      <c r="F281" s="259"/>
      <c r="G281" s="161">
        <f>G280</f>
        <v>79.042876200000009</v>
      </c>
    </row>
    <row r="282" spans="1:7" ht="10.050000000000001" customHeight="1">
      <c r="A282" s="154"/>
      <c r="B282" s="154"/>
      <c r="C282" s="154"/>
      <c r="D282" s="154"/>
      <c r="E282" s="262"/>
      <c r="F282" s="262"/>
      <c r="G282" s="262"/>
    </row>
    <row r="283" spans="1:7" ht="19.95" customHeight="1">
      <c r="A283" s="260" t="s">
        <v>597</v>
      </c>
      <c r="B283" s="260"/>
      <c r="C283" s="260"/>
      <c r="D283" s="260"/>
      <c r="E283" s="260"/>
      <c r="F283" s="260"/>
      <c r="G283" s="260"/>
    </row>
    <row r="284" spans="1:7" ht="15" customHeight="1">
      <c r="A284" s="261" t="s">
        <v>336</v>
      </c>
      <c r="B284" s="261"/>
      <c r="C284" s="155" t="s">
        <v>174</v>
      </c>
      <c r="D284" s="155" t="s">
        <v>175</v>
      </c>
      <c r="E284" s="155" t="s">
        <v>176</v>
      </c>
      <c r="F284" s="155" t="s">
        <v>177</v>
      </c>
      <c r="G284" s="155" t="s">
        <v>178</v>
      </c>
    </row>
    <row r="285" spans="1:7" ht="15" customHeight="1">
      <c r="A285" s="156" t="s">
        <v>598</v>
      </c>
      <c r="B285" s="157" t="s">
        <v>599</v>
      </c>
      <c r="C285" s="156" t="s">
        <v>31</v>
      </c>
      <c r="D285" s="156" t="s">
        <v>23</v>
      </c>
      <c r="E285" s="158">
        <v>1.112E-2</v>
      </c>
      <c r="F285" s="159">
        <f>'caderno de composições'!F103</f>
        <v>19422.18</v>
      </c>
      <c r="G285" s="159">
        <f>E285*F285</f>
        <v>215.97464159999998</v>
      </c>
    </row>
    <row r="286" spans="1:7" ht="15" customHeight="1">
      <c r="A286" s="154"/>
      <c r="B286" s="154"/>
      <c r="C286" s="154"/>
      <c r="D286" s="154"/>
      <c r="E286" s="258" t="s">
        <v>339</v>
      </c>
      <c r="F286" s="258"/>
      <c r="G286" s="160">
        <f>G285</f>
        <v>215.97464159999998</v>
      </c>
    </row>
    <row r="287" spans="1:7" ht="15" customHeight="1">
      <c r="A287" s="154"/>
      <c r="B287" s="154"/>
      <c r="C287" s="154"/>
      <c r="D287" s="154"/>
      <c r="E287" s="259" t="s">
        <v>181</v>
      </c>
      <c r="F287" s="259"/>
      <c r="G287" s="161">
        <f>G285</f>
        <v>215.97464159999998</v>
      </c>
    </row>
    <row r="288" spans="1:7" ht="10.050000000000001" customHeight="1">
      <c r="A288" s="154"/>
      <c r="B288" s="154"/>
      <c r="C288" s="154"/>
      <c r="D288" s="154"/>
      <c r="E288" s="262"/>
      <c r="F288" s="262"/>
      <c r="G288" s="262"/>
    </row>
    <row r="289" spans="1:7" ht="19.95" customHeight="1">
      <c r="A289" s="260" t="s">
        <v>600</v>
      </c>
      <c r="B289" s="260"/>
      <c r="C289" s="260"/>
      <c r="D289" s="260"/>
      <c r="E289" s="260"/>
      <c r="F289" s="260"/>
      <c r="G289" s="260"/>
    </row>
    <row r="290" spans="1:7" ht="15" customHeight="1">
      <c r="A290" s="261" t="s">
        <v>336</v>
      </c>
      <c r="B290" s="261"/>
      <c r="C290" s="155" t="s">
        <v>174</v>
      </c>
      <c r="D290" s="155" t="s">
        <v>175</v>
      </c>
      <c r="E290" s="155" t="s">
        <v>176</v>
      </c>
      <c r="F290" s="155" t="s">
        <v>177</v>
      </c>
      <c r="G290" s="155" t="s">
        <v>178</v>
      </c>
    </row>
    <row r="291" spans="1:7" ht="15" customHeight="1">
      <c r="A291" s="156" t="s">
        <v>601</v>
      </c>
      <c r="B291" s="157" t="s">
        <v>602</v>
      </c>
      <c r="C291" s="156" t="s">
        <v>31</v>
      </c>
      <c r="D291" s="156" t="s">
        <v>198</v>
      </c>
      <c r="E291" s="158">
        <v>5.0899999999999999E-3</v>
      </c>
      <c r="F291" s="159">
        <v>16.91</v>
      </c>
      <c r="G291" s="159">
        <v>0.08</v>
      </c>
    </row>
    <row r="292" spans="1:7" ht="15" customHeight="1">
      <c r="A292" s="154"/>
      <c r="B292" s="154"/>
      <c r="C292" s="154"/>
      <c r="D292" s="154"/>
      <c r="E292" s="258" t="s">
        <v>339</v>
      </c>
      <c r="F292" s="258"/>
      <c r="G292" s="160">
        <v>0.08</v>
      </c>
    </row>
    <row r="293" spans="1:7" ht="15" customHeight="1">
      <c r="A293" s="154"/>
      <c r="B293" s="154"/>
      <c r="C293" s="154"/>
      <c r="D293" s="154"/>
      <c r="E293" s="259" t="s">
        <v>181</v>
      </c>
      <c r="F293" s="259"/>
      <c r="G293" s="161">
        <v>0.08</v>
      </c>
    </row>
    <row r="294" spans="1:7" ht="10.050000000000001" customHeight="1">
      <c r="A294" s="154"/>
      <c r="B294" s="154"/>
      <c r="C294" s="154"/>
      <c r="D294" s="154"/>
      <c r="E294" s="262"/>
      <c r="F294" s="262"/>
      <c r="G294" s="262"/>
    </row>
    <row r="295" spans="1:7" ht="19.95" customHeight="1">
      <c r="A295" s="260" t="s">
        <v>603</v>
      </c>
      <c r="B295" s="260"/>
      <c r="C295" s="260"/>
      <c r="D295" s="260"/>
      <c r="E295" s="260"/>
      <c r="F295" s="260"/>
      <c r="G295" s="260"/>
    </row>
    <row r="296" spans="1:7" ht="15" customHeight="1">
      <c r="A296" s="261" t="s">
        <v>336</v>
      </c>
      <c r="B296" s="261"/>
      <c r="C296" s="155" t="s">
        <v>174</v>
      </c>
      <c r="D296" s="155" t="s">
        <v>175</v>
      </c>
      <c r="E296" s="155" t="s">
        <v>176</v>
      </c>
      <c r="F296" s="155" t="s">
        <v>177</v>
      </c>
      <c r="G296" s="155" t="s">
        <v>178</v>
      </c>
    </row>
    <row r="297" spans="1:7" ht="15" customHeight="1">
      <c r="A297" s="156" t="s">
        <v>604</v>
      </c>
      <c r="B297" s="157" t="s">
        <v>605</v>
      </c>
      <c r="C297" s="156" t="s">
        <v>31</v>
      </c>
      <c r="D297" s="156" t="s">
        <v>198</v>
      </c>
      <c r="E297" s="158">
        <v>5.0899999999999999E-3</v>
      </c>
      <c r="F297" s="159">
        <v>21.79</v>
      </c>
      <c r="G297" s="159">
        <v>0.11</v>
      </c>
    </row>
    <row r="298" spans="1:7" ht="15" customHeight="1">
      <c r="A298" s="154"/>
      <c r="B298" s="154"/>
      <c r="C298" s="154"/>
      <c r="D298" s="154"/>
      <c r="E298" s="258" t="s">
        <v>339</v>
      </c>
      <c r="F298" s="258"/>
      <c r="G298" s="160">
        <v>0.11</v>
      </c>
    </row>
    <row r="299" spans="1:7" ht="15" customHeight="1">
      <c r="A299" s="154"/>
      <c r="B299" s="154"/>
      <c r="C299" s="154"/>
      <c r="D299" s="154"/>
      <c r="E299" s="259" t="s">
        <v>181</v>
      </c>
      <c r="F299" s="259"/>
      <c r="G299" s="161">
        <v>0.11</v>
      </c>
    </row>
    <row r="300" spans="1:7" ht="10.050000000000001" customHeight="1">
      <c r="A300" s="154"/>
      <c r="B300" s="154"/>
      <c r="C300" s="154"/>
      <c r="D300" s="154"/>
      <c r="E300" s="262"/>
      <c r="F300" s="262"/>
      <c r="G300" s="262"/>
    </row>
    <row r="301" spans="1:7" ht="27.6" customHeight="1">
      <c r="A301" s="260" t="s">
        <v>612</v>
      </c>
      <c r="B301" s="260"/>
      <c r="C301" s="260"/>
      <c r="D301" s="260"/>
      <c r="E301" s="260"/>
      <c r="F301" s="260"/>
      <c r="G301" s="260"/>
    </row>
    <row r="302" spans="1:7" ht="15" customHeight="1">
      <c r="A302" s="261" t="s">
        <v>336</v>
      </c>
      <c r="B302" s="261"/>
      <c r="C302" s="155" t="s">
        <v>174</v>
      </c>
      <c r="D302" s="155" t="s">
        <v>175</v>
      </c>
      <c r="E302" s="155" t="s">
        <v>176</v>
      </c>
      <c r="F302" s="155" t="s">
        <v>177</v>
      </c>
      <c r="G302" s="155" t="s">
        <v>178</v>
      </c>
    </row>
    <row r="303" spans="1:7" ht="21" customHeight="1">
      <c r="A303" s="156" t="s">
        <v>613</v>
      </c>
      <c r="B303" s="157" t="s">
        <v>614</v>
      </c>
      <c r="C303" s="156" t="s">
        <v>31</v>
      </c>
      <c r="D303" s="156" t="s">
        <v>198</v>
      </c>
      <c r="E303" s="158">
        <v>8.3099999999999997E-3</v>
      </c>
      <c r="F303" s="159">
        <v>15.63</v>
      </c>
      <c r="G303" s="159">
        <v>0.12</v>
      </c>
    </row>
    <row r="304" spans="1:7" ht="15" customHeight="1">
      <c r="A304" s="154"/>
      <c r="B304" s="154"/>
      <c r="C304" s="154"/>
      <c r="D304" s="154"/>
      <c r="E304" s="258" t="s">
        <v>339</v>
      </c>
      <c r="F304" s="258"/>
      <c r="G304" s="160">
        <v>0.12</v>
      </c>
    </row>
    <row r="305" spans="1:7" ht="15" customHeight="1">
      <c r="A305" s="154"/>
      <c r="B305" s="154"/>
      <c r="C305" s="154"/>
      <c r="D305" s="154"/>
      <c r="E305" s="259" t="s">
        <v>181</v>
      </c>
      <c r="F305" s="259"/>
      <c r="G305" s="161">
        <v>0.12</v>
      </c>
    </row>
    <row r="306" spans="1:7" ht="10.050000000000001" customHeight="1">
      <c r="A306" s="154"/>
      <c r="B306" s="154"/>
      <c r="C306" s="154"/>
      <c r="D306" s="154"/>
      <c r="E306" s="262"/>
      <c r="F306" s="262"/>
      <c r="G306" s="262"/>
    </row>
    <row r="307" spans="1:7" ht="19.95" customHeight="1">
      <c r="A307" s="260" t="s">
        <v>615</v>
      </c>
      <c r="B307" s="260"/>
      <c r="C307" s="260"/>
      <c r="D307" s="260"/>
      <c r="E307" s="260"/>
      <c r="F307" s="260"/>
      <c r="G307" s="260"/>
    </row>
    <row r="308" spans="1:7" ht="15" customHeight="1">
      <c r="A308" s="261" t="s">
        <v>336</v>
      </c>
      <c r="B308" s="261"/>
      <c r="C308" s="155" t="s">
        <v>174</v>
      </c>
      <c r="D308" s="155" t="s">
        <v>175</v>
      </c>
      <c r="E308" s="155" t="s">
        <v>176</v>
      </c>
      <c r="F308" s="155" t="s">
        <v>177</v>
      </c>
      <c r="G308" s="155" t="s">
        <v>178</v>
      </c>
    </row>
    <row r="309" spans="1:7" ht="15" customHeight="1">
      <c r="A309" s="156" t="s">
        <v>616</v>
      </c>
      <c r="B309" s="157" t="s">
        <v>617</v>
      </c>
      <c r="C309" s="156" t="s">
        <v>31</v>
      </c>
      <c r="D309" s="156" t="s">
        <v>198</v>
      </c>
      <c r="E309" s="158">
        <v>1.154E-2</v>
      </c>
      <c r="F309" s="159">
        <v>20.97</v>
      </c>
      <c r="G309" s="159">
        <v>0.24</v>
      </c>
    </row>
    <row r="310" spans="1:7" ht="15" customHeight="1">
      <c r="A310" s="154"/>
      <c r="B310" s="154"/>
      <c r="C310" s="154"/>
      <c r="D310" s="154"/>
      <c r="E310" s="258" t="s">
        <v>339</v>
      </c>
      <c r="F310" s="258"/>
      <c r="G310" s="160">
        <v>0.24</v>
      </c>
    </row>
    <row r="311" spans="1:7" ht="15" customHeight="1">
      <c r="A311" s="154"/>
      <c r="B311" s="154"/>
      <c r="C311" s="154"/>
      <c r="D311" s="154"/>
      <c r="E311" s="259" t="s">
        <v>181</v>
      </c>
      <c r="F311" s="259"/>
      <c r="G311" s="161">
        <v>0.24</v>
      </c>
    </row>
    <row r="312" spans="1:7" ht="10.050000000000001" customHeight="1">
      <c r="A312" s="154"/>
      <c r="B312" s="154"/>
      <c r="C312" s="154"/>
      <c r="D312" s="154"/>
      <c r="E312" s="262"/>
      <c r="F312" s="262"/>
      <c r="G312" s="262"/>
    </row>
    <row r="313" spans="1:7" ht="19.95" customHeight="1">
      <c r="A313" s="260" t="s">
        <v>621</v>
      </c>
      <c r="B313" s="260"/>
      <c r="C313" s="260"/>
      <c r="D313" s="260"/>
      <c r="E313" s="260"/>
      <c r="F313" s="260"/>
      <c r="G313" s="260"/>
    </row>
    <row r="314" spans="1:7" ht="15" customHeight="1">
      <c r="A314" s="261" t="s">
        <v>336</v>
      </c>
      <c r="B314" s="261"/>
      <c r="C314" s="155" t="s">
        <v>174</v>
      </c>
      <c r="D314" s="155" t="s">
        <v>175</v>
      </c>
      <c r="E314" s="155" t="s">
        <v>176</v>
      </c>
      <c r="F314" s="155" t="s">
        <v>177</v>
      </c>
      <c r="G314" s="155" t="s">
        <v>178</v>
      </c>
    </row>
    <row r="315" spans="1:7" ht="15" customHeight="1">
      <c r="A315" s="156" t="s">
        <v>622</v>
      </c>
      <c r="B315" s="157" t="s">
        <v>623</v>
      </c>
      <c r="C315" s="156" t="s">
        <v>31</v>
      </c>
      <c r="D315" s="156" t="s">
        <v>198</v>
      </c>
      <c r="E315" s="158">
        <v>2.12E-2</v>
      </c>
      <c r="F315" s="159">
        <v>20.97</v>
      </c>
      <c r="G315" s="159">
        <v>0.44</v>
      </c>
    </row>
    <row r="316" spans="1:7" ht="15" customHeight="1">
      <c r="A316" s="154"/>
      <c r="B316" s="154"/>
      <c r="C316" s="154"/>
      <c r="D316" s="154"/>
      <c r="E316" s="258" t="s">
        <v>339</v>
      </c>
      <c r="F316" s="258"/>
      <c r="G316" s="160">
        <v>0.44</v>
      </c>
    </row>
    <row r="317" spans="1:7" ht="15" customHeight="1">
      <c r="A317" s="154"/>
      <c r="B317" s="154"/>
      <c r="C317" s="154"/>
      <c r="D317" s="154"/>
      <c r="E317" s="259" t="s">
        <v>181</v>
      </c>
      <c r="F317" s="259"/>
      <c r="G317" s="161">
        <v>0.44</v>
      </c>
    </row>
    <row r="318" spans="1:7" ht="10.050000000000001" customHeight="1">
      <c r="A318" s="154"/>
      <c r="B318" s="154"/>
      <c r="C318" s="154"/>
      <c r="D318" s="154"/>
      <c r="E318" s="262"/>
      <c r="F318" s="262"/>
      <c r="G318" s="262"/>
    </row>
    <row r="319" spans="1:7" ht="19.95" customHeight="1">
      <c r="A319" s="260" t="s">
        <v>624</v>
      </c>
      <c r="B319" s="260"/>
      <c r="C319" s="260"/>
      <c r="D319" s="260"/>
      <c r="E319" s="260"/>
      <c r="F319" s="260"/>
      <c r="G319" s="260"/>
    </row>
    <row r="320" spans="1:7" ht="15" customHeight="1">
      <c r="A320" s="261" t="s">
        <v>336</v>
      </c>
      <c r="B320" s="261"/>
      <c r="C320" s="155" t="s">
        <v>174</v>
      </c>
      <c r="D320" s="155" t="s">
        <v>175</v>
      </c>
      <c r="E320" s="155" t="s">
        <v>176</v>
      </c>
      <c r="F320" s="155" t="s">
        <v>177</v>
      </c>
      <c r="G320" s="155" t="s">
        <v>178</v>
      </c>
    </row>
    <row r="321" spans="1:7" ht="15" customHeight="1">
      <c r="A321" s="156" t="s">
        <v>625</v>
      </c>
      <c r="B321" s="157" t="s">
        <v>626</v>
      </c>
      <c r="C321" s="156" t="s">
        <v>31</v>
      </c>
      <c r="D321" s="156" t="s">
        <v>198</v>
      </c>
      <c r="E321" s="158">
        <v>1.4760000000000001E-2</v>
      </c>
      <c r="F321" s="159">
        <v>20.97</v>
      </c>
      <c r="G321" s="159">
        <v>0.3</v>
      </c>
    </row>
    <row r="322" spans="1:7" ht="15" customHeight="1">
      <c r="A322" s="154"/>
      <c r="B322" s="154"/>
      <c r="C322" s="154"/>
      <c r="D322" s="154"/>
      <c r="E322" s="258" t="s">
        <v>339</v>
      </c>
      <c r="F322" s="258"/>
      <c r="G322" s="160">
        <v>0.3</v>
      </c>
    </row>
    <row r="323" spans="1:7" ht="15" customHeight="1">
      <c r="A323" s="154"/>
      <c r="B323" s="154"/>
      <c r="C323" s="154"/>
      <c r="D323" s="154"/>
      <c r="E323" s="259" t="s">
        <v>181</v>
      </c>
      <c r="F323" s="259"/>
      <c r="G323" s="161">
        <v>0.3</v>
      </c>
    </row>
    <row r="324" spans="1:7" ht="10.050000000000001" customHeight="1">
      <c r="A324" s="154"/>
      <c r="B324" s="154"/>
      <c r="C324" s="154"/>
      <c r="D324" s="154"/>
      <c r="E324" s="262"/>
      <c r="F324" s="262"/>
      <c r="G324" s="262"/>
    </row>
    <row r="325" spans="1:7" ht="19.95" customHeight="1">
      <c r="A325" s="260" t="s">
        <v>627</v>
      </c>
      <c r="B325" s="260"/>
      <c r="C325" s="260"/>
      <c r="D325" s="260"/>
      <c r="E325" s="260"/>
      <c r="F325" s="260"/>
      <c r="G325" s="260"/>
    </row>
    <row r="326" spans="1:7" ht="15" customHeight="1">
      <c r="A326" s="261" t="s">
        <v>336</v>
      </c>
      <c r="B326" s="261"/>
      <c r="C326" s="155" t="s">
        <v>174</v>
      </c>
      <c r="D326" s="155" t="s">
        <v>175</v>
      </c>
      <c r="E326" s="155" t="s">
        <v>176</v>
      </c>
      <c r="F326" s="155" t="s">
        <v>177</v>
      </c>
      <c r="G326" s="155" t="s">
        <v>178</v>
      </c>
    </row>
    <row r="327" spans="1:7" ht="15" customHeight="1">
      <c r="A327" s="156" t="s">
        <v>628</v>
      </c>
      <c r="B327" s="157" t="s">
        <v>629</v>
      </c>
      <c r="C327" s="156" t="s">
        <v>31</v>
      </c>
      <c r="D327" s="156" t="s">
        <v>198</v>
      </c>
      <c r="E327" s="158">
        <v>1.154E-2</v>
      </c>
      <c r="F327" s="159">
        <v>20.97</v>
      </c>
      <c r="G327" s="159">
        <v>0.24</v>
      </c>
    </row>
    <row r="328" spans="1:7" ht="15" customHeight="1">
      <c r="A328" s="154"/>
      <c r="B328" s="154"/>
      <c r="C328" s="154"/>
      <c r="D328" s="154"/>
      <c r="E328" s="258" t="s">
        <v>339</v>
      </c>
      <c r="F328" s="258"/>
      <c r="G328" s="160">
        <v>0.24</v>
      </c>
    </row>
    <row r="329" spans="1:7" ht="15" customHeight="1">
      <c r="A329" s="154"/>
      <c r="B329" s="154"/>
      <c r="C329" s="154"/>
      <c r="D329" s="154"/>
      <c r="E329" s="259" t="s">
        <v>181</v>
      </c>
      <c r="F329" s="259"/>
      <c r="G329" s="161">
        <v>0.24</v>
      </c>
    </row>
    <row r="330" spans="1:7" ht="10.050000000000001" customHeight="1">
      <c r="A330" s="154"/>
      <c r="B330" s="154"/>
      <c r="C330" s="154"/>
      <c r="D330" s="154"/>
      <c r="E330" s="262"/>
      <c r="F330" s="262"/>
      <c r="G330" s="262"/>
    </row>
    <row r="331" spans="1:7" ht="19.95" customHeight="1">
      <c r="A331" s="260" t="s">
        <v>630</v>
      </c>
      <c r="B331" s="260"/>
      <c r="C331" s="260"/>
      <c r="D331" s="260"/>
      <c r="E331" s="260"/>
      <c r="F331" s="260"/>
      <c r="G331" s="260"/>
    </row>
    <row r="332" spans="1:7" ht="15" customHeight="1">
      <c r="A332" s="261" t="s">
        <v>336</v>
      </c>
      <c r="B332" s="261"/>
      <c r="C332" s="155" t="s">
        <v>174</v>
      </c>
      <c r="D332" s="155" t="s">
        <v>175</v>
      </c>
      <c r="E332" s="155" t="s">
        <v>176</v>
      </c>
      <c r="F332" s="155" t="s">
        <v>177</v>
      </c>
      <c r="G332" s="155" t="s">
        <v>178</v>
      </c>
    </row>
    <row r="333" spans="1:7" ht="15" customHeight="1">
      <c r="A333" s="156" t="s">
        <v>631</v>
      </c>
      <c r="B333" s="157" t="s">
        <v>632</v>
      </c>
      <c r="C333" s="156" t="s">
        <v>31</v>
      </c>
      <c r="D333" s="156" t="s">
        <v>198</v>
      </c>
      <c r="E333" s="158">
        <v>2.12E-2</v>
      </c>
      <c r="F333" s="159">
        <v>15.78</v>
      </c>
      <c r="G333" s="159">
        <v>0.33</v>
      </c>
    </row>
    <row r="334" spans="1:7" ht="15" customHeight="1">
      <c r="A334" s="154"/>
      <c r="B334" s="154"/>
      <c r="C334" s="154"/>
      <c r="D334" s="154"/>
      <c r="E334" s="258" t="s">
        <v>339</v>
      </c>
      <c r="F334" s="258"/>
      <c r="G334" s="160">
        <v>0.33</v>
      </c>
    </row>
    <row r="335" spans="1:7" ht="15" customHeight="1">
      <c r="A335" s="154"/>
      <c r="B335" s="154"/>
      <c r="C335" s="154"/>
      <c r="D335" s="154"/>
      <c r="E335" s="259" t="s">
        <v>181</v>
      </c>
      <c r="F335" s="259"/>
      <c r="G335" s="161">
        <v>0.33</v>
      </c>
    </row>
    <row r="336" spans="1:7" ht="10.050000000000001" customHeight="1">
      <c r="A336" s="154"/>
      <c r="B336" s="154"/>
      <c r="C336" s="154"/>
      <c r="D336" s="154"/>
      <c r="E336" s="262"/>
      <c r="F336" s="262"/>
      <c r="G336" s="262"/>
    </row>
    <row r="337" spans="1:7" ht="19.95" customHeight="1">
      <c r="A337" s="260" t="s">
        <v>660</v>
      </c>
      <c r="B337" s="260"/>
      <c r="C337" s="260"/>
      <c r="D337" s="260"/>
      <c r="E337" s="260"/>
      <c r="F337" s="260"/>
      <c r="G337" s="260"/>
    </row>
    <row r="338" spans="1:7" ht="15" customHeight="1">
      <c r="A338" s="261" t="s">
        <v>195</v>
      </c>
      <c r="B338" s="261"/>
      <c r="C338" s="155" t="s">
        <v>174</v>
      </c>
      <c r="D338" s="155" t="s">
        <v>175</v>
      </c>
      <c r="E338" s="155" t="s">
        <v>176</v>
      </c>
      <c r="F338" s="155" t="s">
        <v>177</v>
      </c>
      <c r="G338" s="155" t="s">
        <v>178</v>
      </c>
    </row>
    <row r="339" spans="1:7" ht="29.4" customHeight="1">
      <c r="A339" s="156" t="s">
        <v>661</v>
      </c>
      <c r="B339" s="157" t="s">
        <v>662</v>
      </c>
      <c r="C339" s="156" t="s">
        <v>31</v>
      </c>
      <c r="D339" s="156" t="s">
        <v>198</v>
      </c>
      <c r="E339" s="158">
        <v>1</v>
      </c>
      <c r="F339" s="159">
        <v>26.95</v>
      </c>
      <c r="G339" s="159">
        <v>26.95</v>
      </c>
    </row>
    <row r="340" spans="1:7" ht="18" customHeight="1">
      <c r="A340" s="154"/>
      <c r="B340" s="154"/>
      <c r="C340" s="154"/>
      <c r="D340" s="154"/>
      <c r="E340" s="258" t="s">
        <v>205</v>
      </c>
      <c r="F340" s="258"/>
      <c r="G340" s="160">
        <v>26.95</v>
      </c>
    </row>
    <row r="341" spans="1:7" ht="15" customHeight="1">
      <c r="A341" s="261" t="s">
        <v>254</v>
      </c>
      <c r="B341" s="261"/>
      <c r="C341" s="155" t="s">
        <v>174</v>
      </c>
      <c r="D341" s="155" t="s">
        <v>175</v>
      </c>
      <c r="E341" s="155" t="s">
        <v>176</v>
      </c>
      <c r="F341" s="155" t="s">
        <v>177</v>
      </c>
      <c r="G341" s="155" t="s">
        <v>178</v>
      </c>
    </row>
    <row r="342" spans="1:7" ht="55.2" customHeight="1">
      <c r="A342" s="156" t="s">
        <v>663</v>
      </c>
      <c r="B342" s="157" t="s">
        <v>664</v>
      </c>
      <c r="C342" s="156" t="s">
        <v>31</v>
      </c>
      <c r="D342" s="156" t="s">
        <v>198</v>
      </c>
      <c r="E342" s="158">
        <v>1</v>
      </c>
      <c r="F342" s="159">
        <v>45.92</v>
      </c>
      <c r="G342" s="159">
        <v>45.92</v>
      </c>
    </row>
    <row r="343" spans="1:7" ht="55.2" customHeight="1">
      <c r="A343" s="156" t="s">
        <v>665</v>
      </c>
      <c r="B343" s="157" t="s">
        <v>666</v>
      </c>
      <c r="C343" s="156" t="s">
        <v>31</v>
      </c>
      <c r="D343" s="156" t="s">
        <v>198</v>
      </c>
      <c r="E343" s="158">
        <v>1</v>
      </c>
      <c r="F343" s="159">
        <v>12.13</v>
      </c>
      <c r="G343" s="159">
        <v>12.13</v>
      </c>
    </row>
    <row r="344" spans="1:7" ht="15" customHeight="1">
      <c r="A344" s="154"/>
      <c r="B344" s="154"/>
      <c r="C344" s="154"/>
      <c r="D344" s="154"/>
      <c r="E344" s="258" t="s">
        <v>257</v>
      </c>
      <c r="F344" s="258"/>
      <c r="G344" s="160">
        <v>58.05</v>
      </c>
    </row>
    <row r="345" spans="1:7" ht="15" customHeight="1">
      <c r="A345" s="154"/>
      <c r="B345" s="154"/>
      <c r="C345" s="154"/>
      <c r="D345" s="154"/>
      <c r="E345" s="259" t="s">
        <v>181</v>
      </c>
      <c r="F345" s="259"/>
      <c r="G345" s="161">
        <v>85</v>
      </c>
    </row>
    <row r="346" spans="1:7" ht="10.050000000000001" customHeight="1">
      <c r="A346" s="154"/>
      <c r="B346" s="154"/>
      <c r="C346" s="154"/>
      <c r="D346" s="154"/>
      <c r="E346" s="262"/>
      <c r="F346" s="262"/>
      <c r="G346" s="262"/>
    </row>
    <row r="347" spans="1:7" ht="19.95" customHeight="1">
      <c r="A347" s="260" t="s">
        <v>667</v>
      </c>
      <c r="B347" s="260"/>
      <c r="C347" s="260"/>
      <c r="D347" s="260"/>
      <c r="E347" s="260"/>
      <c r="F347" s="260"/>
      <c r="G347" s="260"/>
    </row>
    <row r="348" spans="1:7" ht="15" customHeight="1">
      <c r="A348" s="261" t="s">
        <v>195</v>
      </c>
      <c r="B348" s="261"/>
      <c r="C348" s="155" t="s">
        <v>174</v>
      </c>
      <c r="D348" s="155" t="s">
        <v>175</v>
      </c>
      <c r="E348" s="155" t="s">
        <v>176</v>
      </c>
      <c r="F348" s="155" t="s">
        <v>177</v>
      </c>
      <c r="G348" s="155" t="s">
        <v>178</v>
      </c>
    </row>
    <row r="349" spans="1:7" ht="21" customHeight="1">
      <c r="A349" s="156" t="s">
        <v>661</v>
      </c>
      <c r="B349" s="157" t="s">
        <v>662</v>
      </c>
      <c r="C349" s="156" t="s">
        <v>31</v>
      </c>
      <c r="D349" s="156" t="s">
        <v>198</v>
      </c>
      <c r="E349" s="158">
        <v>1</v>
      </c>
      <c r="F349" s="159">
        <v>26.95</v>
      </c>
      <c r="G349" s="159">
        <v>26.95</v>
      </c>
    </row>
    <row r="350" spans="1:7" ht="18" customHeight="1">
      <c r="A350" s="154"/>
      <c r="B350" s="154"/>
      <c r="C350" s="154"/>
      <c r="D350" s="154"/>
      <c r="E350" s="258" t="s">
        <v>205</v>
      </c>
      <c r="F350" s="258"/>
      <c r="G350" s="160">
        <v>26.95</v>
      </c>
    </row>
    <row r="351" spans="1:7" ht="15" customHeight="1">
      <c r="A351" s="261" t="s">
        <v>254</v>
      </c>
      <c r="B351" s="261"/>
      <c r="C351" s="155" t="s">
        <v>174</v>
      </c>
      <c r="D351" s="155" t="s">
        <v>175</v>
      </c>
      <c r="E351" s="155" t="s">
        <v>176</v>
      </c>
      <c r="F351" s="155" t="s">
        <v>177</v>
      </c>
      <c r="G351" s="155" t="s">
        <v>178</v>
      </c>
    </row>
    <row r="352" spans="1:7" ht="42.6" customHeight="1">
      <c r="A352" s="156" t="s">
        <v>663</v>
      </c>
      <c r="B352" s="157" t="s">
        <v>664</v>
      </c>
      <c r="C352" s="156" t="s">
        <v>31</v>
      </c>
      <c r="D352" s="156" t="s">
        <v>198</v>
      </c>
      <c r="E352" s="158">
        <v>1</v>
      </c>
      <c r="F352" s="159">
        <v>45.92</v>
      </c>
      <c r="G352" s="159">
        <v>45.92</v>
      </c>
    </row>
    <row r="353" spans="1:7" ht="42.6" customHeight="1">
      <c r="A353" s="156" t="s">
        <v>665</v>
      </c>
      <c r="B353" s="157" t="s">
        <v>666</v>
      </c>
      <c r="C353" s="156" t="s">
        <v>31</v>
      </c>
      <c r="D353" s="156" t="s">
        <v>198</v>
      </c>
      <c r="E353" s="158">
        <v>1</v>
      </c>
      <c r="F353" s="159">
        <v>12.13</v>
      </c>
      <c r="G353" s="159">
        <v>12.13</v>
      </c>
    </row>
    <row r="354" spans="1:7" ht="42.6" customHeight="1">
      <c r="A354" s="156" t="s">
        <v>668</v>
      </c>
      <c r="B354" s="157" t="s">
        <v>669</v>
      </c>
      <c r="C354" s="156" t="s">
        <v>31</v>
      </c>
      <c r="D354" s="156" t="s">
        <v>198</v>
      </c>
      <c r="E354" s="158">
        <v>1</v>
      </c>
      <c r="F354" s="159">
        <v>57.4</v>
      </c>
      <c r="G354" s="159">
        <v>57.4</v>
      </c>
    </row>
    <row r="355" spans="1:7" ht="42.6" customHeight="1">
      <c r="A355" s="156" t="s">
        <v>670</v>
      </c>
      <c r="B355" s="157" t="s">
        <v>671</v>
      </c>
      <c r="C355" s="156" t="s">
        <v>31</v>
      </c>
      <c r="D355" s="156" t="s">
        <v>198</v>
      </c>
      <c r="E355" s="158">
        <v>1</v>
      </c>
      <c r="F355" s="159">
        <v>68.06</v>
      </c>
      <c r="G355" s="159">
        <v>68.06</v>
      </c>
    </row>
    <row r="356" spans="1:7" ht="15" customHeight="1">
      <c r="A356" s="154"/>
      <c r="B356" s="154"/>
      <c r="C356" s="154"/>
      <c r="D356" s="154"/>
      <c r="E356" s="258" t="s">
        <v>257</v>
      </c>
      <c r="F356" s="258"/>
      <c r="G356" s="160">
        <v>183.51</v>
      </c>
    </row>
    <row r="357" spans="1:7" ht="15" customHeight="1">
      <c r="A357" s="154"/>
      <c r="B357" s="154"/>
      <c r="C357" s="154"/>
      <c r="D357" s="154"/>
      <c r="E357" s="259" t="s">
        <v>181</v>
      </c>
      <c r="F357" s="259"/>
      <c r="G357" s="161">
        <v>210.46</v>
      </c>
    </row>
    <row r="358" spans="1:7" ht="10.050000000000001" customHeight="1">
      <c r="A358" s="154"/>
      <c r="B358" s="154"/>
      <c r="C358" s="154"/>
      <c r="D358" s="154"/>
      <c r="E358" s="262"/>
      <c r="F358" s="262"/>
      <c r="G358" s="262"/>
    </row>
    <row r="359" spans="1:7" ht="19.95" customHeight="1">
      <c r="A359" s="260" t="s">
        <v>672</v>
      </c>
      <c r="B359" s="260"/>
      <c r="C359" s="260"/>
      <c r="D359" s="260"/>
      <c r="E359" s="260"/>
      <c r="F359" s="260"/>
      <c r="G359" s="260"/>
    </row>
    <row r="360" spans="1:7" ht="15" customHeight="1">
      <c r="A360" s="261" t="s">
        <v>405</v>
      </c>
      <c r="B360" s="261"/>
      <c r="C360" s="155" t="s">
        <v>174</v>
      </c>
      <c r="D360" s="155" t="s">
        <v>175</v>
      </c>
      <c r="E360" s="155" t="s">
        <v>176</v>
      </c>
      <c r="F360" s="155" t="s">
        <v>177</v>
      </c>
      <c r="G360" s="155" t="s">
        <v>178</v>
      </c>
    </row>
    <row r="361" spans="1:7" ht="21" customHeight="1">
      <c r="A361" s="156" t="s">
        <v>673</v>
      </c>
      <c r="B361" s="157" t="s">
        <v>674</v>
      </c>
      <c r="C361" s="156" t="s">
        <v>31</v>
      </c>
      <c r="D361" s="156" t="s">
        <v>40</v>
      </c>
      <c r="E361" s="158">
        <v>5.5999999999999999E-5</v>
      </c>
      <c r="F361" s="159">
        <v>820000</v>
      </c>
      <c r="G361" s="159">
        <v>45.92</v>
      </c>
    </row>
    <row r="362" spans="1:7" ht="15" customHeight="1">
      <c r="A362" s="154"/>
      <c r="B362" s="154"/>
      <c r="C362" s="154"/>
      <c r="D362" s="154"/>
      <c r="E362" s="258" t="s">
        <v>408</v>
      </c>
      <c r="F362" s="258"/>
      <c r="G362" s="160">
        <v>45.92</v>
      </c>
    </row>
    <row r="363" spans="1:7" ht="15" customHeight="1">
      <c r="A363" s="154"/>
      <c r="B363" s="154"/>
      <c r="C363" s="154"/>
      <c r="D363" s="154"/>
      <c r="E363" s="259" t="s">
        <v>181</v>
      </c>
      <c r="F363" s="259"/>
      <c r="G363" s="161">
        <v>45.92</v>
      </c>
    </row>
    <row r="364" spans="1:7" ht="10.050000000000001" customHeight="1">
      <c r="A364" s="154"/>
      <c r="B364" s="154"/>
      <c r="C364" s="154"/>
      <c r="D364" s="154"/>
      <c r="E364" s="262"/>
      <c r="F364" s="262"/>
      <c r="G364" s="262"/>
    </row>
    <row r="365" spans="1:7" ht="19.95" customHeight="1">
      <c r="A365" s="260" t="s">
        <v>675</v>
      </c>
      <c r="B365" s="260"/>
      <c r="C365" s="260"/>
      <c r="D365" s="260"/>
      <c r="E365" s="260"/>
      <c r="F365" s="260"/>
      <c r="G365" s="260"/>
    </row>
    <row r="366" spans="1:7" ht="15" customHeight="1">
      <c r="A366" s="261" t="s">
        <v>405</v>
      </c>
      <c r="B366" s="261"/>
      <c r="C366" s="155" t="s">
        <v>174</v>
      </c>
      <c r="D366" s="155" t="s">
        <v>175</v>
      </c>
      <c r="E366" s="155" t="s">
        <v>176</v>
      </c>
      <c r="F366" s="155" t="s">
        <v>177</v>
      </c>
      <c r="G366" s="155" t="s">
        <v>178</v>
      </c>
    </row>
    <row r="367" spans="1:7" ht="30" customHeight="1">
      <c r="A367" s="156" t="s">
        <v>673</v>
      </c>
      <c r="B367" s="157" t="s">
        <v>674</v>
      </c>
      <c r="C367" s="156" t="s">
        <v>31</v>
      </c>
      <c r="D367" s="156" t="s">
        <v>40</v>
      </c>
      <c r="E367" s="158">
        <v>1.4800000000000001E-5</v>
      </c>
      <c r="F367" s="159">
        <v>820000</v>
      </c>
      <c r="G367" s="159">
        <v>12.13</v>
      </c>
    </row>
    <row r="368" spans="1:7" ht="15" customHeight="1">
      <c r="A368" s="154"/>
      <c r="B368" s="154"/>
      <c r="C368" s="154"/>
      <c r="D368" s="154"/>
      <c r="E368" s="258" t="s">
        <v>408</v>
      </c>
      <c r="F368" s="258"/>
      <c r="G368" s="160">
        <v>12.13</v>
      </c>
    </row>
    <row r="369" spans="1:7" ht="15" customHeight="1">
      <c r="A369" s="154"/>
      <c r="B369" s="154"/>
      <c r="C369" s="154"/>
      <c r="D369" s="154"/>
      <c r="E369" s="259" t="s">
        <v>181</v>
      </c>
      <c r="F369" s="259"/>
      <c r="G369" s="161">
        <v>12.13</v>
      </c>
    </row>
    <row r="370" spans="1:7" ht="10.050000000000001" customHeight="1">
      <c r="A370" s="154"/>
      <c r="B370" s="154"/>
      <c r="C370" s="154"/>
      <c r="D370" s="154"/>
      <c r="E370" s="262"/>
      <c r="F370" s="262"/>
      <c r="G370" s="262"/>
    </row>
    <row r="371" spans="1:7" ht="25.2" customHeight="1">
      <c r="A371" s="260" t="s">
        <v>676</v>
      </c>
      <c r="B371" s="260"/>
      <c r="C371" s="260"/>
      <c r="D371" s="260"/>
      <c r="E371" s="260"/>
      <c r="F371" s="260"/>
      <c r="G371" s="260"/>
    </row>
    <row r="372" spans="1:7" ht="15" customHeight="1">
      <c r="A372" s="261" t="s">
        <v>405</v>
      </c>
      <c r="B372" s="261"/>
      <c r="C372" s="155" t="s">
        <v>174</v>
      </c>
      <c r="D372" s="155" t="s">
        <v>175</v>
      </c>
      <c r="E372" s="155" t="s">
        <v>176</v>
      </c>
      <c r="F372" s="155" t="s">
        <v>177</v>
      </c>
      <c r="G372" s="155" t="s">
        <v>178</v>
      </c>
    </row>
    <row r="373" spans="1:7" ht="24.6" customHeight="1">
      <c r="A373" s="156" t="s">
        <v>673</v>
      </c>
      <c r="B373" s="157" t="s">
        <v>674</v>
      </c>
      <c r="C373" s="156" t="s">
        <v>31</v>
      </c>
      <c r="D373" s="156" t="s">
        <v>40</v>
      </c>
      <c r="E373" s="158">
        <v>6.9999999999999994E-5</v>
      </c>
      <c r="F373" s="159">
        <v>820000</v>
      </c>
      <c r="G373" s="159">
        <v>57.4</v>
      </c>
    </row>
    <row r="374" spans="1:7" ht="15" customHeight="1">
      <c r="A374" s="154"/>
      <c r="B374" s="154"/>
      <c r="C374" s="154"/>
      <c r="D374" s="154"/>
      <c r="E374" s="258" t="s">
        <v>408</v>
      </c>
      <c r="F374" s="258"/>
      <c r="G374" s="160">
        <v>57.4</v>
      </c>
    </row>
    <row r="375" spans="1:7" ht="15" customHeight="1">
      <c r="A375" s="154"/>
      <c r="B375" s="154"/>
      <c r="C375" s="154"/>
      <c r="D375" s="154"/>
      <c r="E375" s="259" t="s">
        <v>181</v>
      </c>
      <c r="F375" s="259"/>
      <c r="G375" s="161">
        <v>57.4</v>
      </c>
    </row>
    <row r="376" spans="1:7" ht="10.050000000000001" customHeight="1">
      <c r="A376" s="154"/>
      <c r="B376" s="154"/>
      <c r="C376" s="154"/>
      <c r="D376" s="154"/>
      <c r="E376" s="262"/>
      <c r="F376" s="262"/>
      <c r="G376" s="262"/>
    </row>
    <row r="377" spans="1:7" ht="31.2" customHeight="1">
      <c r="A377" s="260" t="s">
        <v>677</v>
      </c>
      <c r="B377" s="260"/>
      <c r="C377" s="260"/>
      <c r="D377" s="260"/>
      <c r="E377" s="260"/>
      <c r="F377" s="260"/>
      <c r="G377" s="260"/>
    </row>
    <row r="378" spans="1:7" ht="15" customHeight="1">
      <c r="A378" s="261" t="s">
        <v>173</v>
      </c>
      <c r="B378" s="261"/>
      <c r="C378" s="155" t="s">
        <v>174</v>
      </c>
      <c r="D378" s="155" t="s">
        <v>175</v>
      </c>
      <c r="E378" s="155" t="s">
        <v>176</v>
      </c>
      <c r="F378" s="155" t="s">
        <v>177</v>
      </c>
      <c r="G378" s="155" t="s">
        <v>178</v>
      </c>
    </row>
    <row r="379" spans="1:7" ht="21" customHeight="1">
      <c r="A379" s="156" t="s">
        <v>512</v>
      </c>
      <c r="B379" s="157" t="s">
        <v>513</v>
      </c>
      <c r="C379" s="156" t="s">
        <v>31</v>
      </c>
      <c r="D379" s="156" t="s">
        <v>489</v>
      </c>
      <c r="E379" s="158">
        <v>10.77</v>
      </c>
      <c r="F379" s="159">
        <v>6.32</v>
      </c>
      <c r="G379" s="159">
        <v>68.06</v>
      </c>
    </row>
    <row r="380" spans="1:7" ht="15" customHeight="1">
      <c r="A380" s="154"/>
      <c r="B380" s="154"/>
      <c r="C380" s="154"/>
      <c r="D380" s="154"/>
      <c r="E380" s="258" t="s">
        <v>180</v>
      </c>
      <c r="F380" s="258"/>
      <c r="G380" s="160">
        <v>68.06</v>
      </c>
    </row>
    <row r="381" spans="1:7" ht="15" customHeight="1">
      <c r="A381" s="154"/>
      <c r="B381" s="154"/>
      <c r="C381" s="154"/>
      <c r="D381" s="154"/>
      <c r="E381" s="259" t="s">
        <v>181</v>
      </c>
      <c r="F381" s="259"/>
      <c r="G381" s="161">
        <v>68.06</v>
      </c>
    </row>
    <row r="382" spans="1:7" ht="10.050000000000001" customHeight="1">
      <c r="A382" s="154"/>
      <c r="B382" s="154"/>
      <c r="C382" s="154"/>
      <c r="D382" s="154"/>
      <c r="E382" s="262"/>
      <c r="F382" s="262"/>
      <c r="G382" s="262"/>
    </row>
    <row r="383" spans="1:7" ht="19.95" customHeight="1">
      <c r="A383" s="260" t="s">
        <v>704</v>
      </c>
      <c r="B383" s="260"/>
      <c r="C383" s="260"/>
      <c r="D383" s="260"/>
      <c r="E383" s="260"/>
      <c r="F383" s="260"/>
      <c r="G383" s="260"/>
    </row>
    <row r="384" spans="1:7" ht="15" customHeight="1">
      <c r="A384" s="261" t="s">
        <v>322</v>
      </c>
      <c r="B384" s="261"/>
      <c r="C384" s="155" t="s">
        <v>174</v>
      </c>
      <c r="D384" s="155" t="s">
        <v>175</v>
      </c>
      <c r="E384" s="155" t="s">
        <v>176</v>
      </c>
      <c r="F384" s="155" t="s">
        <v>177</v>
      </c>
      <c r="G384" s="155" t="s">
        <v>178</v>
      </c>
    </row>
    <row r="385" spans="1:7" ht="34.799999999999997" customHeight="1">
      <c r="A385" s="156" t="s">
        <v>323</v>
      </c>
      <c r="B385" s="157" t="s">
        <v>324</v>
      </c>
      <c r="C385" s="156" t="s">
        <v>31</v>
      </c>
      <c r="D385" s="156" t="s">
        <v>198</v>
      </c>
      <c r="E385" s="158">
        <v>1</v>
      </c>
      <c r="F385" s="159">
        <v>2.79</v>
      </c>
      <c r="G385" s="159">
        <v>2.79</v>
      </c>
    </row>
    <row r="386" spans="1:7" ht="34.799999999999997" customHeight="1">
      <c r="A386" s="156" t="s">
        <v>325</v>
      </c>
      <c r="B386" s="157" t="s">
        <v>326</v>
      </c>
      <c r="C386" s="156" t="s">
        <v>31</v>
      </c>
      <c r="D386" s="156" t="s">
        <v>198</v>
      </c>
      <c r="E386" s="158">
        <v>1</v>
      </c>
      <c r="F386" s="159">
        <v>1.31</v>
      </c>
      <c r="G386" s="159">
        <v>1.31</v>
      </c>
    </row>
    <row r="387" spans="1:7" ht="34.799999999999997" customHeight="1">
      <c r="A387" s="156" t="s">
        <v>327</v>
      </c>
      <c r="B387" s="157" t="s">
        <v>328</v>
      </c>
      <c r="C387" s="156" t="s">
        <v>31</v>
      </c>
      <c r="D387" s="156" t="s">
        <v>198</v>
      </c>
      <c r="E387" s="158">
        <v>1</v>
      </c>
      <c r="F387" s="159">
        <v>1.43</v>
      </c>
      <c r="G387" s="159">
        <v>1.43</v>
      </c>
    </row>
    <row r="388" spans="1:7" ht="34.799999999999997" customHeight="1">
      <c r="A388" s="156" t="s">
        <v>329</v>
      </c>
      <c r="B388" s="157" t="s">
        <v>330</v>
      </c>
      <c r="C388" s="156" t="s">
        <v>31</v>
      </c>
      <c r="D388" s="156" t="s">
        <v>198</v>
      </c>
      <c r="E388" s="158">
        <v>1</v>
      </c>
      <c r="F388" s="159">
        <v>0.78</v>
      </c>
      <c r="G388" s="159">
        <v>0.78</v>
      </c>
    </row>
    <row r="389" spans="1:7" ht="34.799999999999997" customHeight="1">
      <c r="A389" s="156" t="s">
        <v>331</v>
      </c>
      <c r="B389" s="157" t="s">
        <v>332</v>
      </c>
      <c r="C389" s="156" t="s">
        <v>31</v>
      </c>
      <c r="D389" s="156" t="s">
        <v>198</v>
      </c>
      <c r="E389" s="158">
        <v>1</v>
      </c>
      <c r="F389" s="159">
        <v>0.08</v>
      </c>
      <c r="G389" s="159">
        <v>0.08</v>
      </c>
    </row>
    <row r="390" spans="1:7" ht="34.799999999999997" customHeight="1">
      <c r="A390" s="156" t="s">
        <v>333</v>
      </c>
      <c r="B390" s="157" t="s">
        <v>334</v>
      </c>
      <c r="C390" s="156" t="s">
        <v>31</v>
      </c>
      <c r="D390" s="156" t="s">
        <v>198</v>
      </c>
      <c r="E390" s="158">
        <v>1</v>
      </c>
      <c r="F390" s="159">
        <v>0.54</v>
      </c>
      <c r="G390" s="159">
        <v>0.54</v>
      </c>
    </row>
    <row r="391" spans="1:7" ht="15" customHeight="1">
      <c r="A391" s="154"/>
      <c r="B391" s="154"/>
      <c r="C391" s="154"/>
      <c r="D391" s="154"/>
      <c r="E391" s="258" t="s">
        <v>335</v>
      </c>
      <c r="F391" s="258"/>
      <c r="G391" s="160">
        <v>6.93</v>
      </c>
    </row>
    <row r="392" spans="1:7" ht="15" customHeight="1">
      <c r="A392" s="261" t="s">
        <v>336</v>
      </c>
      <c r="B392" s="261"/>
      <c r="C392" s="155" t="s">
        <v>174</v>
      </c>
      <c r="D392" s="155" t="s">
        <v>175</v>
      </c>
      <c r="E392" s="155" t="s">
        <v>176</v>
      </c>
      <c r="F392" s="155" t="s">
        <v>177</v>
      </c>
      <c r="G392" s="155" t="s">
        <v>178</v>
      </c>
    </row>
    <row r="393" spans="1:7" ht="15" customHeight="1">
      <c r="A393" s="156" t="s">
        <v>601</v>
      </c>
      <c r="B393" s="157" t="s">
        <v>602</v>
      </c>
      <c r="C393" s="156" t="s">
        <v>31</v>
      </c>
      <c r="D393" s="156" t="s">
        <v>198</v>
      </c>
      <c r="E393" s="158">
        <v>1</v>
      </c>
      <c r="F393" s="159">
        <v>16.91</v>
      </c>
      <c r="G393" s="159">
        <v>16.91</v>
      </c>
    </row>
    <row r="394" spans="1:7" ht="15" customHeight="1">
      <c r="A394" s="154"/>
      <c r="B394" s="154"/>
      <c r="C394" s="154"/>
      <c r="D394" s="154"/>
      <c r="E394" s="258" t="s">
        <v>339</v>
      </c>
      <c r="F394" s="258"/>
      <c r="G394" s="160">
        <v>16.91</v>
      </c>
    </row>
    <row r="395" spans="1:7" ht="15" customHeight="1">
      <c r="A395" s="261" t="s">
        <v>254</v>
      </c>
      <c r="B395" s="261"/>
      <c r="C395" s="155" t="s">
        <v>174</v>
      </c>
      <c r="D395" s="155" t="s">
        <v>175</v>
      </c>
      <c r="E395" s="155" t="s">
        <v>176</v>
      </c>
      <c r="F395" s="155" t="s">
        <v>177</v>
      </c>
      <c r="G395" s="155" t="s">
        <v>178</v>
      </c>
    </row>
    <row r="396" spans="1:7" ht="29.4" customHeight="1">
      <c r="A396" s="156" t="s">
        <v>705</v>
      </c>
      <c r="B396" s="157" t="s">
        <v>706</v>
      </c>
      <c r="C396" s="156" t="s">
        <v>31</v>
      </c>
      <c r="D396" s="156" t="s">
        <v>198</v>
      </c>
      <c r="E396" s="158">
        <v>1</v>
      </c>
      <c r="F396" s="159">
        <v>0.08</v>
      </c>
      <c r="G396" s="159">
        <v>0.08</v>
      </c>
    </row>
    <row r="397" spans="1:7" ht="15" customHeight="1">
      <c r="A397" s="154"/>
      <c r="B397" s="154"/>
      <c r="C397" s="154"/>
      <c r="D397" s="154"/>
      <c r="E397" s="258" t="s">
        <v>257</v>
      </c>
      <c r="F397" s="258"/>
      <c r="G397" s="160">
        <v>0.08</v>
      </c>
    </row>
    <row r="398" spans="1:7" ht="15" customHeight="1">
      <c r="A398" s="154"/>
      <c r="B398" s="154"/>
      <c r="C398" s="154"/>
      <c r="D398" s="154"/>
      <c r="E398" s="259" t="s">
        <v>181</v>
      </c>
      <c r="F398" s="259"/>
      <c r="G398" s="161">
        <v>23.92</v>
      </c>
    </row>
    <row r="399" spans="1:7" ht="10.050000000000001" customHeight="1">
      <c r="A399" s="154"/>
      <c r="B399" s="154"/>
      <c r="C399" s="154"/>
      <c r="D399" s="154"/>
      <c r="E399" s="262"/>
      <c r="F399" s="262"/>
      <c r="G399" s="262"/>
    </row>
    <row r="400" spans="1:7" ht="19.95" customHeight="1">
      <c r="A400" s="260" t="s">
        <v>712</v>
      </c>
      <c r="B400" s="260"/>
      <c r="C400" s="260"/>
      <c r="D400" s="260"/>
      <c r="E400" s="260"/>
      <c r="F400" s="260"/>
      <c r="G400" s="260"/>
    </row>
    <row r="401" spans="1:7" ht="15" customHeight="1">
      <c r="A401" s="261" t="s">
        <v>322</v>
      </c>
      <c r="B401" s="261"/>
      <c r="C401" s="155" t="s">
        <v>174</v>
      </c>
      <c r="D401" s="155" t="s">
        <v>175</v>
      </c>
      <c r="E401" s="155" t="s">
        <v>176</v>
      </c>
      <c r="F401" s="155" t="s">
        <v>177</v>
      </c>
      <c r="G401" s="155" t="s">
        <v>178</v>
      </c>
    </row>
    <row r="402" spans="1:7" ht="23.4" customHeight="1">
      <c r="A402" s="156" t="s">
        <v>323</v>
      </c>
      <c r="B402" s="157" t="s">
        <v>324</v>
      </c>
      <c r="C402" s="156" t="s">
        <v>31</v>
      </c>
      <c r="D402" s="156" t="s">
        <v>198</v>
      </c>
      <c r="E402" s="158">
        <v>1</v>
      </c>
      <c r="F402" s="159">
        <v>2.79</v>
      </c>
      <c r="G402" s="159">
        <v>2.79</v>
      </c>
    </row>
    <row r="403" spans="1:7" ht="23.4" customHeight="1">
      <c r="A403" s="156" t="s">
        <v>713</v>
      </c>
      <c r="B403" s="157" t="s">
        <v>714</v>
      </c>
      <c r="C403" s="156" t="s">
        <v>31</v>
      </c>
      <c r="D403" s="156" t="s">
        <v>198</v>
      </c>
      <c r="E403" s="158">
        <v>1</v>
      </c>
      <c r="F403" s="159">
        <v>0.89</v>
      </c>
      <c r="G403" s="159">
        <v>0.89</v>
      </c>
    </row>
    <row r="404" spans="1:7" ht="23.4" customHeight="1">
      <c r="A404" s="156" t="s">
        <v>327</v>
      </c>
      <c r="B404" s="157" t="s">
        <v>328</v>
      </c>
      <c r="C404" s="156" t="s">
        <v>31</v>
      </c>
      <c r="D404" s="156" t="s">
        <v>198</v>
      </c>
      <c r="E404" s="158">
        <v>1</v>
      </c>
      <c r="F404" s="159">
        <v>1.43</v>
      </c>
      <c r="G404" s="159">
        <v>1.43</v>
      </c>
    </row>
    <row r="405" spans="1:7" ht="23.4" customHeight="1">
      <c r="A405" s="156" t="s">
        <v>715</v>
      </c>
      <c r="B405" s="157" t="s">
        <v>716</v>
      </c>
      <c r="C405" s="156" t="s">
        <v>31</v>
      </c>
      <c r="D405" s="156" t="s">
        <v>198</v>
      </c>
      <c r="E405" s="158">
        <v>1</v>
      </c>
      <c r="F405" s="159">
        <v>0.01</v>
      </c>
      <c r="G405" s="159">
        <v>0.01</v>
      </c>
    </row>
    <row r="406" spans="1:7" ht="23.4" customHeight="1">
      <c r="A406" s="156" t="s">
        <v>331</v>
      </c>
      <c r="B406" s="157" t="s">
        <v>332</v>
      </c>
      <c r="C406" s="156" t="s">
        <v>31</v>
      </c>
      <c r="D406" s="156" t="s">
        <v>198</v>
      </c>
      <c r="E406" s="158">
        <v>1</v>
      </c>
      <c r="F406" s="159">
        <v>0.08</v>
      </c>
      <c r="G406" s="159">
        <v>0.08</v>
      </c>
    </row>
    <row r="407" spans="1:7" ht="23.4" customHeight="1">
      <c r="A407" s="156" t="s">
        <v>333</v>
      </c>
      <c r="B407" s="157" t="s">
        <v>334</v>
      </c>
      <c r="C407" s="156" t="s">
        <v>31</v>
      </c>
      <c r="D407" s="156" t="s">
        <v>198</v>
      </c>
      <c r="E407" s="158">
        <v>1</v>
      </c>
      <c r="F407" s="159">
        <v>0.54</v>
      </c>
      <c r="G407" s="159">
        <v>0.54</v>
      </c>
    </row>
    <row r="408" spans="1:7" ht="15" customHeight="1">
      <c r="A408" s="154"/>
      <c r="B408" s="154"/>
      <c r="C408" s="154"/>
      <c r="D408" s="154"/>
      <c r="E408" s="258" t="s">
        <v>335</v>
      </c>
      <c r="F408" s="258"/>
      <c r="G408" s="160">
        <v>5.74</v>
      </c>
    </row>
    <row r="409" spans="1:7" ht="15" customHeight="1">
      <c r="A409" s="261" t="s">
        <v>336</v>
      </c>
      <c r="B409" s="261"/>
      <c r="C409" s="155" t="s">
        <v>174</v>
      </c>
      <c r="D409" s="155" t="s">
        <v>175</v>
      </c>
      <c r="E409" s="155" t="s">
        <v>176</v>
      </c>
      <c r="F409" s="155" t="s">
        <v>177</v>
      </c>
      <c r="G409" s="155" t="s">
        <v>178</v>
      </c>
    </row>
    <row r="410" spans="1:7" ht="15" customHeight="1">
      <c r="A410" s="156" t="s">
        <v>604</v>
      </c>
      <c r="B410" s="157" t="s">
        <v>605</v>
      </c>
      <c r="C410" s="156" t="s">
        <v>31</v>
      </c>
      <c r="D410" s="156" t="s">
        <v>198</v>
      </c>
      <c r="E410" s="158">
        <v>1</v>
      </c>
      <c r="F410" s="159">
        <v>21.79</v>
      </c>
      <c r="G410" s="159">
        <v>21.79</v>
      </c>
    </row>
    <row r="411" spans="1:7" ht="15" customHeight="1">
      <c r="A411" s="154"/>
      <c r="B411" s="154"/>
      <c r="C411" s="154"/>
      <c r="D411" s="154"/>
      <c r="E411" s="258" t="s">
        <v>339</v>
      </c>
      <c r="F411" s="258"/>
      <c r="G411" s="160">
        <v>21.79</v>
      </c>
    </row>
    <row r="412" spans="1:7" ht="15" customHeight="1">
      <c r="A412" s="261" t="s">
        <v>254</v>
      </c>
      <c r="B412" s="261"/>
      <c r="C412" s="155" t="s">
        <v>174</v>
      </c>
      <c r="D412" s="155" t="s">
        <v>175</v>
      </c>
      <c r="E412" s="155" t="s">
        <v>176</v>
      </c>
      <c r="F412" s="155" t="s">
        <v>177</v>
      </c>
      <c r="G412" s="155" t="s">
        <v>178</v>
      </c>
    </row>
    <row r="413" spans="1:7" ht="21" customHeight="1">
      <c r="A413" s="156" t="s">
        <v>717</v>
      </c>
      <c r="B413" s="157" t="s">
        <v>718</v>
      </c>
      <c r="C413" s="156" t="s">
        <v>31</v>
      </c>
      <c r="D413" s="156" t="s">
        <v>198</v>
      </c>
      <c r="E413" s="158">
        <v>1</v>
      </c>
      <c r="F413" s="159">
        <v>0.11</v>
      </c>
      <c r="G413" s="159">
        <v>0.11</v>
      </c>
    </row>
    <row r="414" spans="1:7" ht="15" customHeight="1">
      <c r="A414" s="154"/>
      <c r="B414" s="154"/>
      <c r="C414" s="154"/>
      <c r="D414" s="154"/>
      <c r="E414" s="258" t="s">
        <v>257</v>
      </c>
      <c r="F414" s="258"/>
      <c r="G414" s="160">
        <v>0.11</v>
      </c>
    </row>
    <row r="415" spans="1:7" ht="15" customHeight="1">
      <c r="A415" s="154"/>
      <c r="B415" s="154"/>
      <c r="C415" s="154"/>
      <c r="D415" s="154"/>
      <c r="E415" s="259" t="s">
        <v>181</v>
      </c>
      <c r="F415" s="259"/>
      <c r="G415" s="161">
        <v>27.64</v>
      </c>
    </row>
    <row r="416" spans="1:7" ht="10.050000000000001" customHeight="1">
      <c r="A416" s="154"/>
      <c r="B416" s="154"/>
      <c r="C416" s="154"/>
      <c r="D416" s="154"/>
      <c r="E416" s="262"/>
      <c r="F416" s="262"/>
      <c r="G416" s="262"/>
    </row>
    <row r="417" spans="1:7" ht="19.95" customHeight="1">
      <c r="A417" s="260" t="s">
        <v>725</v>
      </c>
      <c r="B417" s="260"/>
      <c r="C417" s="260"/>
      <c r="D417" s="260"/>
      <c r="E417" s="260"/>
      <c r="F417" s="260"/>
      <c r="G417" s="260"/>
    </row>
    <row r="418" spans="1:7" ht="15" customHeight="1">
      <c r="A418" s="261" t="s">
        <v>322</v>
      </c>
      <c r="B418" s="261"/>
      <c r="C418" s="155" t="s">
        <v>174</v>
      </c>
      <c r="D418" s="155" t="s">
        <v>175</v>
      </c>
      <c r="E418" s="155" t="s">
        <v>176</v>
      </c>
      <c r="F418" s="155" t="s">
        <v>177</v>
      </c>
      <c r="G418" s="155" t="s">
        <v>178</v>
      </c>
    </row>
    <row r="419" spans="1:7" ht="29.4" customHeight="1">
      <c r="A419" s="156" t="s">
        <v>323</v>
      </c>
      <c r="B419" s="157" t="s">
        <v>324</v>
      </c>
      <c r="C419" s="156" t="s">
        <v>31</v>
      </c>
      <c r="D419" s="156" t="s">
        <v>198</v>
      </c>
      <c r="E419" s="158">
        <v>1</v>
      </c>
      <c r="F419" s="159">
        <v>2.79</v>
      </c>
      <c r="G419" s="159">
        <v>2.79</v>
      </c>
    </row>
    <row r="420" spans="1:7" ht="29.4" customHeight="1">
      <c r="A420" s="156" t="s">
        <v>713</v>
      </c>
      <c r="B420" s="157" t="s">
        <v>714</v>
      </c>
      <c r="C420" s="156" t="s">
        <v>31</v>
      </c>
      <c r="D420" s="156" t="s">
        <v>198</v>
      </c>
      <c r="E420" s="158">
        <v>1</v>
      </c>
      <c r="F420" s="159">
        <v>0.89</v>
      </c>
      <c r="G420" s="159">
        <v>0.89</v>
      </c>
    </row>
    <row r="421" spans="1:7" ht="29.4" customHeight="1">
      <c r="A421" s="156" t="s">
        <v>327</v>
      </c>
      <c r="B421" s="157" t="s">
        <v>328</v>
      </c>
      <c r="C421" s="156" t="s">
        <v>31</v>
      </c>
      <c r="D421" s="156" t="s">
        <v>198</v>
      </c>
      <c r="E421" s="158">
        <v>1</v>
      </c>
      <c r="F421" s="159">
        <v>1.43</v>
      </c>
      <c r="G421" s="159">
        <v>1.43</v>
      </c>
    </row>
    <row r="422" spans="1:7" ht="29.4" customHeight="1">
      <c r="A422" s="156" t="s">
        <v>715</v>
      </c>
      <c r="B422" s="157" t="s">
        <v>716</v>
      </c>
      <c r="C422" s="156" t="s">
        <v>31</v>
      </c>
      <c r="D422" s="156" t="s">
        <v>198</v>
      </c>
      <c r="E422" s="158">
        <v>1</v>
      </c>
      <c r="F422" s="159">
        <v>0.01</v>
      </c>
      <c r="G422" s="159">
        <v>0.01</v>
      </c>
    </row>
    <row r="423" spans="1:7" ht="29.4" customHeight="1">
      <c r="A423" s="156" t="s">
        <v>331</v>
      </c>
      <c r="B423" s="157" t="s">
        <v>332</v>
      </c>
      <c r="C423" s="156" t="s">
        <v>31</v>
      </c>
      <c r="D423" s="156" t="s">
        <v>198</v>
      </c>
      <c r="E423" s="158">
        <v>1</v>
      </c>
      <c r="F423" s="159">
        <v>0.08</v>
      </c>
      <c r="G423" s="159">
        <v>0.08</v>
      </c>
    </row>
    <row r="424" spans="1:7" ht="29.4" customHeight="1">
      <c r="A424" s="156" t="s">
        <v>333</v>
      </c>
      <c r="B424" s="157" t="s">
        <v>334</v>
      </c>
      <c r="C424" s="156" t="s">
        <v>31</v>
      </c>
      <c r="D424" s="156" t="s">
        <v>198</v>
      </c>
      <c r="E424" s="158">
        <v>1</v>
      </c>
      <c r="F424" s="159">
        <v>0.54</v>
      </c>
      <c r="G424" s="159">
        <v>0.54</v>
      </c>
    </row>
    <row r="425" spans="1:7" ht="29.4" customHeight="1">
      <c r="A425" s="154"/>
      <c r="B425" s="154"/>
      <c r="C425" s="154"/>
      <c r="D425" s="154"/>
      <c r="E425" s="258" t="s">
        <v>335</v>
      </c>
      <c r="F425" s="258"/>
      <c r="G425" s="160">
        <v>5.74</v>
      </c>
    </row>
    <row r="426" spans="1:7" ht="29.4" customHeight="1">
      <c r="A426" s="261" t="s">
        <v>336</v>
      </c>
      <c r="B426" s="261"/>
      <c r="C426" s="155" t="s">
        <v>174</v>
      </c>
      <c r="D426" s="155" t="s">
        <v>175</v>
      </c>
      <c r="E426" s="155" t="s">
        <v>176</v>
      </c>
      <c r="F426" s="155" t="s">
        <v>177</v>
      </c>
      <c r="G426" s="155" t="s">
        <v>178</v>
      </c>
    </row>
    <row r="427" spans="1:7" ht="21" customHeight="1">
      <c r="A427" s="156" t="s">
        <v>613</v>
      </c>
      <c r="B427" s="157" t="s">
        <v>614</v>
      </c>
      <c r="C427" s="156" t="s">
        <v>31</v>
      </c>
      <c r="D427" s="156" t="s">
        <v>198</v>
      </c>
      <c r="E427" s="158">
        <v>1</v>
      </c>
      <c r="F427" s="159">
        <v>15.63</v>
      </c>
      <c r="G427" s="159">
        <v>15.63</v>
      </c>
    </row>
    <row r="428" spans="1:7" ht="15" customHeight="1">
      <c r="A428" s="154"/>
      <c r="B428" s="154"/>
      <c r="C428" s="154"/>
      <c r="D428" s="154"/>
      <c r="E428" s="258" t="s">
        <v>339</v>
      </c>
      <c r="F428" s="258"/>
      <c r="G428" s="160">
        <v>15.63</v>
      </c>
    </row>
    <row r="429" spans="1:7" ht="15" customHeight="1">
      <c r="A429" s="261" t="s">
        <v>254</v>
      </c>
      <c r="B429" s="261"/>
      <c r="C429" s="155" t="s">
        <v>174</v>
      </c>
      <c r="D429" s="155" t="s">
        <v>175</v>
      </c>
      <c r="E429" s="155" t="s">
        <v>176</v>
      </c>
      <c r="F429" s="155" t="s">
        <v>177</v>
      </c>
      <c r="G429" s="155" t="s">
        <v>178</v>
      </c>
    </row>
    <row r="430" spans="1:7" ht="28.95" customHeight="1">
      <c r="A430" s="156" t="s">
        <v>726</v>
      </c>
      <c r="B430" s="157" t="s">
        <v>727</v>
      </c>
      <c r="C430" s="156" t="s">
        <v>31</v>
      </c>
      <c r="D430" s="156" t="s">
        <v>198</v>
      </c>
      <c r="E430" s="158">
        <v>1</v>
      </c>
      <c r="F430" s="159">
        <v>0.12</v>
      </c>
      <c r="G430" s="159">
        <v>0.12</v>
      </c>
    </row>
    <row r="431" spans="1:7" ht="15" customHeight="1">
      <c r="A431" s="154"/>
      <c r="B431" s="154"/>
      <c r="C431" s="154"/>
      <c r="D431" s="154"/>
      <c r="E431" s="258" t="s">
        <v>257</v>
      </c>
      <c r="F431" s="258"/>
      <c r="G431" s="160">
        <v>0.12</v>
      </c>
    </row>
    <row r="432" spans="1:7" ht="15" customHeight="1">
      <c r="A432" s="154"/>
      <c r="B432" s="154"/>
      <c r="C432" s="154"/>
      <c r="D432" s="154"/>
      <c r="E432" s="259" t="s">
        <v>181</v>
      </c>
      <c r="F432" s="259"/>
      <c r="G432" s="161">
        <v>21.49</v>
      </c>
    </row>
    <row r="433" spans="1:7" ht="10.050000000000001" customHeight="1">
      <c r="A433" s="154"/>
      <c r="B433" s="154"/>
      <c r="C433" s="154"/>
      <c r="D433" s="154"/>
      <c r="E433" s="262"/>
      <c r="F433" s="262"/>
      <c r="G433" s="262"/>
    </row>
    <row r="434" spans="1:7" ht="19.95" customHeight="1">
      <c r="A434" s="260" t="s">
        <v>728</v>
      </c>
      <c r="B434" s="260"/>
      <c r="C434" s="260"/>
      <c r="D434" s="260"/>
      <c r="E434" s="260"/>
      <c r="F434" s="260"/>
      <c r="G434" s="260"/>
    </row>
    <row r="435" spans="1:7" ht="15" customHeight="1">
      <c r="A435" s="261" t="s">
        <v>322</v>
      </c>
      <c r="B435" s="261"/>
      <c r="C435" s="155" t="s">
        <v>174</v>
      </c>
      <c r="D435" s="155" t="s">
        <v>175</v>
      </c>
      <c r="E435" s="155" t="s">
        <v>176</v>
      </c>
      <c r="F435" s="155" t="s">
        <v>177</v>
      </c>
      <c r="G435" s="155" t="s">
        <v>178</v>
      </c>
    </row>
    <row r="436" spans="1:7" ht="33" customHeight="1">
      <c r="A436" s="156" t="s">
        <v>323</v>
      </c>
      <c r="B436" s="157" t="s">
        <v>324</v>
      </c>
      <c r="C436" s="156" t="s">
        <v>31</v>
      </c>
      <c r="D436" s="156" t="s">
        <v>198</v>
      </c>
      <c r="E436" s="158">
        <v>1</v>
      </c>
      <c r="F436" s="159">
        <v>2.79</v>
      </c>
      <c r="G436" s="159">
        <v>2.79</v>
      </c>
    </row>
    <row r="437" spans="1:7" ht="33" customHeight="1">
      <c r="A437" s="156" t="s">
        <v>713</v>
      </c>
      <c r="B437" s="157" t="s">
        <v>714</v>
      </c>
      <c r="C437" s="156" t="s">
        <v>31</v>
      </c>
      <c r="D437" s="156" t="s">
        <v>198</v>
      </c>
      <c r="E437" s="158">
        <v>1</v>
      </c>
      <c r="F437" s="159">
        <v>0.89</v>
      </c>
      <c r="G437" s="159">
        <v>0.89</v>
      </c>
    </row>
    <row r="438" spans="1:7" ht="33" customHeight="1">
      <c r="A438" s="156" t="s">
        <v>327</v>
      </c>
      <c r="B438" s="157" t="s">
        <v>328</v>
      </c>
      <c r="C438" s="156" t="s">
        <v>31</v>
      </c>
      <c r="D438" s="156" t="s">
        <v>198</v>
      </c>
      <c r="E438" s="158">
        <v>1</v>
      </c>
      <c r="F438" s="159">
        <v>1.43</v>
      </c>
      <c r="G438" s="159">
        <v>1.43</v>
      </c>
    </row>
    <row r="439" spans="1:7" ht="33" customHeight="1">
      <c r="A439" s="156" t="s">
        <v>715</v>
      </c>
      <c r="B439" s="157" t="s">
        <v>716</v>
      </c>
      <c r="C439" s="156" t="s">
        <v>31</v>
      </c>
      <c r="D439" s="156" t="s">
        <v>198</v>
      </c>
      <c r="E439" s="158">
        <v>1</v>
      </c>
      <c r="F439" s="159">
        <v>0.01</v>
      </c>
      <c r="G439" s="159">
        <v>0.01</v>
      </c>
    </row>
    <row r="440" spans="1:7" ht="33" customHeight="1">
      <c r="A440" s="156" t="s">
        <v>331</v>
      </c>
      <c r="B440" s="157" t="s">
        <v>332</v>
      </c>
      <c r="C440" s="156" t="s">
        <v>31</v>
      </c>
      <c r="D440" s="156" t="s">
        <v>198</v>
      </c>
      <c r="E440" s="158">
        <v>1</v>
      </c>
      <c r="F440" s="159">
        <v>0.08</v>
      </c>
      <c r="G440" s="159">
        <v>0.08</v>
      </c>
    </row>
    <row r="441" spans="1:7" ht="33" customHeight="1">
      <c r="A441" s="156" t="s">
        <v>333</v>
      </c>
      <c r="B441" s="157" t="s">
        <v>334</v>
      </c>
      <c r="C441" s="156" t="s">
        <v>31</v>
      </c>
      <c r="D441" s="156" t="s">
        <v>198</v>
      </c>
      <c r="E441" s="158">
        <v>1</v>
      </c>
      <c r="F441" s="159">
        <v>0.54</v>
      </c>
      <c r="G441" s="159">
        <v>0.54</v>
      </c>
    </row>
    <row r="442" spans="1:7" ht="15" customHeight="1">
      <c r="A442" s="154"/>
      <c r="B442" s="154"/>
      <c r="C442" s="154"/>
      <c r="D442" s="154"/>
      <c r="E442" s="258" t="s">
        <v>335</v>
      </c>
      <c r="F442" s="258"/>
      <c r="G442" s="160">
        <v>5.74</v>
      </c>
    </row>
    <row r="443" spans="1:7" ht="15" customHeight="1">
      <c r="A443" s="261" t="s">
        <v>336</v>
      </c>
      <c r="B443" s="261"/>
      <c r="C443" s="155" t="s">
        <v>174</v>
      </c>
      <c r="D443" s="155" t="s">
        <v>175</v>
      </c>
      <c r="E443" s="155" t="s">
        <v>176</v>
      </c>
      <c r="F443" s="155" t="s">
        <v>177</v>
      </c>
      <c r="G443" s="155" t="s">
        <v>178</v>
      </c>
    </row>
    <row r="444" spans="1:7" ht="15" customHeight="1">
      <c r="A444" s="156" t="s">
        <v>616</v>
      </c>
      <c r="B444" s="157" t="s">
        <v>617</v>
      </c>
      <c r="C444" s="156" t="s">
        <v>31</v>
      </c>
      <c r="D444" s="156" t="s">
        <v>198</v>
      </c>
      <c r="E444" s="158">
        <v>1</v>
      </c>
      <c r="F444" s="159">
        <v>20.97</v>
      </c>
      <c r="G444" s="159">
        <v>20.97</v>
      </c>
    </row>
    <row r="445" spans="1:7" ht="15" customHeight="1">
      <c r="A445" s="154"/>
      <c r="B445" s="154"/>
      <c r="C445" s="154"/>
      <c r="D445" s="154"/>
      <c r="E445" s="258" t="s">
        <v>339</v>
      </c>
      <c r="F445" s="258"/>
      <c r="G445" s="160">
        <v>20.97</v>
      </c>
    </row>
    <row r="446" spans="1:7" ht="15" customHeight="1">
      <c r="A446" s="261" t="s">
        <v>254</v>
      </c>
      <c r="B446" s="261"/>
      <c r="C446" s="155" t="s">
        <v>174</v>
      </c>
      <c r="D446" s="155" t="s">
        <v>175</v>
      </c>
      <c r="E446" s="155" t="s">
        <v>176</v>
      </c>
      <c r="F446" s="155" t="s">
        <v>177</v>
      </c>
      <c r="G446" s="155" t="s">
        <v>178</v>
      </c>
    </row>
    <row r="447" spans="1:7" ht="35.4" customHeight="1">
      <c r="A447" s="156" t="s">
        <v>729</v>
      </c>
      <c r="B447" s="157" t="s">
        <v>730</v>
      </c>
      <c r="C447" s="156" t="s">
        <v>31</v>
      </c>
      <c r="D447" s="156" t="s">
        <v>198</v>
      </c>
      <c r="E447" s="158">
        <v>1</v>
      </c>
      <c r="F447" s="159">
        <v>0.24</v>
      </c>
      <c r="G447" s="159">
        <v>0.24</v>
      </c>
    </row>
    <row r="448" spans="1:7" ht="15" customHeight="1">
      <c r="A448" s="154"/>
      <c r="B448" s="154"/>
      <c r="C448" s="154"/>
      <c r="D448" s="154"/>
      <c r="E448" s="258" t="s">
        <v>257</v>
      </c>
      <c r="F448" s="258"/>
      <c r="G448" s="160">
        <v>0.24</v>
      </c>
    </row>
    <row r="449" spans="1:7" ht="15" customHeight="1">
      <c r="A449" s="154"/>
      <c r="B449" s="154"/>
      <c r="C449" s="154"/>
      <c r="D449" s="154"/>
      <c r="E449" s="259" t="s">
        <v>181</v>
      </c>
      <c r="F449" s="259"/>
      <c r="G449" s="161">
        <v>26.95</v>
      </c>
    </row>
    <row r="450" spans="1:7" ht="10.050000000000001" customHeight="1">
      <c r="A450" s="154"/>
      <c r="B450" s="154"/>
      <c r="C450" s="154"/>
      <c r="D450" s="154"/>
      <c r="E450" s="262"/>
      <c r="F450" s="262"/>
      <c r="G450" s="262"/>
    </row>
    <row r="451" spans="1:7" ht="19.95" customHeight="1">
      <c r="A451" s="260" t="s">
        <v>734</v>
      </c>
      <c r="B451" s="260"/>
      <c r="C451" s="260"/>
      <c r="D451" s="260"/>
      <c r="E451" s="260"/>
      <c r="F451" s="260"/>
      <c r="G451" s="260"/>
    </row>
    <row r="452" spans="1:7" ht="15" customHeight="1">
      <c r="A452" s="261" t="s">
        <v>322</v>
      </c>
      <c r="B452" s="261"/>
      <c r="C452" s="155" t="s">
        <v>174</v>
      </c>
      <c r="D452" s="155" t="s">
        <v>175</v>
      </c>
      <c r="E452" s="155" t="s">
        <v>176</v>
      </c>
      <c r="F452" s="155" t="s">
        <v>177</v>
      </c>
      <c r="G452" s="155" t="s">
        <v>178</v>
      </c>
    </row>
    <row r="453" spans="1:7" ht="30" customHeight="1">
      <c r="A453" s="156" t="s">
        <v>323</v>
      </c>
      <c r="B453" s="157" t="s">
        <v>324</v>
      </c>
      <c r="C453" s="156" t="s">
        <v>31</v>
      </c>
      <c r="D453" s="156" t="s">
        <v>198</v>
      </c>
      <c r="E453" s="158">
        <v>1</v>
      </c>
      <c r="F453" s="159">
        <v>2.79</v>
      </c>
      <c r="G453" s="159">
        <v>2.79</v>
      </c>
    </row>
    <row r="454" spans="1:7" ht="30" customHeight="1">
      <c r="A454" s="156" t="s">
        <v>325</v>
      </c>
      <c r="B454" s="157" t="s">
        <v>326</v>
      </c>
      <c r="C454" s="156" t="s">
        <v>31</v>
      </c>
      <c r="D454" s="156" t="s">
        <v>198</v>
      </c>
      <c r="E454" s="158">
        <v>1</v>
      </c>
      <c r="F454" s="159">
        <v>1.31</v>
      </c>
      <c r="G454" s="159">
        <v>1.31</v>
      </c>
    </row>
    <row r="455" spans="1:7" ht="30" customHeight="1">
      <c r="A455" s="156" t="s">
        <v>327</v>
      </c>
      <c r="B455" s="157" t="s">
        <v>328</v>
      </c>
      <c r="C455" s="156" t="s">
        <v>31</v>
      </c>
      <c r="D455" s="156" t="s">
        <v>198</v>
      </c>
      <c r="E455" s="158">
        <v>1</v>
      </c>
      <c r="F455" s="159">
        <v>1.43</v>
      </c>
      <c r="G455" s="159">
        <v>1.43</v>
      </c>
    </row>
    <row r="456" spans="1:7" ht="30" customHeight="1">
      <c r="A456" s="156" t="s">
        <v>329</v>
      </c>
      <c r="B456" s="157" t="s">
        <v>330</v>
      </c>
      <c r="C456" s="156" t="s">
        <v>31</v>
      </c>
      <c r="D456" s="156" t="s">
        <v>198</v>
      </c>
      <c r="E456" s="158">
        <v>1</v>
      </c>
      <c r="F456" s="159">
        <v>0.78</v>
      </c>
      <c r="G456" s="159">
        <v>0.78</v>
      </c>
    </row>
    <row r="457" spans="1:7" ht="30" customHeight="1">
      <c r="A457" s="156" t="s">
        <v>331</v>
      </c>
      <c r="B457" s="157" t="s">
        <v>332</v>
      </c>
      <c r="C457" s="156" t="s">
        <v>31</v>
      </c>
      <c r="D457" s="156" t="s">
        <v>198</v>
      </c>
      <c r="E457" s="158">
        <v>1</v>
      </c>
      <c r="F457" s="159">
        <v>0.08</v>
      </c>
      <c r="G457" s="159">
        <v>0.08</v>
      </c>
    </row>
    <row r="458" spans="1:7" ht="30" customHeight="1">
      <c r="A458" s="156" t="s">
        <v>333</v>
      </c>
      <c r="B458" s="157" t="s">
        <v>334</v>
      </c>
      <c r="C458" s="156" t="s">
        <v>31</v>
      </c>
      <c r="D458" s="156" t="s">
        <v>198</v>
      </c>
      <c r="E458" s="158">
        <v>1</v>
      </c>
      <c r="F458" s="159">
        <v>0.54</v>
      </c>
      <c r="G458" s="159">
        <v>0.54</v>
      </c>
    </row>
    <row r="459" spans="1:7" ht="15" customHeight="1">
      <c r="A459" s="154"/>
      <c r="B459" s="154"/>
      <c r="C459" s="154"/>
      <c r="D459" s="154"/>
      <c r="E459" s="258" t="s">
        <v>335</v>
      </c>
      <c r="F459" s="258"/>
      <c r="G459" s="160">
        <v>6.93</v>
      </c>
    </row>
    <row r="460" spans="1:7" ht="15" customHeight="1">
      <c r="A460" s="261" t="s">
        <v>336</v>
      </c>
      <c r="B460" s="261"/>
      <c r="C460" s="155" t="s">
        <v>174</v>
      </c>
      <c r="D460" s="155" t="s">
        <v>175</v>
      </c>
      <c r="E460" s="155" t="s">
        <v>176</v>
      </c>
      <c r="F460" s="155" t="s">
        <v>177</v>
      </c>
      <c r="G460" s="155" t="s">
        <v>178</v>
      </c>
    </row>
    <row r="461" spans="1:7" ht="15" customHeight="1">
      <c r="A461" s="156" t="s">
        <v>622</v>
      </c>
      <c r="B461" s="157" t="s">
        <v>623</v>
      </c>
      <c r="C461" s="156" t="s">
        <v>31</v>
      </c>
      <c r="D461" s="156" t="s">
        <v>198</v>
      </c>
      <c r="E461" s="158">
        <v>1</v>
      </c>
      <c r="F461" s="159">
        <v>20.97</v>
      </c>
      <c r="G461" s="159">
        <v>20.97</v>
      </c>
    </row>
    <row r="462" spans="1:7" ht="15" customHeight="1">
      <c r="A462" s="154"/>
      <c r="B462" s="154"/>
      <c r="C462" s="154"/>
      <c r="D462" s="154"/>
      <c r="E462" s="258" t="s">
        <v>339</v>
      </c>
      <c r="F462" s="258"/>
      <c r="G462" s="160">
        <v>20.97</v>
      </c>
    </row>
    <row r="463" spans="1:7" ht="15" customHeight="1">
      <c r="A463" s="261" t="s">
        <v>254</v>
      </c>
      <c r="B463" s="261"/>
      <c r="C463" s="155" t="s">
        <v>174</v>
      </c>
      <c r="D463" s="155" t="s">
        <v>175</v>
      </c>
      <c r="E463" s="155" t="s">
        <v>176</v>
      </c>
      <c r="F463" s="155" t="s">
        <v>177</v>
      </c>
      <c r="G463" s="155" t="s">
        <v>178</v>
      </c>
    </row>
    <row r="464" spans="1:7" ht="21" customHeight="1">
      <c r="A464" s="156" t="s">
        <v>735</v>
      </c>
      <c r="B464" s="157" t="s">
        <v>736</v>
      </c>
      <c r="C464" s="156" t="s">
        <v>31</v>
      </c>
      <c r="D464" s="156" t="s">
        <v>198</v>
      </c>
      <c r="E464" s="158">
        <v>1</v>
      </c>
      <c r="F464" s="159">
        <v>0.44</v>
      </c>
      <c r="G464" s="159">
        <v>0.44</v>
      </c>
    </row>
    <row r="465" spans="1:7" ht="15" customHeight="1">
      <c r="A465" s="154"/>
      <c r="B465" s="154"/>
      <c r="C465" s="154"/>
      <c r="D465" s="154"/>
      <c r="E465" s="258" t="s">
        <v>257</v>
      </c>
      <c r="F465" s="258"/>
      <c r="G465" s="160">
        <v>0.44</v>
      </c>
    </row>
    <row r="466" spans="1:7" ht="15" customHeight="1">
      <c r="A466" s="154"/>
      <c r="B466" s="154"/>
      <c r="C466" s="154"/>
      <c r="D466" s="154"/>
      <c r="E466" s="259" t="s">
        <v>181</v>
      </c>
      <c r="F466" s="259"/>
      <c r="G466" s="161">
        <v>28.34</v>
      </c>
    </row>
    <row r="467" spans="1:7" ht="10.050000000000001" customHeight="1">
      <c r="A467" s="154"/>
      <c r="B467" s="154"/>
      <c r="C467" s="154"/>
      <c r="D467" s="154"/>
      <c r="E467" s="262"/>
      <c r="F467" s="262"/>
      <c r="G467" s="262"/>
    </row>
    <row r="468" spans="1:7" ht="19.95" customHeight="1">
      <c r="A468" s="260" t="s">
        <v>737</v>
      </c>
      <c r="B468" s="260"/>
      <c r="C468" s="260"/>
      <c r="D468" s="260"/>
      <c r="E468" s="260"/>
      <c r="F468" s="260"/>
      <c r="G468" s="260"/>
    </row>
    <row r="469" spans="1:7" ht="15" customHeight="1">
      <c r="A469" s="261" t="s">
        <v>322</v>
      </c>
      <c r="B469" s="261"/>
      <c r="C469" s="155" t="s">
        <v>174</v>
      </c>
      <c r="D469" s="155" t="s">
        <v>175</v>
      </c>
      <c r="E469" s="155" t="s">
        <v>176</v>
      </c>
      <c r="F469" s="155" t="s">
        <v>177</v>
      </c>
      <c r="G469" s="155" t="s">
        <v>178</v>
      </c>
    </row>
    <row r="470" spans="1:7" ht="27.6" customHeight="1">
      <c r="A470" s="156" t="s">
        <v>323</v>
      </c>
      <c r="B470" s="157" t="s">
        <v>324</v>
      </c>
      <c r="C470" s="156" t="s">
        <v>31</v>
      </c>
      <c r="D470" s="156" t="s">
        <v>198</v>
      </c>
      <c r="E470" s="158">
        <v>1</v>
      </c>
      <c r="F470" s="159">
        <v>2.79</v>
      </c>
      <c r="G470" s="159">
        <v>2.79</v>
      </c>
    </row>
    <row r="471" spans="1:7" ht="27.6" customHeight="1">
      <c r="A471" s="156" t="s">
        <v>738</v>
      </c>
      <c r="B471" s="157" t="s">
        <v>739</v>
      </c>
      <c r="C471" s="156" t="s">
        <v>31</v>
      </c>
      <c r="D471" s="156" t="s">
        <v>198</v>
      </c>
      <c r="E471" s="158">
        <v>1</v>
      </c>
      <c r="F471" s="159">
        <v>1.85</v>
      </c>
      <c r="G471" s="159">
        <v>1.85</v>
      </c>
    </row>
    <row r="472" spans="1:7" ht="27.6" customHeight="1">
      <c r="A472" s="156" t="s">
        <v>327</v>
      </c>
      <c r="B472" s="157" t="s">
        <v>328</v>
      </c>
      <c r="C472" s="156" t="s">
        <v>31</v>
      </c>
      <c r="D472" s="156" t="s">
        <v>198</v>
      </c>
      <c r="E472" s="158">
        <v>1</v>
      </c>
      <c r="F472" s="159">
        <v>1.43</v>
      </c>
      <c r="G472" s="159">
        <v>1.43</v>
      </c>
    </row>
    <row r="473" spans="1:7" ht="27.6" customHeight="1">
      <c r="A473" s="156" t="s">
        <v>740</v>
      </c>
      <c r="B473" s="157" t="s">
        <v>741</v>
      </c>
      <c r="C473" s="156" t="s">
        <v>31</v>
      </c>
      <c r="D473" s="156" t="s">
        <v>198</v>
      </c>
      <c r="E473" s="158">
        <v>1</v>
      </c>
      <c r="F473" s="159">
        <v>2.0499999999999998</v>
      </c>
      <c r="G473" s="159">
        <v>2.0499999999999998</v>
      </c>
    </row>
    <row r="474" spans="1:7" ht="27.6" customHeight="1">
      <c r="A474" s="156" t="s">
        <v>331</v>
      </c>
      <c r="B474" s="157" t="s">
        <v>332</v>
      </c>
      <c r="C474" s="156" t="s">
        <v>31</v>
      </c>
      <c r="D474" s="156" t="s">
        <v>198</v>
      </c>
      <c r="E474" s="158">
        <v>1</v>
      </c>
      <c r="F474" s="159">
        <v>0.08</v>
      </c>
      <c r="G474" s="159">
        <v>0.08</v>
      </c>
    </row>
    <row r="475" spans="1:7" ht="27.6" customHeight="1">
      <c r="A475" s="156" t="s">
        <v>333</v>
      </c>
      <c r="B475" s="157" t="s">
        <v>334</v>
      </c>
      <c r="C475" s="156" t="s">
        <v>31</v>
      </c>
      <c r="D475" s="156" t="s">
        <v>198</v>
      </c>
      <c r="E475" s="158">
        <v>1</v>
      </c>
      <c r="F475" s="159">
        <v>0.54</v>
      </c>
      <c r="G475" s="159">
        <v>0.54</v>
      </c>
    </row>
    <row r="476" spans="1:7" ht="36" customHeight="1">
      <c r="A476" s="154"/>
      <c r="B476" s="154"/>
      <c r="C476" s="154"/>
      <c r="D476" s="154"/>
      <c r="E476" s="258" t="s">
        <v>335</v>
      </c>
      <c r="F476" s="258"/>
      <c r="G476" s="160">
        <v>8.74</v>
      </c>
    </row>
    <row r="477" spans="1:7" ht="15" customHeight="1">
      <c r="A477" s="261" t="s">
        <v>336</v>
      </c>
      <c r="B477" s="261"/>
      <c r="C477" s="155" t="s">
        <v>174</v>
      </c>
      <c r="D477" s="155" t="s">
        <v>175</v>
      </c>
      <c r="E477" s="155" t="s">
        <v>176</v>
      </c>
      <c r="F477" s="155" t="s">
        <v>177</v>
      </c>
      <c r="G477" s="155" t="s">
        <v>178</v>
      </c>
    </row>
    <row r="478" spans="1:7" ht="15" customHeight="1">
      <c r="A478" s="156" t="s">
        <v>625</v>
      </c>
      <c r="B478" s="157" t="s">
        <v>626</v>
      </c>
      <c r="C478" s="156" t="s">
        <v>31</v>
      </c>
      <c r="D478" s="156" t="s">
        <v>198</v>
      </c>
      <c r="E478" s="158">
        <v>1</v>
      </c>
      <c r="F478" s="159">
        <v>20.97</v>
      </c>
      <c r="G478" s="159">
        <v>20.97</v>
      </c>
    </row>
    <row r="479" spans="1:7" ht="15" customHeight="1">
      <c r="A479" s="154"/>
      <c r="B479" s="154"/>
      <c r="C479" s="154"/>
      <c r="D479" s="154"/>
      <c r="E479" s="258" t="s">
        <v>339</v>
      </c>
      <c r="F479" s="258"/>
      <c r="G479" s="160">
        <v>20.97</v>
      </c>
    </row>
    <row r="480" spans="1:7" ht="15" customHeight="1">
      <c r="A480" s="261" t="s">
        <v>254</v>
      </c>
      <c r="B480" s="261"/>
      <c r="C480" s="155" t="s">
        <v>174</v>
      </c>
      <c r="D480" s="155" t="s">
        <v>175</v>
      </c>
      <c r="E480" s="155" t="s">
        <v>176</v>
      </c>
      <c r="F480" s="155" t="s">
        <v>177</v>
      </c>
      <c r="G480" s="155" t="s">
        <v>178</v>
      </c>
    </row>
    <row r="481" spans="1:7" ht="21" customHeight="1">
      <c r="A481" s="156" t="s">
        <v>742</v>
      </c>
      <c r="B481" s="157" t="s">
        <v>743</v>
      </c>
      <c r="C481" s="156" t="s">
        <v>31</v>
      </c>
      <c r="D481" s="156" t="s">
        <v>198</v>
      </c>
      <c r="E481" s="158">
        <v>1</v>
      </c>
      <c r="F481" s="159">
        <v>0.3</v>
      </c>
      <c r="G481" s="159">
        <v>0.3</v>
      </c>
    </row>
    <row r="482" spans="1:7" ht="15" customHeight="1">
      <c r="A482" s="154"/>
      <c r="B482" s="154"/>
      <c r="C482" s="154"/>
      <c r="D482" s="154"/>
      <c r="E482" s="258" t="s">
        <v>257</v>
      </c>
      <c r="F482" s="258"/>
      <c r="G482" s="160">
        <v>0.3</v>
      </c>
    </row>
    <row r="483" spans="1:7" ht="15" customHeight="1">
      <c r="A483" s="154"/>
      <c r="B483" s="154"/>
      <c r="C483" s="154"/>
      <c r="D483" s="154"/>
      <c r="E483" s="259" t="s">
        <v>181</v>
      </c>
      <c r="F483" s="259"/>
      <c r="G483" s="161">
        <v>30.01</v>
      </c>
    </row>
    <row r="484" spans="1:7" ht="10.050000000000001" customHeight="1">
      <c r="A484" s="154"/>
      <c r="B484" s="154"/>
      <c r="C484" s="154"/>
      <c r="D484" s="154"/>
      <c r="E484" s="262"/>
      <c r="F484" s="262"/>
      <c r="G484" s="262"/>
    </row>
    <row r="485" spans="1:7" ht="19.95" customHeight="1">
      <c r="A485" s="260" t="s">
        <v>744</v>
      </c>
      <c r="B485" s="260"/>
      <c r="C485" s="260"/>
      <c r="D485" s="260"/>
      <c r="E485" s="260"/>
      <c r="F485" s="260"/>
      <c r="G485" s="260"/>
    </row>
    <row r="486" spans="1:7" ht="15" customHeight="1">
      <c r="A486" s="261" t="s">
        <v>173</v>
      </c>
      <c r="B486" s="261"/>
      <c r="C486" s="155" t="s">
        <v>174</v>
      </c>
      <c r="D486" s="155" t="s">
        <v>175</v>
      </c>
      <c r="E486" s="155" t="s">
        <v>176</v>
      </c>
      <c r="F486" s="155" t="s">
        <v>177</v>
      </c>
      <c r="G486" s="155" t="s">
        <v>178</v>
      </c>
    </row>
    <row r="487" spans="1:7" ht="15" customHeight="1">
      <c r="A487" s="156" t="s">
        <v>745</v>
      </c>
      <c r="B487" s="157" t="s">
        <v>746</v>
      </c>
      <c r="C487" s="156" t="s">
        <v>31</v>
      </c>
      <c r="D487" s="156" t="s">
        <v>489</v>
      </c>
      <c r="E487" s="158">
        <v>0.32569999999999999</v>
      </c>
      <c r="F487" s="159">
        <v>30.57</v>
      </c>
      <c r="G487" s="159">
        <v>9.9499999999999993</v>
      </c>
    </row>
    <row r="488" spans="1:7" ht="15" customHeight="1">
      <c r="A488" s="154"/>
      <c r="B488" s="154"/>
      <c r="C488" s="154"/>
      <c r="D488" s="154"/>
      <c r="E488" s="258" t="s">
        <v>180</v>
      </c>
      <c r="F488" s="258"/>
      <c r="G488" s="160">
        <v>9.9499999999999993</v>
      </c>
    </row>
    <row r="489" spans="1:7" ht="15" customHeight="1">
      <c r="A489" s="261" t="s">
        <v>195</v>
      </c>
      <c r="B489" s="261"/>
      <c r="C489" s="155" t="s">
        <v>174</v>
      </c>
      <c r="D489" s="155" t="s">
        <v>175</v>
      </c>
      <c r="E489" s="155" t="s">
        <v>176</v>
      </c>
      <c r="F489" s="155" t="s">
        <v>177</v>
      </c>
      <c r="G489" s="155" t="s">
        <v>178</v>
      </c>
    </row>
    <row r="490" spans="1:7" ht="15" customHeight="1">
      <c r="A490" s="156" t="s">
        <v>747</v>
      </c>
      <c r="B490" s="157" t="s">
        <v>748</v>
      </c>
      <c r="C490" s="156" t="s">
        <v>31</v>
      </c>
      <c r="D490" s="156" t="s">
        <v>198</v>
      </c>
      <c r="E490" s="158">
        <v>0.45290000000000002</v>
      </c>
      <c r="F490" s="159">
        <v>30.01</v>
      </c>
      <c r="G490" s="159">
        <v>13.59</v>
      </c>
    </row>
    <row r="491" spans="1:7" ht="18" customHeight="1">
      <c r="A491" s="154"/>
      <c r="B491" s="154"/>
      <c r="C491" s="154"/>
      <c r="D491" s="154"/>
      <c r="E491" s="258" t="s">
        <v>205</v>
      </c>
      <c r="F491" s="258"/>
      <c r="G491" s="160">
        <v>13.59</v>
      </c>
    </row>
    <row r="492" spans="1:7" ht="15" customHeight="1">
      <c r="A492" s="154"/>
      <c r="B492" s="154"/>
      <c r="C492" s="154"/>
      <c r="D492" s="154"/>
      <c r="E492" s="259" t="s">
        <v>181</v>
      </c>
      <c r="F492" s="259"/>
      <c r="G492" s="161">
        <v>23.54</v>
      </c>
    </row>
    <row r="493" spans="1:7" ht="10.050000000000001" customHeight="1">
      <c r="A493" s="154"/>
      <c r="B493" s="154"/>
      <c r="C493" s="154"/>
      <c r="D493" s="154"/>
      <c r="E493" s="262"/>
      <c r="F493" s="262"/>
      <c r="G493" s="262"/>
    </row>
    <row r="494" spans="1:7" ht="19.95" customHeight="1">
      <c r="A494" s="260" t="s">
        <v>780</v>
      </c>
      <c r="B494" s="260"/>
      <c r="C494" s="260"/>
      <c r="D494" s="260"/>
      <c r="E494" s="260"/>
      <c r="F494" s="260"/>
      <c r="G494" s="260"/>
    </row>
    <row r="495" spans="1:7" ht="15" customHeight="1">
      <c r="A495" s="261" t="s">
        <v>322</v>
      </c>
      <c r="B495" s="261"/>
      <c r="C495" s="155" t="s">
        <v>174</v>
      </c>
      <c r="D495" s="155" t="s">
        <v>175</v>
      </c>
      <c r="E495" s="155" t="s">
        <v>176</v>
      </c>
      <c r="F495" s="155" t="s">
        <v>177</v>
      </c>
      <c r="G495" s="155" t="s">
        <v>178</v>
      </c>
    </row>
    <row r="496" spans="1:7" ht="30" customHeight="1">
      <c r="A496" s="156" t="s">
        <v>323</v>
      </c>
      <c r="B496" s="157" t="s">
        <v>324</v>
      </c>
      <c r="C496" s="156" t="s">
        <v>31</v>
      </c>
      <c r="D496" s="156" t="s">
        <v>198</v>
      </c>
      <c r="E496" s="158">
        <v>1</v>
      </c>
      <c r="F496" s="159">
        <v>2.79</v>
      </c>
      <c r="G496" s="159">
        <v>2.79</v>
      </c>
    </row>
    <row r="497" spans="1:7" ht="30" customHeight="1">
      <c r="A497" s="156" t="s">
        <v>325</v>
      </c>
      <c r="B497" s="157" t="s">
        <v>326</v>
      </c>
      <c r="C497" s="156" t="s">
        <v>31</v>
      </c>
      <c r="D497" s="156" t="s">
        <v>198</v>
      </c>
      <c r="E497" s="158">
        <v>1</v>
      </c>
      <c r="F497" s="159">
        <v>1.31</v>
      </c>
      <c r="G497" s="159">
        <v>1.31</v>
      </c>
    </row>
    <row r="498" spans="1:7" ht="30" customHeight="1">
      <c r="A498" s="156" t="s">
        <v>327</v>
      </c>
      <c r="B498" s="157" t="s">
        <v>328</v>
      </c>
      <c r="C498" s="156" t="s">
        <v>31</v>
      </c>
      <c r="D498" s="156" t="s">
        <v>198</v>
      </c>
      <c r="E498" s="158">
        <v>1</v>
      </c>
      <c r="F498" s="159">
        <v>1.43</v>
      </c>
      <c r="G498" s="159">
        <v>1.43</v>
      </c>
    </row>
    <row r="499" spans="1:7" ht="30" customHeight="1">
      <c r="A499" s="156" t="s">
        <v>329</v>
      </c>
      <c r="B499" s="157" t="s">
        <v>330</v>
      </c>
      <c r="C499" s="156" t="s">
        <v>31</v>
      </c>
      <c r="D499" s="156" t="s">
        <v>198</v>
      </c>
      <c r="E499" s="158">
        <v>1</v>
      </c>
      <c r="F499" s="159">
        <v>0.78</v>
      </c>
      <c r="G499" s="159">
        <v>0.78</v>
      </c>
    </row>
    <row r="500" spans="1:7" ht="30" customHeight="1">
      <c r="A500" s="156" t="s">
        <v>331</v>
      </c>
      <c r="B500" s="157" t="s">
        <v>332</v>
      </c>
      <c r="C500" s="156" t="s">
        <v>31</v>
      </c>
      <c r="D500" s="156" t="s">
        <v>198</v>
      </c>
      <c r="E500" s="158">
        <v>1</v>
      </c>
      <c r="F500" s="159">
        <v>0.08</v>
      </c>
      <c r="G500" s="159">
        <v>0.08</v>
      </c>
    </row>
    <row r="501" spans="1:7" ht="30" customHeight="1">
      <c r="A501" s="156" t="s">
        <v>333</v>
      </c>
      <c r="B501" s="157" t="s">
        <v>334</v>
      </c>
      <c r="C501" s="156" t="s">
        <v>31</v>
      </c>
      <c r="D501" s="156" t="s">
        <v>198</v>
      </c>
      <c r="E501" s="158">
        <v>1</v>
      </c>
      <c r="F501" s="159">
        <v>0.54</v>
      </c>
      <c r="G501" s="159">
        <v>0.54</v>
      </c>
    </row>
    <row r="502" spans="1:7" ht="15" customHeight="1">
      <c r="A502" s="154"/>
      <c r="B502" s="154"/>
      <c r="C502" s="154"/>
      <c r="D502" s="154"/>
      <c r="E502" s="258" t="s">
        <v>335</v>
      </c>
      <c r="F502" s="258"/>
      <c r="G502" s="160">
        <v>6.93</v>
      </c>
    </row>
    <row r="503" spans="1:7" ht="15" customHeight="1">
      <c r="A503" s="261" t="s">
        <v>336</v>
      </c>
      <c r="B503" s="261"/>
      <c r="C503" s="155" t="s">
        <v>174</v>
      </c>
      <c r="D503" s="155" t="s">
        <v>175</v>
      </c>
      <c r="E503" s="155" t="s">
        <v>176</v>
      </c>
      <c r="F503" s="155" t="s">
        <v>177</v>
      </c>
      <c r="G503" s="155" t="s">
        <v>178</v>
      </c>
    </row>
    <row r="504" spans="1:7" ht="15" customHeight="1">
      <c r="A504" s="156" t="s">
        <v>628</v>
      </c>
      <c r="B504" s="157" t="s">
        <v>629</v>
      </c>
      <c r="C504" s="156" t="s">
        <v>31</v>
      </c>
      <c r="D504" s="156" t="s">
        <v>198</v>
      </c>
      <c r="E504" s="158">
        <v>1</v>
      </c>
      <c r="F504" s="159">
        <v>20.97</v>
      </c>
      <c r="G504" s="159">
        <v>20.97</v>
      </c>
    </row>
    <row r="505" spans="1:7" ht="15" customHeight="1">
      <c r="A505" s="154"/>
      <c r="B505" s="154"/>
      <c r="C505" s="154"/>
      <c r="D505" s="154"/>
      <c r="E505" s="258" t="s">
        <v>339</v>
      </c>
      <c r="F505" s="258"/>
      <c r="G505" s="160">
        <v>20.97</v>
      </c>
    </row>
    <row r="506" spans="1:7" ht="15" customHeight="1">
      <c r="A506" s="261" t="s">
        <v>254</v>
      </c>
      <c r="B506" s="261"/>
      <c r="C506" s="155" t="s">
        <v>174</v>
      </c>
      <c r="D506" s="155" t="s">
        <v>175</v>
      </c>
      <c r="E506" s="155" t="s">
        <v>176</v>
      </c>
      <c r="F506" s="155" t="s">
        <v>177</v>
      </c>
      <c r="G506" s="155" t="s">
        <v>178</v>
      </c>
    </row>
    <row r="507" spans="1:7" ht="21" customHeight="1">
      <c r="A507" s="156" t="s">
        <v>781</v>
      </c>
      <c r="B507" s="157" t="s">
        <v>782</v>
      </c>
      <c r="C507" s="156" t="s">
        <v>31</v>
      </c>
      <c r="D507" s="156" t="s">
        <v>198</v>
      </c>
      <c r="E507" s="158">
        <v>1</v>
      </c>
      <c r="F507" s="159">
        <v>0.24</v>
      </c>
      <c r="G507" s="159">
        <v>0.24</v>
      </c>
    </row>
    <row r="508" spans="1:7" ht="15" customHeight="1">
      <c r="A508" s="154"/>
      <c r="B508" s="154"/>
      <c r="C508" s="154"/>
      <c r="D508" s="154"/>
      <c r="E508" s="258" t="s">
        <v>257</v>
      </c>
      <c r="F508" s="258"/>
      <c r="G508" s="160">
        <v>0.24</v>
      </c>
    </row>
    <row r="509" spans="1:7" ht="15" customHeight="1">
      <c r="A509" s="154"/>
      <c r="B509" s="154"/>
      <c r="C509" s="154"/>
      <c r="D509" s="154"/>
      <c r="E509" s="259" t="s">
        <v>181</v>
      </c>
      <c r="F509" s="259"/>
      <c r="G509" s="161">
        <v>28.14</v>
      </c>
    </row>
    <row r="510" spans="1:7" ht="10.050000000000001" customHeight="1">
      <c r="A510" s="154"/>
      <c r="B510" s="154"/>
      <c r="C510" s="154"/>
      <c r="D510" s="154"/>
      <c r="E510" s="262"/>
      <c r="F510" s="262"/>
      <c r="G510" s="262"/>
    </row>
    <row r="511" spans="1:7" ht="19.95" customHeight="1">
      <c r="A511" s="260" t="s">
        <v>783</v>
      </c>
      <c r="B511" s="260"/>
      <c r="C511" s="260"/>
      <c r="D511" s="260"/>
      <c r="E511" s="260"/>
      <c r="F511" s="260"/>
      <c r="G511" s="260"/>
    </row>
    <row r="512" spans="1:7" ht="15" customHeight="1">
      <c r="A512" s="261" t="s">
        <v>322</v>
      </c>
      <c r="B512" s="261"/>
      <c r="C512" s="155" t="s">
        <v>174</v>
      </c>
      <c r="D512" s="155" t="s">
        <v>175</v>
      </c>
      <c r="E512" s="155" t="s">
        <v>176</v>
      </c>
      <c r="F512" s="155" t="s">
        <v>177</v>
      </c>
      <c r="G512" s="155" t="s">
        <v>178</v>
      </c>
    </row>
    <row r="513" spans="1:7" ht="28.2" customHeight="1">
      <c r="A513" s="156" t="s">
        <v>323</v>
      </c>
      <c r="B513" s="157" t="s">
        <v>324</v>
      </c>
      <c r="C513" s="156" t="s">
        <v>31</v>
      </c>
      <c r="D513" s="156" t="s">
        <v>198</v>
      </c>
      <c r="E513" s="158">
        <v>1</v>
      </c>
      <c r="F513" s="159">
        <v>2.79</v>
      </c>
      <c r="G513" s="159">
        <v>2.79</v>
      </c>
    </row>
    <row r="514" spans="1:7" ht="28.2" customHeight="1">
      <c r="A514" s="156" t="s">
        <v>784</v>
      </c>
      <c r="B514" s="157" t="s">
        <v>785</v>
      </c>
      <c r="C514" s="156" t="s">
        <v>31</v>
      </c>
      <c r="D514" s="156" t="s">
        <v>198</v>
      </c>
      <c r="E514" s="158">
        <v>1</v>
      </c>
      <c r="F514" s="159">
        <v>1.39</v>
      </c>
      <c r="G514" s="159">
        <v>1.39</v>
      </c>
    </row>
    <row r="515" spans="1:7" ht="28.2" customHeight="1">
      <c r="A515" s="156" t="s">
        <v>327</v>
      </c>
      <c r="B515" s="157" t="s">
        <v>328</v>
      </c>
      <c r="C515" s="156" t="s">
        <v>31</v>
      </c>
      <c r="D515" s="156" t="s">
        <v>198</v>
      </c>
      <c r="E515" s="158">
        <v>1</v>
      </c>
      <c r="F515" s="159">
        <v>1.43</v>
      </c>
      <c r="G515" s="159">
        <v>1.43</v>
      </c>
    </row>
    <row r="516" spans="1:7" ht="28.2" customHeight="1">
      <c r="A516" s="156" t="s">
        <v>786</v>
      </c>
      <c r="B516" s="157" t="s">
        <v>787</v>
      </c>
      <c r="C516" s="156" t="s">
        <v>31</v>
      </c>
      <c r="D516" s="156" t="s">
        <v>198</v>
      </c>
      <c r="E516" s="158">
        <v>1</v>
      </c>
      <c r="F516" s="159">
        <v>0.61</v>
      </c>
      <c r="G516" s="159">
        <v>0.61</v>
      </c>
    </row>
    <row r="517" spans="1:7" ht="28.2" customHeight="1">
      <c r="A517" s="156" t="s">
        <v>331</v>
      </c>
      <c r="B517" s="157" t="s">
        <v>332</v>
      </c>
      <c r="C517" s="156" t="s">
        <v>31</v>
      </c>
      <c r="D517" s="156" t="s">
        <v>198</v>
      </c>
      <c r="E517" s="158">
        <v>1</v>
      </c>
      <c r="F517" s="159">
        <v>0.08</v>
      </c>
      <c r="G517" s="159">
        <v>0.08</v>
      </c>
    </row>
    <row r="518" spans="1:7" ht="28.2" customHeight="1">
      <c r="A518" s="156" t="s">
        <v>333</v>
      </c>
      <c r="B518" s="157" t="s">
        <v>334</v>
      </c>
      <c r="C518" s="156" t="s">
        <v>31</v>
      </c>
      <c r="D518" s="156" t="s">
        <v>198</v>
      </c>
      <c r="E518" s="158">
        <v>1</v>
      </c>
      <c r="F518" s="159">
        <v>0.54</v>
      </c>
      <c r="G518" s="159">
        <v>0.54</v>
      </c>
    </row>
    <row r="519" spans="1:7" ht="15" customHeight="1">
      <c r="A519" s="154"/>
      <c r="B519" s="154"/>
      <c r="C519" s="154"/>
      <c r="D519" s="154"/>
      <c r="E519" s="258" t="s">
        <v>335</v>
      </c>
      <c r="F519" s="258"/>
      <c r="G519" s="160">
        <v>6.84</v>
      </c>
    </row>
    <row r="520" spans="1:7" ht="15" customHeight="1">
      <c r="A520" s="261" t="s">
        <v>336</v>
      </c>
      <c r="B520" s="261"/>
      <c r="C520" s="155" t="s">
        <v>174</v>
      </c>
      <c r="D520" s="155" t="s">
        <v>175</v>
      </c>
      <c r="E520" s="155" t="s">
        <v>176</v>
      </c>
      <c r="F520" s="155" t="s">
        <v>177</v>
      </c>
      <c r="G520" s="155" t="s">
        <v>178</v>
      </c>
    </row>
    <row r="521" spans="1:7" ht="15" customHeight="1">
      <c r="A521" s="156" t="s">
        <v>631</v>
      </c>
      <c r="B521" s="157" t="s">
        <v>632</v>
      </c>
      <c r="C521" s="156" t="s">
        <v>31</v>
      </c>
      <c r="D521" s="156" t="s">
        <v>198</v>
      </c>
      <c r="E521" s="158">
        <v>1</v>
      </c>
      <c r="F521" s="159">
        <v>15.78</v>
      </c>
      <c r="G521" s="159">
        <v>15.78</v>
      </c>
    </row>
    <row r="522" spans="1:7" ht="15" customHeight="1">
      <c r="A522" s="154"/>
      <c r="B522" s="154"/>
      <c r="C522" s="154"/>
      <c r="D522" s="154"/>
      <c r="E522" s="258" t="s">
        <v>339</v>
      </c>
      <c r="F522" s="258"/>
      <c r="G522" s="160">
        <v>15.78</v>
      </c>
    </row>
    <row r="523" spans="1:7" ht="15" customHeight="1">
      <c r="A523" s="261" t="s">
        <v>254</v>
      </c>
      <c r="B523" s="261"/>
      <c r="C523" s="155" t="s">
        <v>174</v>
      </c>
      <c r="D523" s="155" t="s">
        <v>175</v>
      </c>
      <c r="E523" s="155" t="s">
        <v>176</v>
      </c>
      <c r="F523" s="155" t="s">
        <v>177</v>
      </c>
      <c r="G523" s="155" t="s">
        <v>178</v>
      </c>
    </row>
    <row r="524" spans="1:7" ht="21" customHeight="1">
      <c r="A524" s="156" t="s">
        <v>788</v>
      </c>
      <c r="B524" s="157" t="s">
        <v>789</v>
      </c>
      <c r="C524" s="156" t="s">
        <v>31</v>
      </c>
      <c r="D524" s="156" t="s">
        <v>198</v>
      </c>
      <c r="E524" s="158">
        <v>1</v>
      </c>
      <c r="F524" s="159">
        <v>0.33</v>
      </c>
      <c r="G524" s="159">
        <v>0.33</v>
      </c>
    </row>
    <row r="525" spans="1:7" ht="15" customHeight="1">
      <c r="A525" s="154"/>
      <c r="B525" s="154"/>
      <c r="C525" s="154"/>
      <c r="D525" s="154"/>
      <c r="E525" s="258" t="s">
        <v>257</v>
      </c>
      <c r="F525" s="258"/>
      <c r="G525" s="160">
        <v>0.33</v>
      </c>
    </row>
    <row r="526" spans="1:7" ht="15" customHeight="1">
      <c r="A526" s="154"/>
      <c r="B526" s="154"/>
      <c r="C526" s="154"/>
      <c r="D526" s="154"/>
      <c r="E526" s="259" t="s">
        <v>181</v>
      </c>
      <c r="F526" s="259"/>
      <c r="G526" s="161">
        <v>22.95</v>
      </c>
    </row>
    <row r="528" spans="1:7" s="162" customFormat="1" ht="12.6" customHeight="1">
      <c r="A528" s="257" t="s">
        <v>321</v>
      </c>
      <c r="B528" s="257"/>
      <c r="C528" s="257"/>
      <c r="D528" s="257"/>
      <c r="E528" s="257"/>
      <c r="F528" s="257"/>
      <c r="G528" s="257"/>
    </row>
    <row r="529" spans="1:7" s="162" customFormat="1" ht="24">
      <c r="A529" s="255" t="s">
        <v>322</v>
      </c>
      <c r="B529" s="255"/>
      <c r="C529" s="163" t="s">
        <v>174</v>
      </c>
      <c r="D529" s="163" t="s">
        <v>175</v>
      </c>
      <c r="E529" s="163" t="s">
        <v>176</v>
      </c>
      <c r="F529" s="163" t="s">
        <v>177</v>
      </c>
      <c r="G529" s="163" t="s">
        <v>178</v>
      </c>
    </row>
    <row r="530" spans="1:7" s="162" customFormat="1" ht="24">
      <c r="A530" s="164" t="s">
        <v>323</v>
      </c>
      <c r="B530" s="165" t="s">
        <v>324</v>
      </c>
      <c r="C530" s="164" t="s">
        <v>31</v>
      </c>
      <c r="D530" s="164" t="s">
        <v>198</v>
      </c>
      <c r="E530" s="166">
        <v>1</v>
      </c>
      <c r="F530" s="167">
        <v>2.79</v>
      </c>
      <c r="G530" s="167">
        <f t="shared" ref="G530:G535" si="0">TRUNC(TRUNC(E530,8)*F530,2)</f>
        <v>2.79</v>
      </c>
    </row>
    <row r="531" spans="1:7" s="162" customFormat="1" ht="24">
      <c r="A531" s="164" t="s">
        <v>325</v>
      </c>
      <c r="B531" s="165" t="s">
        <v>326</v>
      </c>
      <c r="C531" s="164" t="s">
        <v>31</v>
      </c>
      <c r="D531" s="164" t="s">
        <v>198</v>
      </c>
      <c r="E531" s="166">
        <v>1</v>
      </c>
      <c r="F531" s="167">
        <v>1.31</v>
      </c>
      <c r="G531" s="167">
        <f t="shared" si="0"/>
        <v>1.31</v>
      </c>
    </row>
    <row r="532" spans="1:7" s="162" customFormat="1" ht="24">
      <c r="A532" s="164" t="s">
        <v>327</v>
      </c>
      <c r="B532" s="165" t="s">
        <v>328</v>
      </c>
      <c r="C532" s="164" t="s">
        <v>31</v>
      </c>
      <c r="D532" s="164" t="s">
        <v>198</v>
      </c>
      <c r="E532" s="166">
        <v>1</v>
      </c>
      <c r="F532" s="167">
        <v>1.43</v>
      </c>
      <c r="G532" s="167">
        <f t="shared" si="0"/>
        <v>1.43</v>
      </c>
    </row>
    <row r="533" spans="1:7" s="162" customFormat="1" ht="24">
      <c r="A533" s="164" t="s">
        <v>329</v>
      </c>
      <c r="B533" s="165" t="s">
        <v>330</v>
      </c>
      <c r="C533" s="164" t="s">
        <v>31</v>
      </c>
      <c r="D533" s="164" t="s">
        <v>198</v>
      </c>
      <c r="E533" s="166">
        <v>1</v>
      </c>
      <c r="F533" s="167">
        <v>0.78</v>
      </c>
      <c r="G533" s="167">
        <f t="shared" si="0"/>
        <v>0.78</v>
      </c>
    </row>
    <row r="534" spans="1:7" s="162" customFormat="1" ht="24">
      <c r="A534" s="164" t="s">
        <v>331</v>
      </c>
      <c r="B534" s="165" t="s">
        <v>332</v>
      </c>
      <c r="C534" s="164" t="s">
        <v>31</v>
      </c>
      <c r="D534" s="164" t="s">
        <v>198</v>
      </c>
      <c r="E534" s="166">
        <v>1</v>
      </c>
      <c r="F534" s="167">
        <v>0.08</v>
      </c>
      <c r="G534" s="167">
        <f t="shared" si="0"/>
        <v>0.08</v>
      </c>
    </row>
    <row r="535" spans="1:7" s="162" customFormat="1" ht="24">
      <c r="A535" s="164" t="s">
        <v>333</v>
      </c>
      <c r="B535" s="165" t="s">
        <v>334</v>
      </c>
      <c r="C535" s="164" t="s">
        <v>31</v>
      </c>
      <c r="D535" s="164" t="s">
        <v>198</v>
      </c>
      <c r="E535" s="166">
        <v>1</v>
      </c>
      <c r="F535" s="167">
        <v>0.54</v>
      </c>
      <c r="G535" s="167">
        <f t="shared" si="0"/>
        <v>0.54</v>
      </c>
    </row>
    <row r="536" spans="1:7" s="162" customFormat="1">
      <c r="A536" s="168"/>
      <c r="B536" s="168"/>
      <c r="C536" s="168"/>
      <c r="D536" s="168"/>
      <c r="E536" s="253" t="s">
        <v>335</v>
      </c>
      <c r="F536" s="253"/>
      <c r="G536" s="169">
        <f>SUM(G530:G535)</f>
        <v>6.93</v>
      </c>
    </row>
    <row r="537" spans="1:7" s="162" customFormat="1" ht="24">
      <c r="A537" s="255" t="s">
        <v>336</v>
      </c>
      <c r="B537" s="255"/>
      <c r="C537" s="163" t="s">
        <v>174</v>
      </c>
      <c r="D537" s="163" t="s">
        <v>175</v>
      </c>
      <c r="E537" s="163" t="s">
        <v>176</v>
      </c>
      <c r="F537" s="163" t="s">
        <v>177</v>
      </c>
      <c r="G537" s="163" t="s">
        <v>178</v>
      </c>
    </row>
    <row r="538" spans="1:7" s="162" customFormat="1">
      <c r="A538" s="164" t="s">
        <v>337</v>
      </c>
      <c r="B538" s="165" t="s">
        <v>338</v>
      </c>
      <c r="C538" s="164" t="s">
        <v>31</v>
      </c>
      <c r="D538" s="164" t="s">
        <v>198</v>
      </c>
      <c r="E538" s="166">
        <v>1</v>
      </c>
      <c r="F538" s="167">
        <v>16.739999999999998</v>
      </c>
      <c r="G538" s="167">
        <f>TRUNC(TRUNC(E538,8)*F538,2)</f>
        <v>16.739999999999998</v>
      </c>
    </row>
    <row r="539" spans="1:7" s="162" customFormat="1">
      <c r="A539" s="168"/>
      <c r="B539" s="168"/>
      <c r="C539" s="168"/>
      <c r="D539" s="168"/>
      <c r="E539" s="253" t="s">
        <v>339</v>
      </c>
      <c r="F539" s="253"/>
      <c r="G539" s="169">
        <f>SUM(G538:G538)</f>
        <v>16.739999999999998</v>
      </c>
    </row>
    <row r="540" spans="1:7" s="162" customFormat="1" ht="24">
      <c r="A540" s="255" t="s">
        <v>254</v>
      </c>
      <c r="B540" s="255"/>
      <c r="C540" s="163" t="s">
        <v>174</v>
      </c>
      <c r="D540" s="163" t="s">
        <v>175</v>
      </c>
      <c r="E540" s="163" t="s">
        <v>176</v>
      </c>
      <c r="F540" s="163" t="s">
        <v>177</v>
      </c>
      <c r="G540" s="163" t="s">
        <v>178</v>
      </c>
    </row>
    <row r="541" spans="1:7" s="162" customFormat="1" ht="24">
      <c r="A541" s="164" t="s">
        <v>340</v>
      </c>
      <c r="B541" s="165" t="s">
        <v>341</v>
      </c>
      <c r="C541" s="164" t="s">
        <v>31</v>
      </c>
      <c r="D541" s="164" t="s">
        <v>198</v>
      </c>
      <c r="E541" s="166">
        <v>1</v>
      </c>
      <c r="F541" s="167">
        <v>0.19</v>
      </c>
      <c r="G541" s="167">
        <f>TRUNC(TRUNC(E541,8)*F541,2)</f>
        <v>0.19</v>
      </c>
    </row>
    <row r="542" spans="1:7" s="162" customFormat="1">
      <c r="A542" s="168"/>
      <c r="B542" s="168"/>
      <c r="C542" s="168"/>
      <c r="D542" s="168"/>
      <c r="E542" s="253" t="s">
        <v>257</v>
      </c>
      <c r="F542" s="253"/>
      <c r="G542" s="169">
        <f>SUM(G541:G541)</f>
        <v>0.19</v>
      </c>
    </row>
    <row r="543" spans="1:7" s="162" customFormat="1">
      <c r="A543" s="168"/>
      <c r="B543" s="168"/>
      <c r="C543" s="168"/>
      <c r="D543" s="168"/>
      <c r="E543" s="254" t="s">
        <v>181</v>
      </c>
      <c r="F543" s="254"/>
      <c r="G543" s="170">
        <f>SUM(G536,G539,G542)</f>
        <v>23.86</v>
      </c>
    </row>
    <row r="544" spans="1:7" s="162" customFormat="1">
      <c r="A544" s="168"/>
      <c r="B544" s="168"/>
      <c r="C544" s="168"/>
      <c r="D544" s="168"/>
      <c r="E544" s="256"/>
      <c r="F544" s="256"/>
      <c r="G544" s="256"/>
    </row>
    <row r="545" spans="1:7" s="162" customFormat="1">
      <c r="A545" s="257" t="s">
        <v>342</v>
      </c>
      <c r="B545" s="257"/>
      <c r="C545" s="257"/>
      <c r="D545" s="257"/>
      <c r="E545" s="257"/>
      <c r="F545" s="257"/>
      <c r="G545" s="257"/>
    </row>
    <row r="546" spans="1:7" s="162" customFormat="1" ht="24">
      <c r="A546" s="255" t="s">
        <v>322</v>
      </c>
      <c r="B546" s="255"/>
      <c r="C546" s="163" t="s">
        <v>174</v>
      </c>
      <c r="D546" s="163" t="s">
        <v>175</v>
      </c>
      <c r="E546" s="163" t="s">
        <v>176</v>
      </c>
      <c r="F546" s="163" t="s">
        <v>177</v>
      </c>
      <c r="G546" s="163" t="s">
        <v>178</v>
      </c>
    </row>
    <row r="547" spans="1:7" s="162" customFormat="1" ht="24">
      <c r="A547" s="164" t="s">
        <v>323</v>
      </c>
      <c r="B547" s="165" t="s">
        <v>324</v>
      </c>
      <c r="C547" s="164" t="s">
        <v>31</v>
      </c>
      <c r="D547" s="164" t="s">
        <v>198</v>
      </c>
      <c r="E547" s="166">
        <v>1</v>
      </c>
      <c r="F547" s="167">
        <v>2.79</v>
      </c>
      <c r="G547" s="167">
        <f t="shared" ref="G547:G552" si="1">TRUNC(TRUNC(E547,8)*F547,2)</f>
        <v>2.79</v>
      </c>
    </row>
    <row r="548" spans="1:7" s="162" customFormat="1" ht="24">
      <c r="A548" s="164" t="s">
        <v>343</v>
      </c>
      <c r="B548" s="165" t="s">
        <v>344</v>
      </c>
      <c r="C548" s="164" t="s">
        <v>31</v>
      </c>
      <c r="D548" s="164" t="s">
        <v>198</v>
      </c>
      <c r="E548" s="166">
        <v>1</v>
      </c>
      <c r="F548" s="167">
        <v>1.43</v>
      </c>
      <c r="G548" s="167">
        <f t="shared" si="1"/>
        <v>1.43</v>
      </c>
    </row>
    <row r="549" spans="1:7" s="162" customFormat="1" ht="24">
      <c r="A549" s="164" t="s">
        <v>327</v>
      </c>
      <c r="B549" s="165" t="s">
        <v>328</v>
      </c>
      <c r="C549" s="164" t="s">
        <v>31</v>
      </c>
      <c r="D549" s="164" t="s">
        <v>198</v>
      </c>
      <c r="E549" s="166">
        <v>1</v>
      </c>
      <c r="F549" s="167">
        <v>1.43</v>
      </c>
      <c r="G549" s="167">
        <f t="shared" si="1"/>
        <v>1.43</v>
      </c>
    </row>
    <row r="550" spans="1:7" s="162" customFormat="1" ht="36">
      <c r="A550" s="164" t="s">
        <v>345</v>
      </c>
      <c r="B550" s="165" t="s">
        <v>346</v>
      </c>
      <c r="C550" s="164" t="s">
        <v>31</v>
      </c>
      <c r="D550" s="164" t="s">
        <v>198</v>
      </c>
      <c r="E550" s="166">
        <v>1</v>
      </c>
      <c r="F550" s="167">
        <v>0.44</v>
      </c>
      <c r="G550" s="167">
        <f t="shared" si="1"/>
        <v>0.44</v>
      </c>
    </row>
    <row r="551" spans="1:7" s="162" customFormat="1" ht="24">
      <c r="A551" s="164" t="s">
        <v>331</v>
      </c>
      <c r="B551" s="165" t="s">
        <v>332</v>
      </c>
      <c r="C551" s="164" t="s">
        <v>31</v>
      </c>
      <c r="D551" s="164" t="s">
        <v>198</v>
      </c>
      <c r="E551" s="166">
        <v>1</v>
      </c>
      <c r="F551" s="167">
        <v>0.08</v>
      </c>
      <c r="G551" s="167">
        <f t="shared" si="1"/>
        <v>0.08</v>
      </c>
    </row>
    <row r="552" spans="1:7" s="162" customFormat="1" ht="24">
      <c r="A552" s="164" t="s">
        <v>333</v>
      </c>
      <c r="B552" s="165" t="s">
        <v>334</v>
      </c>
      <c r="C552" s="164" t="s">
        <v>31</v>
      </c>
      <c r="D552" s="164" t="s">
        <v>198</v>
      </c>
      <c r="E552" s="166">
        <v>1</v>
      </c>
      <c r="F552" s="167">
        <v>0.54</v>
      </c>
      <c r="G552" s="167">
        <f t="shared" si="1"/>
        <v>0.54</v>
      </c>
    </row>
    <row r="553" spans="1:7" s="162" customFormat="1">
      <c r="A553" s="168"/>
      <c r="B553" s="168"/>
      <c r="C553" s="168"/>
      <c r="D553" s="168"/>
      <c r="E553" s="253" t="s">
        <v>335</v>
      </c>
      <c r="F553" s="253"/>
      <c r="G553" s="169">
        <f>SUM(G547:G552)</f>
        <v>6.71</v>
      </c>
    </row>
    <row r="554" spans="1:7" s="162" customFormat="1" ht="24">
      <c r="A554" s="255" t="s">
        <v>336</v>
      </c>
      <c r="B554" s="255"/>
      <c r="C554" s="163" t="s">
        <v>174</v>
      </c>
      <c r="D554" s="163" t="s">
        <v>175</v>
      </c>
      <c r="E554" s="163" t="s">
        <v>176</v>
      </c>
      <c r="F554" s="163" t="s">
        <v>177</v>
      </c>
      <c r="G554" s="163" t="s">
        <v>178</v>
      </c>
    </row>
    <row r="555" spans="1:7" s="162" customFormat="1">
      <c r="A555" s="164" t="s">
        <v>347</v>
      </c>
      <c r="B555" s="165" t="s">
        <v>348</v>
      </c>
      <c r="C555" s="164" t="s">
        <v>31</v>
      </c>
      <c r="D555" s="164" t="s">
        <v>198</v>
      </c>
      <c r="E555" s="166">
        <v>1</v>
      </c>
      <c r="F555" s="167">
        <v>16.739999999999998</v>
      </c>
      <c r="G555" s="167">
        <f>TRUNC(TRUNC(E555,8)*F555,2)</f>
        <v>16.739999999999998</v>
      </c>
    </row>
    <row r="556" spans="1:7" s="162" customFormat="1">
      <c r="A556" s="168"/>
      <c r="B556" s="168"/>
      <c r="C556" s="168"/>
      <c r="D556" s="168"/>
      <c r="E556" s="253" t="s">
        <v>339</v>
      </c>
      <c r="F556" s="253"/>
      <c r="G556" s="169">
        <f>SUM(G555:G555)</f>
        <v>16.739999999999998</v>
      </c>
    </row>
    <row r="557" spans="1:7" s="162" customFormat="1" ht="24">
      <c r="A557" s="255" t="s">
        <v>254</v>
      </c>
      <c r="B557" s="255"/>
      <c r="C557" s="163" t="s">
        <v>174</v>
      </c>
      <c r="D557" s="163" t="s">
        <v>175</v>
      </c>
      <c r="E557" s="163" t="s">
        <v>176</v>
      </c>
      <c r="F557" s="163" t="s">
        <v>177</v>
      </c>
      <c r="G557" s="163" t="s">
        <v>178</v>
      </c>
    </row>
    <row r="558" spans="1:7" s="162" customFormat="1" ht="36">
      <c r="A558" s="164" t="s">
        <v>349</v>
      </c>
      <c r="B558" s="165" t="s">
        <v>350</v>
      </c>
      <c r="C558" s="164" t="s">
        <v>31</v>
      </c>
      <c r="D558" s="164" t="s">
        <v>198</v>
      </c>
      <c r="E558" s="166">
        <v>1</v>
      </c>
      <c r="F558" s="167">
        <v>0.24</v>
      </c>
      <c r="G558" s="167">
        <f>TRUNC(TRUNC(E558,8)*F558,2)</f>
        <v>0.24</v>
      </c>
    </row>
    <row r="559" spans="1:7" s="162" customFormat="1">
      <c r="A559" s="168"/>
      <c r="B559" s="168"/>
      <c r="C559" s="168"/>
      <c r="D559" s="168"/>
      <c r="E559" s="253" t="s">
        <v>257</v>
      </c>
      <c r="F559" s="253"/>
      <c r="G559" s="169">
        <f>SUM(G558:G558)</f>
        <v>0.24</v>
      </c>
    </row>
    <row r="560" spans="1:7" s="162" customFormat="1">
      <c r="A560" s="168"/>
      <c r="B560" s="168"/>
      <c r="C560" s="168"/>
      <c r="D560" s="168"/>
      <c r="E560" s="254" t="s">
        <v>181</v>
      </c>
      <c r="F560" s="254"/>
      <c r="G560" s="170">
        <f>SUM(G553,G556,G559)</f>
        <v>23.689999999999998</v>
      </c>
    </row>
    <row r="561" spans="1:7" s="162" customFormat="1">
      <c r="A561" s="168"/>
      <c r="B561" s="168"/>
      <c r="C561" s="168"/>
      <c r="D561" s="168"/>
      <c r="E561" s="256"/>
      <c r="F561" s="256"/>
      <c r="G561" s="256"/>
    </row>
    <row r="562" spans="1:7" s="162" customFormat="1" ht="34.200000000000003" customHeight="1">
      <c r="A562" s="257" t="s">
        <v>351</v>
      </c>
      <c r="B562" s="257"/>
      <c r="C562" s="257"/>
      <c r="D562" s="257"/>
      <c r="E562" s="257"/>
      <c r="F562" s="257"/>
      <c r="G562" s="257"/>
    </row>
    <row r="563" spans="1:7" s="162" customFormat="1" ht="24">
      <c r="A563" s="255" t="s">
        <v>173</v>
      </c>
      <c r="B563" s="255"/>
      <c r="C563" s="163" t="s">
        <v>174</v>
      </c>
      <c r="D563" s="163" t="s">
        <v>175</v>
      </c>
      <c r="E563" s="163" t="s">
        <v>176</v>
      </c>
      <c r="F563" s="163" t="s">
        <v>177</v>
      </c>
      <c r="G563" s="163" t="s">
        <v>178</v>
      </c>
    </row>
    <row r="564" spans="1:7" s="162" customFormat="1" ht="24">
      <c r="A564" s="164" t="s">
        <v>225</v>
      </c>
      <c r="B564" s="165" t="s">
        <v>226</v>
      </c>
      <c r="C564" s="164" t="s">
        <v>31</v>
      </c>
      <c r="D564" s="164" t="s">
        <v>48</v>
      </c>
      <c r="E564" s="166">
        <v>1.1399999999999999</v>
      </c>
      <c r="F564" s="167">
        <v>130</v>
      </c>
      <c r="G564" s="167">
        <f>TRUNC(TRUNC(E564,8)*F564,2)</f>
        <v>148.19999999999999</v>
      </c>
    </row>
    <row r="565" spans="1:7" s="162" customFormat="1">
      <c r="A565" s="164" t="s">
        <v>352</v>
      </c>
      <c r="B565" s="165" t="s">
        <v>353</v>
      </c>
      <c r="C565" s="164" t="s">
        <v>31</v>
      </c>
      <c r="D565" s="164" t="s">
        <v>251</v>
      </c>
      <c r="E565" s="166">
        <v>171.13</v>
      </c>
      <c r="F565" s="167">
        <v>1.6</v>
      </c>
      <c r="G565" s="167">
        <f>TRUNC(TRUNC(E565,8)*F565,2)</f>
        <v>273.8</v>
      </c>
    </row>
    <row r="566" spans="1:7" s="162" customFormat="1">
      <c r="A566" s="164" t="s">
        <v>302</v>
      </c>
      <c r="B566" s="165" t="s">
        <v>303</v>
      </c>
      <c r="C566" s="164" t="s">
        <v>31</v>
      </c>
      <c r="D566" s="164" t="s">
        <v>251</v>
      </c>
      <c r="E566" s="166">
        <v>192.52</v>
      </c>
      <c r="F566" s="167">
        <v>0.7</v>
      </c>
      <c r="G566" s="167">
        <f>TRUNC(TRUNC(E566,8)*F566,2)</f>
        <v>134.76</v>
      </c>
    </row>
    <row r="567" spans="1:7" s="162" customFormat="1">
      <c r="A567" s="168"/>
      <c r="B567" s="168"/>
      <c r="C567" s="168"/>
      <c r="D567" s="168"/>
      <c r="E567" s="253" t="s">
        <v>180</v>
      </c>
      <c r="F567" s="253"/>
      <c r="G567" s="169">
        <f>SUM(G564:G566)</f>
        <v>556.76</v>
      </c>
    </row>
    <row r="568" spans="1:7" s="162" customFormat="1" ht="24">
      <c r="A568" s="255" t="s">
        <v>195</v>
      </c>
      <c r="B568" s="255"/>
      <c r="C568" s="163" t="s">
        <v>174</v>
      </c>
      <c r="D568" s="163" t="s">
        <v>175</v>
      </c>
      <c r="E568" s="163" t="s">
        <v>176</v>
      </c>
      <c r="F568" s="163" t="s">
        <v>177</v>
      </c>
      <c r="G568" s="163" t="s">
        <v>178</v>
      </c>
    </row>
    <row r="569" spans="1:7" s="162" customFormat="1">
      <c r="A569" s="164" t="s">
        <v>203</v>
      </c>
      <c r="B569" s="165" t="s">
        <v>204</v>
      </c>
      <c r="C569" s="164" t="s">
        <v>31</v>
      </c>
      <c r="D569" s="164" t="s">
        <v>198</v>
      </c>
      <c r="E569" s="166">
        <v>11.1</v>
      </c>
      <c r="F569" s="167">
        <v>22.95</v>
      </c>
      <c r="G569" s="167">
        <f>TRUNC(TRUNC(E569,8)*F569,2)</f>
        <v>254.74</v>
      </c>
    </row>
    <row r="570" spans="1:7" s="162" customFormat="1">
      <c r="A570" s="168"/>
      <c r="B570" s="168"/>
      <c r="C570" s="168"/>
      <c r="D570" s="168"/>
      <c r="E570" s="253" t="s">
        <v>205</v>
      </c>
      <c r="F570" s="253"/>
      <c r="G570" s="169">
        <f>SUM(G569:G569)</f>
        <v>254.74</v>
      </c>
    </row>
    <row r="571" spans="1:7" s="162" customFormat="1">
      <c r="A571" s="168"/>
      <c r="B571" s="168"/>
      <c r="C571" s="168"/>
      <c r="D571" s="168"/>
      <c r="E571" s="254" t="s">
        <v>181</v>
      </c>
      <c r="F571" s="254"/>
      <c r="G571" s="170">
        <f>SUM(G567,G570)</f>
        <v>811.5</v>
      </c>
    </row>
    <row r="572" spans="1:7" s="162" customFormat="1">
      <c r="A572" s="168"/>
      <c r="B572" s="168"/>
      <c r="C572" s="168"/>
      <c r="D572" s="168"/>
      <c r="E572" s="256"/>
      <c r="F572" s="256"/>
      <c r="G572" s="256"/>
    </row>
    <row r="573" spans="1:7" s="162" customFormat="1" ht="23.4" customHeight="1">
      <c r="A573" s="257" t="s">
        <v>354</v>
      </c>
      <c r="B573" s="257"/>
      <c r="C573" s="257"/>
      <c r="D573" s="257"/>
      <c r="E573" s="257"/>
      <c r="F573" s="257"/>
      <c r="G573" s="257"/>
    </row>
    <row r="574" spans="1:7" s="162" customFormat="1" ht="24">
      <c r="A574" s="255" t="s">
        <v>173</v>
      </c>
      <c r="B574" s="255"/>
      <c r="C574" s="163" t="s">
        <v>174</v>
      </c>
      <c r="D574" s="163" t="s">
        <v>175</v>
      </c>
      <c r="E574" s="163" t="s">
        <v>176</v>
      </c>
      <c r="F574" s="163" t="s">
        <v>177</v>
      </c>
      <c r="G574" s="163" t="s">
        <v>178</v>
      </c>
    </row>
    <row r="575" spans="1:7" s="162" customFormat="1" ht="24">
      <c r="A575" s="164" t="s">
        <v>355</v>
      </c>
      <c r="B575" s="165" t="s">
        <v>356</v>
      </c>
      <c r="C575" s="164" t="s">
        <v>31</v>
      </c>
      <c r="D575" s="164" t="s">
        <v>48</v>
      </c>
      <c r="E575" s="166">
        <v>0.94</v>
      </c>
      <c r="F575" s="167">
        <v>131.69</v>
      </c>
      <c r="G575" s="167">
        <f>TRUNC(TRUNC(E575,8)*F575,2)</f>
        <v>123.78</v>
      </c>
    </row>
    <row r="576" spans="1:7" s="162" customFormat="1">
      <c r="A576" s="164" t="s">
        <v>302</v>
      </c>
      <c r="B576" s="165" t="s">
        <v>303</v>
      </c>
      <c r="C576" s="164" t="s">
        <v>31</v>
      </c>
      <c r="D576" s="164" t="s">
        <v>251</v>
      </c>
      <c r="E576" s="166">
        <v>422.63</v>
      </c>
      <c r="F576" s="167">
        <v>0.7</v>
      </c>
      <c r="G576" s="167">
        <f>TRUNC(TRUNC(E576,8)*F576,2)</f>
        <v>295.83999999999997</v>
      </c>
    </row>
    <row r="577" spans="1:7" s="162" customFormat="1">
      <c r="A577" s="168"/>
      <c r="B577" s="168"/>
      <c r="C577" s="168"/>
      <c r="D577" s="168"/>
      <c r="E577" s="253" t="s">
        <v>180</v>
      </c>
      <c r="F577" s="253"/>
      <c r="G577" s="169">
        <f>SUM(G575:G576)</f>
        <v>419.62</v>
      </c>
    </row>
    <row r="578" spans="1:7" s="162" customFormat="1" ht="24">
      <c r="A578" s="255" t="s">
        <v>195</v>
      </c>
      <c r="B578" s="255"/>
      <c r="C578" s="163" t="s">
        <v>174</v>
      </c>
      <c r="D578" s="163" t="s">
        <v>175</v>
      </c>
      <c r="E578" s="163" t="s">
        <v>176</v>
      </c>
      <c r="F578" s="163" t="s">
        <v>177</v>
      </c>
      <c r="G578" s="163" t="s">
        <v>178</v>
      </c>
    </row>
    <row r="579" spans="1:7" s="162" customFormat="1">
      <c r="A579" s="164" t="s">
        <v>203</v>
      </c>
      <c r="B579" s="165" t="s">
        <v>204</v>
      </c>
      <c r="C579" s="164" t="s">
        <v>31</v>
      </c>
      <c r="D579" s="164" t="s">
        <v>198</v>
      </c>
      <c r="E579" s="166">
        <v>11.02</v>
      </c>
      <c r="F579" s="167">
        <v>22.95</v>
      </c>
      <c r="G579" s="167">
        <f>TRUNC(TRUNC(E579,8)*F579,2)</f>
        <v>252.9</v>
      </c>
    </row>
    <row r="580" spans="1:7" s="162" customFormat="1">
      <c r="A580" s="168"/>
      <c r="B580" s="168"/>
      <c r="C580" s="168"/>
      <c r="D580" s="168"/>
      <c r="E580" s="253" t="s">
        <v>205</v>
      </c>
      <c r="F580" s="253"/>
      <c r="G580" s="169">
        <f>SUM(G579:G579)</f>
        <v>252.9</v>
      </c>
    </row>
    <row r="581" spans="1:7" s="162" customFormat="1">
      <c r="A581" s="168"/>
      <c r="B581" s="168"/>
      <c r="C581" s="168"/>
      <c r="D581" s="168"/>
      <c r="E581" s="254" t="s">
        <v>181</v>
      </c>
      <c r="F581" s="254"/>
      <c r="G581" s="170">
        <f>SUM(G577,G580)</f>
        <v>672.52</v>
      </c>
    </row>
    <row r="582" spans="1:7" s="162" customFormat="1">
      <c r="A582" s="168"/>
      <c r="B582" s="168"/>
      <c r="C582" s="168"/>
      <c r="D582" s="168"/>
      <c r="E582" s="256"/>
      <c r="F582" s="256"/>
      <c r="G582" s="256"/>
    </row>
    <row r="583" spans="1:7" s="162" customFormat="1" ht="15" customHeight="1">
      <c r="A583" s="257" t="s">
        <v>357</v>
      </c>
      <c r="B583" s="257"/>
      <c r="C583" s="257"/>
      <c r="D583" s="257"/>
      <c r="E583" s="257"/>
      <c r="F583" s="257"/>
      <c r="G583" s="257"/>
    </row>
    <row r="584" spans="1:7" s="162" customFormat="1" ht="24">
      <c r="A584" s="255" t="s">
        <v>173</v>
      </c>
      <c r="B584" s="255"/>
      <c r="C584" s="163" t="s">
        <v>174</v>
      </c>
      <c r="D584" s="163" t="s">
        <v>175</v>
      </c>
      <c r="E584" s="163" t="s">
        <v>176</v>
      </c>
      <c r="F584" s="163" t="s">
        <v>177</v>
      </c>
      <c r="G584" s="163" t="s">
        <v>178</v>
      </c>
    </row>
    <row r="585" spans="1:7" s="162" customFormat="1" ht="24">
      <c r="A585" s="164" t="s">
        <v>225</v>
      </c>
      <c r="B585" s="165" t="s">
        <v>226</v>
      </c>
      <c r="C585" s="164" t="s">
        <v>31</v>
      </c>
      <c r="D585" s="164" t="s">
        <v>48</v>
      </c>
      <c r="E585" s="166">
        <v>1.07</v>
      </c>
      <c r="F585" s="167">
        <v>130</v>
      </c>
      <c r="G585" s="167">
        <f>TRUNC(TRUNC(E585,8)*F585,2)</f>
        <v>139.1</v>
      </c>
    </row>
    <row r="586" spans="1:7" s="162" customFormat="1">
      <c r="A586" s="164" t="s">
        <v>302</v>
      </c>
      <c r="B586" s="165" t="s">
        <v>303</v>
      </c>
      <c r="C586" s="164" t="s">
        <v>31</v>
      </c>
      <c r="D586" s="164" t="s">
        <v>251</v>
      </c>
      <c r="E586" s="166">
        <v>482.96</v>
      </c>
      <c r="F586" s="167">
        <v>0.7</v>
      </c>
      <c r="G586" s="167">
        <f>TRUNC(TRUNC(E586,8)*F586,2)</f>
        <v>338.07</v>
      </c>
    </row>
    <row r="587" spans="1:7" s="162" customFormat="1">
      <c r="A587" s="168"/>
      <c r="B587" s="168"/>
      <c r="C587" s="168"/>
      <c r="D587" s="168"/>
      <c r="E587" s="253" t="s">
        <v>180</v>
      </c>
      <c r="F587" s="253"/>
      <c r="G587" s="169">
        <f>SUM(G585:G586)</f>
        <v>477.16999999999996</v>
      </c>
    </row>
    <row r="588" spans="1:7" s="162" customFormat="1" ht="24">
      <c r="A588" s="255" t="s">
        <v>195</v>
      </c>
      <c r="B588" s="255"/>
      <c r="C588" s="163" t="s">
        <v>174</v>
      </c>
      <c r="D588" s="163" t="s">
        <v>175</v>
      </c>
      <c r="E588" s="163" t="s">
        <v>176</v>
      </c>
      <c r="F588" s="163" t="s">
        <v>177</v>
      </c>
      <c r="G588" s="163" t="s">
        <v>178</v>
      </c>
    </row>
    <row r="589" spans="1:7" s="162" customFormat="1">
      <c r="A589" s="164" t="s">
        <v>203</v>
      </c>
      <c r="B589" s="165" t="s">
        <v>204</v>
      </c>
      <c r="C589" s="164" t="s">
        <v>31</v>
      </c>
      <c r="D589" s="164" t="s">
        <v>198</v>
      </c>
      <c r="E589" s="166">
        <v>8.57</v>
      </c>
      <c r="F589" s="167">
        <v>22.95</v>
      </c>
      <c r="G589" s="167">
        <f>TRUNC(TRUNC(E589,8)*F589,2)</f>
        <v>196.68</v>
      </c>
    </row>
    <row r="590" spans="1:7" s="162" customFormat="1">
      <c r="A590" s="168"/>
      <c r="B590" s="168"/>
      <c r="C590" s="168"/>
      <c r="D590" s="168"/>
      <c r="E590" s="253" t="s">
        <v>205</v>
      </c>
      <c r="F590" s="253"/>
      <c r="G590" s="169">
        <f>SUM(G589:G589)</f>
        <v>196.68</v>
      </c>
    </row>
    <row r="591" spans="1:7" s="162" customFormat="1">
      <c r="A591" s="168"/>
      <c r="B591" s="168"/>
      <c r="C591" s="168"/>
      <c r="D591" s="168"/>
      <c r="E591" s="254" t="s">
        <v>181</v>
      </c>
      <c r="F591" s="254"/>
      <c r="G591" s="170">
        <f>SUM(G587,G590)</f>
        <v>673.84999999999991</v>
      </c>
    </row>
    <row r="592" spans="1:7" s="162" customFormat="1">
      <c r="A592" s="168"/>
      <c r="B592" s="168"/>
      <c r="C592" s="168"/>
      <c r="D592" s="168"/>
      <c r="E592" s="256"/>
      <c r="F592" s="256"/>
      <c r="G592" s="256"/>
    </row>
    <row r="593" spans="1:7" s="162" customFormat="1">
      <c r="A593" s="257" t="s">
        <v>358</v>
      </c>
      <c r="B593" s="257"/>
      <c r="C593" s="257"/>
      <c r="D593" s="257"/>
      <c r="E593" s="257"/>
      <c r="F593" s="257"/>
      <c r="G593" s="257"/>
    </row>
    <row r="594" spans="1:7" s="162" customFormat="1" ht="24">
      <c r="A594" s="255" t="s">
        <v>322</v>
      </c>
      <c r="B594" s="255"/>
      <c r="C594" s="163" t="s">
        <v>174</v>
      </c>
      <c r="D594" s="163" t="s">
        <v>175</v>
      </c>
      <c r="E594" s="163" t="s">
        <v>176</v>
      </c>
      <c r="F594" s="163" t="s">
        <v>177</v>
      </c>
      <c r="G594" s="163" t="s">
        <v>178</v>
      </c>
    </row>
    <row r="595" spans="1:7" s="162" customFormat="1" ht="24">
      <c r="A595" s="164" t="s">
        <v>323</v>
      </c>
      <c r="B595" s="165" t="s">
        <v>324</v>
      </c>
      <c r="C595" s="164" t="s">
        <v>31</v>
      </c>
      <c r="D595" s="164" t="s">
        <v>198</v>
      </c>
      <c r="E595" s="166">
        <v>1</v>
      </c>
      <c r="F595" s="167">
        <v>2.79</v>
      </c>
      <c r="G595" s="167">
        <f t="shared" ref="G595:G600" si="2">TRUNC(TRUNC(E595,8)*F595,2)</f>
        <v>2.79</v>
      </c>
    </row>
    <row r="596" spans="1:7" s="162" customFormat="1" ht="24">
      <c r="A596" s="164" t="s">
        <v>325</v>
      </c>
      <c r="B596" s="165" t="s">
        <v>326</v>
      </c>
      <c r="C596" s="164" t="s">
        <v>31</v>
      </c>
      <c r="D596" s="164" t="s">
        <v>198</v>
      </c>
      <c r="E596" s="166">
        <v>1</v>
      </c>
      <c r="F596" s="167">
        <v>1.31</v>
      </c>
      <c r="G596" s="167">
        <f t="shared" si="2"/>
        <v>1.31</v>
      </c>
    </row>
    <row r="597" spans="1:7" s="162" customFormat="1" ht="24">
      <c r="A597" s="164" t="s">
        <v>327</v>
      </c>
      <c r="B597" s="165" t="s">
        <v>328</v>
      </c>
      <c r="C597" s="164" t="s">
        <v>31</v>
      </c>
      <c r="D597" s="164" t="s">
        <v>198</v>
      </c>
      <c r="E597" s="166">
        <v>1</v>
      </c>
      <c r="F597" s="167">
        <v>1.43</v>
      </c>
      <c r="G597" s="167">
        <f t="shared" si="2"/>
        <v>1.43</v>
      </c>
    </row>
    <row r="598" spans="1:7" s="162" customFormat="1" ht="24">
      <c r="A598" s="164" t="s">
        <v>329</v>
      </c>
      <c r="B598" s="165" t="s">
        <v>330</v>
      </c>
      <c r="C598" s="164" t="s">
        <v>31</v>
      </c>
      <c r="D598" s="164" t="s">
        <v>198</v>
      </c>
      <c r="E598" s="166">
        <v>1</v>
      </c>
      <c r="F598" s="167">
        <v>0.78</v>
      </c>
      <c r="G598" s="167">
        <f t="shared" si="2"/>
        <v>0.78</v>
      </c>
    </row>
    <row r="599" spans="1:7" s="162" customFormat="1" ht="24">
      <c r="A599" s="164" t="s">
        <v>331</v>
      </c>
      <c r="B599" s="165" t="s">
        <v>332</v>
      </c>
      <c r="C599" s="164" t="s">
        <v>31</v>
      </c>
      <c r="D599" s="164" t="s">
        <v>198</v>
      </c>
      <c r="E599" s="166">
        <v>1</v>
      </c>
      <c r="F599" s="167">
        <v>0.08</v>
      </c>
      <c r="G599" s="167">
        <f t="shared" si="2"/>
        <v>0.08</v>
      </c>
    </row>
    <row r="600" spans="1:7" s="162" customFormat="1" ht="24">
      <c r="A600" s="164" t="s">
        <v>333</v>
      </c>
      <c r="B600" s="165" t="s">
        <v>334</v>
      </c>
      <c r="C600" s="164" t="s">
        <v>31</v>
      </c>
      <c r="D600" s="164" t="s">
        <v>198</v>
      </c>
      <c r="E600" s="166">
        <v>1</v>
      </c>
      <c r="F600" s="167">
        <v>0.54</v>
      </c>
      <c r="G600" s="167">
        <f t="shared" si="2"/>
        <v>0.54</v>
      </c>
    </row>
    <row r="601" spans="1:7" s="162" customFormat="1">
      <c r="A601" s="168"/>
      <c r="B601" s="168"/>
      <c r="C601" s="168"/>
      <c r="D601" s="168"/>
      <c r="E601" s="253" t="s">
        <v>335</v>
      </c>
      <c r="F601" s="253"/>
      <c r="G601" s="169">
        <f>SUM(G595:G600)</f>
        <v>6.93</v>
      </c>
    </row>
    <row r="602" spans="1:7" s="162" customFormat="1" ht="24">
      <c r="A602" s="255" t="s">
        <v>336</v>
      </c>
      <c r="B602" s="255"/>
      <c r="C602" s="163" t="s">
        <v>174</v>
      </c>
      <c r="D602" s="163" t="s">
        <v>175</v>
      </c>
      <c r="E602" s="163" t="s">
        <v>176</v>
      </c>
      <c r="F602" s="163" t="s">
        <v>177</v>
      </c>
      <c r="G602" s="163" t="s">
        <v>178</v>
      </c>
    </row>
    <row r="603" spans="1:7" s="162" customFormat="1">
      <c r="A603" s="164" t="s">
        <v>359</v>
      </c>
      <c r="B603" s="165" t="s">
        <v>360</v>
      </c>
      <c r="C603" s="164" t="s">
        <v>31</v>
      </c>
      <c r="D603" s="164" t="s">
        <v>198</v>
      </c>
      <c r="E603" s="166">
        <v>1</v>
      </c>
      <c r="F603" s="167">
        <v>20.97</v>
      </c>
      <c r="G603" s="167">
        <f>TRUNC(TRUNC(E603,8)*F603,2)</f>
        <v>20.97</v>
      </c>
    </row>
    <row r="604" spans="1:7" s="162" customFormat="1">
      <c r="A604" s="168"/>
      <c r="B604" s="168"/>
      <c r="C604" s="168"/>
      <c r="D604" s="168"/>
      <c r="E604" s="253" t="s">
        <v>339</v>
      </c>
      <c r="F604" s="253"/>
      <c r="G604" s="169">
        <f>SUM(G603:G603)</f>
        <v>20.97</v>
      </c>
    </row>
    <row r="605" spans="1:7" s="162" customFormat="1" ht="24">
      <c r="A605" s="255" t="s">
        <v>254</v>
      </c>
      <c r="B605" s="255"/>
      <c r="C605" s="163" t="s">
        <v>174</v>
      </c>
      <c r="D605" s="163" t="s">
        <v>175</v>
      </c>
      <c r="E605" s="163" t="s">
        <v>176</v>
      </c>
      <c r="F605" s="163" t="s">
        <v>177</v>
      </c>
      <c r="G605" s="163" t="s">
        <v>178</v>
      </c>
    </row>
    <row r="606" spans="1:7" s="162" customFormat="1" ht="24">
      <c r="A606" s="164" t="s">
        <v>361</v>
      </c>
      <c r="B606" s="165" t="s">
        <v>362</v>
      </c>
      <c r="C606" s="164" t="s">
        <v>31</v>
      </c>
      <c r="D606" s="164" t="s">
        <v>198</v>
      </c>
      <c r="E606" s="166">
        <v>1</v>
      </c>
      <c r="F606" s="167">
        <v>0.24</v>
      </c>
      <c r="G606" s="167">
        <f>TRUNC(TRUNC(E606,8)*F606,2)</f>
        <v>0.24</v>
      </c>
    </row>
    <row r="607" spans="1:7" s="162" customFormat="1">
      <c r="A607" s="168"/>
      <c r="B607" s="168"/>
      <c r="C607" s="168"/>
      <c r="D607" s="168"/>
      <c r="E607" s="253" t="s">
        <v>257</v>
      </c>
      <c r="F607" s="253"/>
      <c r="G607" s="169">
        <f>SUM(G606:G606)</f>
        <v>0.24</v>
      </c>
    </row>
    <row r="608" spans="1:7" s="162" customFormat="1">
      <c r="A608" s="168"/>
      <c r="B608" s="168"/>
      <c r="C608" s="168"/>
      <c r="D608" s="168"/>
      <c r="E608" s="254" t="s">
        <v>181</v>
      </c>
      <c r="F608" s="254"/>
      <c r="G608" s="170">
        <f>SUM(G601,G604,G607)</f>
        <v>28.139999999999997</v>
      </c>
    </row>
    <row r="609" spans="1:7" s="162" customFormat="1">
      <c r="A609" s="168"/>
      <c r="B609" s="168"/>
      <c r="C609" s="168"/>
      <c r="D609" s="168"/>
      <c r="E609" s="256"/>
      <c r="F609" s="256"/>
      <c r="G609" s="256"/>
    </row>
    <row r="610" spans="1:7" s="162" customFormat="1" ht="25.8" customHeight="1">
      <c r="A610" s="257" t="s">
        <v>363</v>
      </c>
      <c r="B610" s="257"/>
      <c r="C610" s="257"/>
      <c r="D610" s="257"/>
      <c r="E610" s="257"/>
      <c r="F610" s="257"/>
      <c r="G610" s="257"/>
    </row>
    <row r="611" spans="1:7" s="162" customFormat="1" ht="24">
      <c r="A611" s="255" t="s">
        <v>173</v>
      </c>
      <c r="B611" s="255"/>
      <c r="C611" s="163" t="s">
        <v>174</v>
      </c>
      <c r="D611" s="163" t="s">
        <v>175</v>
      </c>
      <c r="E611" s="163" t="s">
        <v>176</v>
      </c>
      <c r="F611" s="163" t="s">
        <v>177</v>
      </c>
      <c r="G611" s="163" t="s">
        <v>178</v>
      </c>
    </row>
    <row r="612" spans="1:7" s="162" customFormat="1" ht="24">
      <c r="A612" s="164" t="s">
        <v>364</v>
      </c>
      <c r="B612" s="165" t="s">
        <v>365</v>
      </c>
      <c r="C612" s="164" t="s">
        <v>31</v>
      </c>
      <c r="D612" s="164" t="s">
        <v>251</v>
      </c>
      <c r="E612" s="166">
        <v>2.5000000000000001E-2</v>
      </c>
      <c r="F612" s="167">
        <v>16.100000000000001</v>
      </c>
      <c r="G612" s="167">
        <f>TRUNC(TRUNC(E612,8)*F612,2)</f>
        <v>0.4</v>
      </c>
    </row>
    <row r="613" spans="1:7" s="162" customFormat="1" ht="36">
      <c r="A613" s="164" t="s">
        <v>366</v>
      </c>
      <c r="B613" s="165" t="s">
        <v>367</v>
      </c>
      <c r="C613" s="164" t="s">
        <v>31</v>
      </c>
      <c r="D613" s="164" t="s">
        <v>40</v>
      </c>
      <c r="E613" s="166">
        <v>0.36699999999999999</v>
      </c>
      <c r="F613" s="167">
        <v>0.22</v>
      </c>
      <c r="G613" s="167">
        <f>TRUNC(TRUNC(E613,8)*F613,2)</f>
        <v>0.08</v>
      </c>
    </row>
    <row r="614" spans="1:7" s="162" customFormat="1">
      <c r="A614" s="168"/>
      <c r="B614" s="168"/>
      <c r="C614" s="168"/>
      <c r="D614" s="168"/>
      <c r="E614" s="253" t="s">
        <v>180</v>
      </c>
      <c r="F614" s="253"/>
      <c r="G614" s="169">
        <f>SUM(G612:G613)</f>
        <v>0.48000000000000004</v>
      </c>
    </row>
    <row r="615" spans="1:7" s="162" customFormat="1" ht="24">
      <c r="A615" s="255" t="s">
        <v>195</v>
      </c>
      <c r="B615" s="255"/>
      <c r="C615" s="163" t="s">
        <v>174</v>
      </c>
      <c r="D615" s="163" t="s">
        <v>175</v>
      </c>
      <c r="E615" s="163" t="s">
        <v>176</v>
      </c>
      <c r="F615" s="163" t="s">
        <v>177</v>
      </c>
      <c r="G615" s="163" t="s">
        <v>178</v>
      </c>
    </row>
    <row r="616" spans="1:7" s="162" customFormat="1" ht="24">
      <c r="A616" s="164" t="s">
        <v>368</v>
      </c>
      <c r="B616" s="165" t="s">
        <v>369</v>
      </c>
      <c r="C616" s="164" t="s">
        <v>31</v>
      </c>
      <c r="D616" s="164" t="s">
        <v>198</v>
      </c>
      <c r="E616" s="166">
        <v>7.6E-3</v>
      </c>
      <c r="F616" s="167">
        <v>23.86</v>
      </c>
      <c r="G616" s="167">
        <f>TRUNC(TRUNC(E616,8)*F616,2)</f>
        <v>0.18</v>
      </c>
    </row>
    <row r="617" spans="1:7" s="162" customFormat="1">
      <c r="A617" s="164" t="s">
        <v>370</v>
      </c>
      <c r="B617" s="165" t="s">
        <v>371</v>
      </c>
      <c r="C617" s="164" t="s">
        <v>31</v>
      </c>
      <c r="D617" s="164" t="s">
        <v>198</v>
      </c>
      <c r="E617" s="166">
        <v>4.6399999999999997E-2</v>
      </c>
      <c r="F617" s="167">
        <v>28.14</v>
      </c>
      <c r="G617" s="167">
        <f>TRUNC(TRUNC(E617,8)*F617,2)</f>
        <v>1.3</v>
      </c>
    </row>
    <row r="618" spans="1:7" s="162" customFormat="1">
      <c r="A618" s="168"/>
      <c r="B618" s="168"/>
      <c r="C618" s="168"/>
      <c r="D618" s="168"/>
      <c r="E618" s="253" t="s">
        <v>205</v>
      </c>
      <c r="F618" s="253"/>
      <c r="G618" s="169">
        <f>SUM(G616:G617)</f>
        <v>1.48</v>
      </c>
    </row>
    <row r="619" spans="1:7" s="162" customFormat="1" ht="24">
      <c r="A619" s="255" t="s">
        <v>254</v>
      </c>
      <c r="B619" s="255"/>
      <c r="C619" s="163" t="s">
        <v>174</v>
      </c>
      <c r="D619" s="163" t="s">
        <v>175</v>
      </c>
      <c r="E619" s="163" t="s">
        <v>176</v>
      </c>
      <c r="F619" s="163" t="s">
        <v>177</v>
      </c>
      <c r="G619" s="163" t="s">
        <v>178</v>
      </c>
    </row>
    <row r="620" spans="1:7" s="162" customFormat="1" ht="24">
      <c r="A620" s="164" t="s">
        <v>372</v>
      </c>
      <c r="B620" s="165" t="s">
        <v>373</v>
      </c>
      <c r="C620" s="164" t="s">
        <v>31</v>
      </c>
      <c r="D620" s="164" t="s">
        <v>251</v>
      </c>
      <c r="E620" s="166">
        <v>1</v>
      </c>
      <c r="F620" s="167">
        <v>8.4600000000000009</v>
      </c>
      <c r="G620" s="167">
        <f>TRUNC(TRUNC(E620,8)*F620,2)</f>
        <v>8.4600000000000009</v>
      </c>
    </row>
    <row r="621" spans="1:7" s="162" customFormat="1">
      <c r="A621" s="168"/>
      <c r="B621" s="168"/>
      <c r="C621" s="168"/>
      <c r="D621" s="168"/>
      <c r="E621" s="253" t="s">
        <v>257</v>
      </c>
      <c r="F621" s="253"/>
      <c r="G621" s="169">
        <f>SUM(G620:G620)</f>
        <v>8.4600000000000009</v>
      </c>
    </row>
    <row r="622" spans="1:7" s="162" customFormat="1">
      <c r="A622" s="168"/>
      <c r="B622" s="168"/>
      <c r="C622" s="168"/>
      <c r="D622" s="168"/>
      <c r="E622" s="254" t="s">
        <v>181</v>
      </c>
      <c r="F622" s="254"/>
      <c r="G622" s="170">
        <f>SUM(G614,G618,G621)</f>
        <v>10.420000000000002</v>
      </c>
    </row>
    <row r="623" spans="1:7" s="162" customFormat="1">
      <c r="A623" s="168"/>
      <c r="B623" s="168"/>
      <c r="C623" s="168"/>
      <c r="D623" s="168"/>
      <c r="E623" s="256"/>
      <c r="F623" s="256"/>
      <c r="G623" s="256"/>
    </row>
    <row r="624" spans="1:7" s="162" customFormat="1" ht="36" customHeight="1">
      <c r="A624" s="257" t="s">
        <v>374</v>
      </c>
      <c r="B624" s="257"/>
      <c r="C624" s="257"/>
      <c r="D624" s="257"/>
      <c r="E624" s="257"/>
      <c r="F624" s="257"/>
      <c r="G624" s="257"/>
    </row>
    <row r="625" spans="1:7" s="162" customFormat="1" ht="24">
      <c r="A625" s="255" t="s">
        <v>173</v>
      </c>
      <c r="B625" s="255"/>
      <c r="C625" s="163" t="s">
        <v>174</v>
      </c>
      <c r="D625" s="163" t="s">
        <v>175</v>
      </c>
      <c r="E625" s="163" t="s">
        <v>176</v>
      </c>
      <c r="F625" s="163" t="s">
        <v>177</v>
      </c>
      <c r="G625" s="163" t="s">
        <v>178</v>
      </c>
    </row>
    <row r="626" spans="1:7" s="162" customFormat="1" ht="24">
      <c r="A626" s="164" t="s">
        <v>364</v>
      </c>
      <c r="B626" s="165" t="s">
        <v>365</v>
      </c>
      <c r="C626" s="164" t="s">
        <v>31</v>
      </c>
      <c r="D626" s="164" t="s">
        <v>251</v>
      </c>
      <c r="E626" s="166">
        <v>2.5000000000000001E-2</v>
      </c>
      <c r="F626" s="167">
        <v>16.100000000000001</v>
      </c>
      <c r="G626" s="167">
        <f>TRUNC(TRUNC(E626,8)*F626,2)</f>
        <v>0.4</v>
      </c>
    </row>
    <row r="627" spans="1:7" s="162" customFormat="1" ht="36">
      <c r="A627" s="164" t="s">
        <v>366</v>
      </c>
      <c r="B627" s="165" t="s">
        <v>367</v>
      </c>
      <c r="C627" s="164" t="s">
        <v>31</v>
      </c>
      <c r="D627" s="164" t="s">
        <v>40</v>
      </c>
      <c r="E627" s="166">
        <v>0.97</v>
      </c>
      <c r="F627" s="167">
        <v>0.22</v>
      </c>
      <c r="G627" s="167">
        <f>TRUNC(TRUNC(E627,8)*F627,2)</f>
        <v>0.21</v>
      </c>
    </row>
    <row r="628" spans="1:7" s="162" customFormat="1">
      <c r="A628" s="168"/>
      <c r="B628" s="168"/>
      <c r="C628" s="168"/>
      <c r="D628" s="168"/>
      <c r="E628" s="253" t="s">
        <v>180</v>
      </c>
      <c r="F628" s="253"/>
      <c r="G628" s="169">
        <f>SUM(G626:G627)</f>
        <v>0.61</v>
      </c>
    </row>
    <row r="629" spans="1:7" s="162" customFormat="1" ht="24">
      <c r="A629" s="255" t="s">
        <v>195</v>
      </c>
      <c r="B629" s="255"/>
      <c r="C629" s="163" t="s">
        <v>174</v>
      </c>
      <c r="D629" s="163" t="s">
        <v>175</v>
      </c>
      <c r="E629" s="163" t="s">
        <v>176</v>
      </c>
      <c r="F629" s="163" t="s">
        <v>177</v>
      </c>
      <c r="G629" s="163" t="s">
        <v>178</v>
      </c>
    </row>
    <row r="630" spans="1:7" s="162" customFormat="1" ht="24">
      <c r="A630" s="164" t="s">
        <v>368</v>
      </c>
      <c r="B630" s="165" t="s">
        <v>369</v>
      </c>
      <c r="C630" s="164" t="s">
        <v>31</v>
      </c>
      <c r="D630" s="164" t="s">
        <v>198</v>
      </c>
      <c r="E630" s="166">
        <v>2.3300000000000001E-2</v>
      </c>
      <c r="F630" s="167">
        <v>23.86</v>
      </c>
      <c r="G630" s="167">
        <f>TRUNC(TRUNC(E630,8)*F630,2)</f>
        <v>0.55000000000000004</v>
      </c>
    </row>
    <row r="631" spans="1:7" s="162" customFormat="1">
      <c r="A631" s="164" t="s">
        <v>370</v>
      </c>
      <c r="B631" s="165" t="s">
        <v>371</v>
      </c>
      <c r="C631" s="164" t="s">
        <v>31</v>
      </c>
      <c r="D631" s="164" t="s">
        <v>198</v>
      </c>
      <c r="E631" s="166">
        <v>0.14280000000000001</v>
      </c>
      <c r="F631" s="167">
        <v>28.14</v>
      </c>
      <c r="G631" s="167">
        <f>TRUNC(TRUNC(E631,8)*F631,2)</f>
        <v>4.01</v>
      </c>
    </row>
    <row r="632" spans="1:7" s="162" customFormat="1">
      <c r="A632" s="168"/>
      <c r="B632" s="168"/>
      <c r="C632" s="168"/>
      <c r="D632" s="168"/>
      <c r="E632" s="253" t="s">
        <v>205</v>
      </c>
      <c r="F632" s="253"/>
      <c r="G632" s="169">
        <f>SUM(G630:G631)</f>
        <v>4.5599999999999996</v>
      </c>
    </row>
    <row r="633" spans="1:7" s="162" customFormat="1" ht="24">
      <c r="A633" s="255" t="s">
        <v>254</v>
      </c>
      <c r="B633" s="255"/>
      <c r="C633" s="163" t="s">
        <v>174</v>
      </c>
      <c r="D633" s="163" t="s">
        <v>175</v>
      </c>
      <c r="E633" s="163" t="s">
        <v>176</v>
      </c>
      <c r="F633" s="163" t="s">
        <v>177</v>
      </c>
      <c r="G633" s="163" t="s">
        <v>178</v>
      </c>
    </row>
    <row r="634" spans="1:7" s="162" customFormat="1" ht="24">
      <c r="A634" s="164" t="s">
        <v>375</v>
      </c>
      <c r="B634" s="165" t="s">
        <v>376</v>
      </c>
      <c r="C634" s="164" t="s">
        <v>31</v>
      </c>
      <c r="D634" s="164" t="s">
        <v>251</v>
      </c>
      <c r="E634" s="166">
        <v>1</v>
      </c>
      <c r="F634" s="167">
        <v>10.75</v>
      </c>
      <c r="G634" s="167">
        <f>TRUNC(TRUNC(E634,8)*F634,2)</f>
        <v>10.75</v>
      </c>
    </row>
    <row r="635" spans="1:7" s="162" customFormat="1">
      <c r="A635" s="168"/>
      <c r="B635" s="168"/>
      <c r="C635" s="168"/>
      <c r="D635" s="168"/>
      <c r="E635" s="253" t="s">
        <v>257</v>
      </c>
      <c r="F635" s="253"/>
      <c r="G635" s="169">
        <f>SUM(G634:G634)</f>
        <v>10.75</v>
      </c>
    </row>
    <row r="636" spans="1:7" s="162" customFormat="1">
      <c r="A636" s="168"/>
      <c r="B636" s="168"/>
      <c r="C636" s="168"/>
      <c r="D636" s="168"/>
      <c r="E636" s="254" t="s">
        <v>181</v>
      </c>
      <c r="F636" s="254"/>
      <c r="G636" s="170">
        <f>SUM(G628,G632,G635)</f>
        <v>15.92</v>
      </c>
    </row>
    <row r="637" spans="1:7" s="162" customFormat="1">
      <c r="A637" s="168"/>
      <c r="B637" s="168"/>
      <c r="C637" s="168"/>
      <c r="D637" s="168"/>
      <c r="E637" s="256"/>
      <c r="F637" s="256"/>
      <c r="G637" s="256"/>
    </row>
    <row r="638" spans="1:7" s="162" customFormat="1" ht="32.4" customHeight="1">
      <c r="A638" s="257" t="s">
        <v>377</v>
      </c>
      <c r="B638" s="257"/>
      <c r="C638" s="257"/>
      <c r="D638" s="257"/>
      <c r="E638" s="257"/>
      <c r="F638" s="257"/>
      <c r="G638" s="257"/>
    </row>
    <row r="639" spans="1:7" s="162" customFormat="1" ht="24">
      <c r="A639" s="255" t="s">
        <v>173</v>
      </c>
      <c r="B639" s="255"/>
      <c r="C639" s="163" t="s">
        <v>174</v>
      </c>
      <c r="D639" s="163" t="s">
        <v>175</v>
      </c>
      <c r="E639" s="163" t="s">
        <v>176</v>
      </c>
      <c r="F639" s="163" t="s">
        <v>177</v>
      </c>
      <c r="G639" s="163" t="s">
        <v>178</v>
      </c>
    </row>
    <row r="640" spans="1:7" s="162" customFormat="1" ht="24">
      <c r="A640" s="164" t="s">
        <v>364</v>
      </c>
      <c r="B640" s="165" t="s">
        <v>365</v>
      </c>
      <c r="C640" s="164" t="s">
        <v>31</v>
      </c>
      <c r="D640" s="164" t="s">
        <v>251</v>
      </c>
      <c r="E640" s="166">
        <v>2.5000000000000001E-2</v>
      </c>
      <c r="F640" s="167">
        <v>16.100000000000001</v>
      </c>
      <c r="G640" s="167">
        <f>TRUNC(TRUNC(E640,8)*F640,2)</f>
        <v>0.4</v>
      </c>
    </row>
    <row r="641" spans="1:7" s="162" customFormat="1" ht="36">
      <c r="A641" s="164" t="s">
        <v>366</v>
      </c>
      <c r="B641" s="165" t="s">
        <v>367</v>
      </c>
      <c r="C641" s="164" t="s">
        <v>31</v>
      </c>
      <c r="D641" s="164" t="s">
        <v>40</v>
      </c>
      <c r="E641" s="166">
        <v>0.74299999999999999</v>
      </c>
      <c r="F641" s="167">
        <v>0.22</v>
      </c>
      <c r="G641" s="167">
        <f>TRUNC(TRUNC(E641,8)*F641,2)</f>
        <v>0.16</v>
      </c>
    </row>
    <row r="642" spans="1:7" s="162" customFormat="1">
      <c r="A642" s="168"/>
      <c r="B642" s="168"/>
      <c r="C642" s="168"/>
      <c r="D642" s="168"/>
      <c r="E642" s="253" t="s">
        <v>180</v>
      </c>
      <c r="F642" s="253"/>
      <c r="G642" s="169">
        <f>SUM(G640:G641)</f>
        <v>0.56000000000000005</v>
      </c>
    </row>
    <row r="643" spans="1:7" s="162" customFormat="1" ht="24">
      <c r="A643" s="255" t="s">
        <v>195</v>
      </c>
      <c r="B643" s="255"/>
      <c r="C643" s="163" t="s">
        <v>174</v>
      </c>
      <c r="D643" s="163" t="s">
        <v>175</v>
      </c>
      <c r="E643" s="163" t="s">
        <v>176</v>
      </c>
      <c r="F643" s="163" t="s">
        <v>177</v>
      </c>
      <c r="G643" s="163" t="s">
        <v>178</v>
      </c>
    </row>
    <row r="644" spans="1:7" s="162" customFormat="1" ht="24">
      <c r="A644" s="164" t="s">
        <v>368</v>
      </c>
      <c r="B644" s="165" t="s">
        <v>369</v>
      </c>
      <c r="C644" s="164" t="s">
        <v>31</v>
      </c>
      <c r="D644" s="164" t="s">
        <v>198</v>
      </c>
      <c r="E644" s="166">
        <v>1.66E-2</v>
      </c>
      <c r="F644" s="167">
        <v>23.86</v>
      </c>
      <c r="G644" s="167">
        <f>TRUNC(TRUNC(E644,8)*F644,2)</f>
        <v>0.39</v>
      </c>
    </row>
    <row r="645" spans="1:7" s="162" customFormat="1">
      <c r="A645" s="164" t="s">
        <v>370</v>
      </c>
      <c r="B645" s="165" t="s">
        <v>371</v>
      </c>
      <c r="C645" s="164" t="s">
        <v>31</v>
      </c>
      <c r="D645" s="164" t="s">
        <v>198</v>
      </c>
      <c r="E645" s="166">
        <v>0.10150000000000001</v>
      </c>
      <c r="F645" s="167">
        <v>28.14</v>
      </c>
      <c r="G645" s="167">
        <f>TRUNC(TRUNC(E645,8)*F645,2)</f>
        <v>2.85</v>
      </c>
    </row>
    <row r="646" spans="1:7" s="162" customFormat="1">
      <c r="A646" s="168"/>
      <c r="B646" s="168"/>
      <c r="C646" s="168"/>
      <c r="D646" s="168"/>
      <c r="E646" s="253" t="s">
        <v>205</v>
      </c>
      <c r="F646" s="253"/>
      <c r="G646" s="169">
        <f>SUM(G644:G645)</f>
        <v>3.24</v>
      </c>
    </row>
    <row r="647" spans="1:7" s="162" customFormat="1" ht="24">
      <c r="A647" s="255" t="s">
        <v>254</v>
      </c>
      <c r="B647" s="255"/>
      <c r="C647" s="163" t="s">
        <v>174</v>
      </c>
      <c r="D647" s="163" t="s">
        <v>175</v>
      </c>
      <c r="E647" s="163" t="s">
        <v>176</v>
      </c>
      <c r="F647" s="163" t="s">
        <v>177</v>
      </c>
      <c r="G647" s="163" t="s">
        <v>178</v>
      </c>
    </row>
    <row r="648" spans="1:7" s="162" customFormat="1" ht="24">
      <c r="A648" s="164" t="s">
        <v>378</v>
      </c>
      <c r="B648" s="165" t="s">
        <v>379</v>
      </c>
      <c r="C648" s="164" t="s">
        <v>31</v>
      </c>
      <c r="D648" s="164" t="s">
        <v>251</v>
      </c>
      <c r="E648" s="166">
        <v>1</v>
      </c>
      <c r="F648" s="167">
        <v>10.71</v>
      </c>
      <c r="G648" s="167">
        <f>TRUNC(TRUNC(E648,8)*F648,2)</f>
        <v>10.71</v>
      </c>
    </row>
    <row r="649" spans="1:7" s="162" customFormat="1">
      <c r="A649" s="168"/>
      <c r="B649" s="168"/>
      <c r="C649" s="168"/>
      <c r="D649" s="168"/>
      <c r="E649" s="253" t="s">
        <v>257</v>
      </c>
      <c r="F649" s="253"/>
      <c r="G649" s="169">
        <f>SUM(G648:G648)</f>
        <v>10.71</v>
      </c>
    </row>
    <row r="650" spans="1:7" s="162" customFormat="1">
      <c r="A650" s="168"/>
      <c r="B650" s="168"/>
      <c r="C650" s="168"/>
      <c r="D650" s="168"/>
      <c r="E650" s="254" t="s">
        <v>181</v>
      </c>
      <c r="F650" s="254"/>
      <c r="G650" s="170">
        <f>SUM(G642,G646,G649)</f>
        <v>14.510000000000002</v>
      </c>
    </row>
    <row r="651" spans="1:7" s="162" customFormat="1">
      <c r="A651" s="168"/>
      <c r="B651" s="168"/>
      <c r="C651" s="168"/>
      <c r="D651" s="168"/>
      <c r="E651" s="256"/>
      <c r="F651" s="256"/>
      <c r="G651" s="256"/>
    </row>
    <row r="652" spans="1:7" s="162" customFormat="1">
      <c r="A652" s="257" t="s">
        <v>380</v>
      </c>
      <c r="B652" s="257"/>
      <c r="C652" s="257"/>
      <c r="D652" s="257"/>
      <c r="E652" s="257"/>
      <c r="F652" s="257"/>
      <c r="G652" s="257"/>
    </row>
    <row r="653" spans="1:7" s="162" customFormat="1" ht="24">
      <c r="A653" s="255" t="s">
        <v>322</v>
      </c>
      <c r="B653" s="255"/>
      <c r="C653" s="163" t="s">
        <v>174</v>
      </c>
      <c r="D653" s="163" t="s">
        <v>175</v>
      </c>
      <c r="E653" s="163" t="s">
        <v>176</v>
      </c>
      <c r="F653" s="163" t="s">
        <v>177</v>
      </c>
      <c r="G653" s="163" t="s">
        <v>178</v>
      </c>
    </row>
    <row r="654" spans="1:7" s="162" customFormat="1" ht="24">
      <c r="A654" s="164" t="s">
        <v>323</v>
      </c>
      <c r="B654" s="165" t="s">
        <v>324</v>
      </c>
      <c r="C654" s="164" t="s">
        <v>31</v>
      </c>
      <c r="D654" s="164" t="s">
        <v>198</v>
      </c>
      <c r="E654" s="166">
        <v>1</v>
      </c>
      <c r="F654" s="167">
        <v>2.79</v>
      </c>
      <c r="G654" s="167">
        <f t="shared" ref="G654:G659" si="3">TRUNC(TRUNC(E654,8)*F654,2)</f>
        <v>2.79</v>
      </c>
    </row>
    <row r="655" spans="1:7" s="162" customFormat="1" ht="24">
      <c r="A655" s="164" t="s">
        <v>325</v>
      </c>
      <c r="B655" s="165" t="s">
        <v>326</v>
      </c>
      <c r="C655" s="164" t="s">
        <v>31</v>
      </c>
      <c r="D655" s="164" t="s">
        <v>198</v>
      </c>
      <c r="E655" s="166">
        <v>1</v>
      </c>
      <c r="F655" s="167">
        <v>1.31</v>
      </c>
      <c r="G655" s="167">
        <f t="shared" si="3"/>
        <v>1.31</v>
      </c>
    </row>
    <row r="656" spans="1:7" s="162" customFormat="1" ht="24">
      <c r="A656" s="164" t="s">
        <v>327</v>
      </c>
      <c r="B656" s="165" t="s">
        <v>328</v>
      </c>
      <c r="C656" s="164" t="s">
        <v>31</v>
      </c>
      <c r="D656" s="164" t="s">
        <v>198</v>
      </c>
      <c r="E656" s="166">
        <v>1</v>
      </c>
      <c r="F656" s="167">
        <v>1.43</v>
      </c>
      <c r="G656" s="167">
        <f t="shared" si="3"/>
        <v>1.43</v>
      </c>
    </row>
    <row r="657" spans="1:7" s="162" customFormat="1" ht="24">
      <c r="A657" s="164" t="s">
        <v>329</v>
      </c>
      <c r="B657" s="165" t="s">
        <v>330</v>
      </c>
      <c r="C657" s="164" t="s">
        <v>31</v>
      </c>
      <c r="D657" s="164" t="s">
        <v>198</v>
      </c>
      <c r="E657" s="166">
        <v>1</v>
      </c>
      <c r="F657" s="167">
        <v>0.78</v>
      </c>
      <c r="G657" s="167">
        <f t="shared" si="3"/>
        <v>0.78</v>
      </c>
    </row>
    <row r="658" spans="1:7" s="162" customFormat="1" ht="24">
      <c r="A658" s="164" t="s">
        <v>331</v>
      </c>
      <c r="B658" s="165" t="s">
        <v>332</v>
      </c>
      <c r="C658" s="164" t="s">
        <v>31</v>
      </c>
      <c r="D658" s="164" t="s">
        <v>198</v>
      </c>
      <c r="E658" s="166">
        <v>1</v>
      </c>
      <c r="F658" s="167">
        <v>0.08</v>
      </c>
      <c r="G658" s="167">
        <f t="shared" si="3"/>
        <v>0.08</v>
      </c>
    </row>
    <row r="659" spans="1:7" s="162" customFormat="1" ht="24">
      <c r="A659" s="164" t="s">
        <v>333</v>
      </c>
      <c r="B659" s="165" t="s">
        <v>334</v>
      </c>
      <c r="C659" s="164" t="s">
        <v>31</v>
      </c>
      <c r="D659" s="164" t="s">
        <v>198</v>
      </c>
      <c r="E659" s="166">
        <v>1</v>
      </c>
      <c r="F659" s="167">
        <v>0.54</v>
      </c>
      <c r="G659" s="167">
        <f t="shared" si="3"/>
        <v>0.54</v>
      </c>
    </row>
    <row r="660" spans="1:7" s="162" customFormat="1">
      <c r="A660" s="168"/>
      <c r="B660" s="168"/>
      <c r="C660" s="168"/>
      <c r="D660" s="168"/>
      <c r="E660" s="253" t="s">
        <v>335</v>
      </c>
      <c r="F660" s="253"/>
      <c r="G660" s="169">
        <f>SUM(G654:G659)</f>
        <v>6.93</v>
      </c>
    </row>
    <row r="661" spans="1:7" s="162" customFormat="1" ht="24">
      <c r="A661" s="255" t="s">
        <v>336</v>
      </c>
      <c r="B661" s="255"/>
      <c r="C661" s="163" t="s">
        <v>174</v>
      </c>
      <c r="D661" s="163" t="s">
        <v>175</v>
      </c>
      <c r="E661" s="163" t="s">
        <v>176</v>
      </c>
      <c r="F661" s="163" t="s">
        <v>177</v>
      </c>
      <c r="G661" s="163" t="s">
        <v>178</v>
      </c>
    </row>
    <row r="662" spans="1:7" s="162" customFormat="1">
      <c r="A662" s="164" t="s">
        <v>381</v>
      </c>
      <c r="B662" s="165" t="s">
        <v>382</v>
      </c>
      <c r="C662" s="164" t="s">
        <v>31</v>
      </c>
      <c r="D662" s="164" t="s">
        <v>198</v>
      </c>
      <c r="E662" s="166">
        <v>1</v>
      </c>
      <c r="F662" s="167">
        <v>16.739999999999998</v>
      </c>
      <c r="G662" s="167">
        <f>TRUNC(TRUNC(E662,8)*F662,2)</f>
        <v>16.739999999999998</v>
      </c>
    </row>
    <row r="663" spans="1:7" s="162" customFormat="1">
      <c r="A663" s="168"/>
      <c r="B663" s="168"/>
      <c r="C663" s="168"/>
      <c r="D663" s="168"/>
      <c r="E663" s="253" t="s">
        <v>339</v>
      </c>
      <c r="F663" s="253"/>
      <c r="G663" s="169">
        <f>SUM(G662:G662)</f>
        <v>16.739999999999998</v>
      </c>
    </row>
    <row r="664" spans="1:7" s="162" customFormat="1" ht="24">
      <c r="A664" s="255" t="s">
        <v>254</v>
      </c>
      <c r="B664" s="255"/>
      <c r="C664" s="163" t="s">
        <v>174</v>
      </c>
      <c r="D664" s="163" t="s">
        <v>175</v>
      </c>
      <c r="E664" s="163" t="s">
        <v>176</v>
      </c>
      <c r="F664" s="163" t="s">
        <v>177</v>
      </c>
      <c r="G664" s="163" t="s">
        <v>178</v>
      </c>
    </row>
    <row r="665" spans="1:7" s="162" customFormat="1" ht="36">
      <c r="A665" s="164" t="s">
        <v>383</v>
      </c>
      <c r="B665" s="165" t="s">
        <v>384</v>
      </c>
      <c r="C665" s="164" t="s">
        <v>31</v>
      </c>
      <c r="D665" s="164" t="s">
        <v>198</v>
      </c>
      <c r="E665" s="166">
        <v>1</v>
      </c>
      <c r="F665" s="167">
        <v>0.19</v>
      </c>
      <c r="G665" s="167">
        <f>TRUNC(TRUNC(E665,8)*F665,2)</f>
        <v>0.19</v>
      </c>
    </row>
    <row r="666" spans="1:7" s="162" customFormat="1">
      <c r="A666" s="168"/>
      <c r="B666" s="168"/>
      <c r="C666" s="168"/>
      <c r="D666" s="168"/>
      <c r="E666" s="253" t="s">
        <v>257</v>
      </c>
      <c r="F666" s="253"/>
      <c r="G666" s="169">
        <f>SUM(G665:G665)</f>
        <v>0.19</v>
      </c>
    </row>
    <row r="667" spans="1:7" s="162" customFormat="1">
      <c r="A667" s="168"/>
      <c r="B667" s="168"/>
      <c r="C667" s="168"/>
      <c r="D667" s="168"/>
      <c r="E667" s="254" t="s">
        <v>181</v>
      </c>
      <c r="F667" s="254"/>
      <c r="G667" s="170">
        <f>SUM(G660,G663,G666)</f>
        <v>23.86</v>
      </c>
    </row>
    <row r="668" spans="1:7" s="162" customFormat="1">
      <c r="A668" s="168"/>
      <c r="B668" s="168"/>
      <c r="C668" s="168"/>
      <c r="D668" s="168"/>
      <c r="E668" s="256"/>
      <c r="F668" s="256"/>
      <c r="G668" s="256"/>
    </row>
    <row r="669" spans="1:7" s="162" customFormat="1">
      <c r="A669" s="257" t="s">
        <v>385</v>
      </c>
      <c r="B669" s="257"/>
      <c r="C669" s="257"/>
      <c r="D669" s="257"/>
      <c r="E669" s="257"/>
      <c r="F669" s="257"/>
      <c r="G669" s="257"/>
    </row>
    <row r="670" spans="1:7" s="162" customFormat="1" ht="24">
      <c r="A670" s="255" t="s">
        <v>322</v>
      </c>
      <c r="B670" s="255"/>
      <c r="C670" s="163" t="s">
        <v>174</v>
      </c>
      <c r="D670" s="163" t="s">
        <v>175</v>
      </c>
      <c r="E670" s="163" t="s">
        <v>176</v>
      </c>
      <c r="F670" s="163" t="s">
        <v>177</v>
      </c>
      <c r="G670" s="163" t="s">
        <v>178</v>
      </c>
    </row>
    <row r="671" spans="1:7" s="162" customFormat="1" ht="24">
      <c r="A671" s="164" t="s">
        <v>386</v>
      </c>
      <c r="B671" s="165" t="s">
        <v>387</v>
      </c>
      <c r="C671" s="164" t="s">
        <v>31</v>
      </c>
      <c r="D671" s="164" t="s">
        <v>198</v>
      </c>
      <c r="E671" s="166">
        <v>1</v>
      </c>
      <c r="F671" s="167">
        <v>0.74</v>
      </c>
      <c r="G671" s="167">
        <f>TRUNC(TRUNC(E671,8)*F671,2)</f>
        <v>0.74</v>
      </c>
    </row>
    <row r="672" spans="1:7" s="162" customFormat="1" ht="24">
      <c r="A672" s="164" t="s">
        <v>327</v>
      </c>
      <c r="B672" s="165" t="s">
        <v>328</v>
      </c>
      <c r="C672" s="164" t="s">
        <v>31</v>
      </c>
      <c r="D672" s="164" t="s">
        <v>198</v>
      </c>
      <c r="E672" s="166">
        <v>1</v>
      </c>
      <c r="F672" s="167">
        <v>1.43</v>
      </c>
      <c r="G672" s="167">
        <f>TRUNC(TRUNC(E672,8)*F672,2)</f>
        <v>1.43</v>
      </c>
    </row>
    <row r="673" spans="1:7" s="162" customFormat="1" ht="24">
      <c r="A673" s="164" t="s">
        <v>388</v>
      </c>
      <c r="B673" s="165" t="s">
        <v>389</v>
      </c>
      <c r="C673" s="164" t="s">
        <v>31</v>
      </c>
      <c r="D673" s="164" t="s">
        <v>198</v>
      </c>
      <c r="E673" s="166">
        <v>1</v>
      </c>
      <c r="F673" s="167">
        <v>0.05</v>
      </c>
      <c r="G673" s="167">
        <f>TRUNC(TRUNC(E673,8)*F673,2)</f>
        <v>0.05</v>
      </c>
    </row>
    <row r="674" spans="1:7" s="162" customFormat="1" ht="24">
      <c r="A674" s="164" t="s">
        <v>331</v>
      </c>
      <c r="B674" s="165" t="s">
        <v>332</v>
      </c>
      <c r="C674" s="164" t="s">
        <v>31</v>
      </c>
      <c r="D674" s="164" t="s">
        <v>198</v>
      </c>
      <c r="E674" s="166">
        <v>1</v>
      </c>
      <c r="F674" s="167">
        <v>0.08</v>
      </c>
      <c r="G674" s="167">
        <f>TRUNC(TRUNC(E674,8)*F674,2)</f>
        <v>0.08</v>
      </c>
    </row>
    <row r="675" spans="1:7" s="162" customFormat="1">
      <c r="A675" s="168"/>
      <c r="B675" s="168"/>
      <c r="C675" s="168"/>
      <c r="D675" s="168"/>
      <c r="E675" s="253" t="s">
        <v>335</v>
      </c>
      <c r="F675" s="253"/>
      <c r="G675" s="169">
        <f>SUM(G671:G674)</f>
        <v>2.2999999999999998</v>
      </c>
    </row>
    <row r="676" spans="1:7" s="162" customFormat="1" ht="24">
      <c r="A676" s="255" t="s">
        <v>336</v>
      </c>
      <c r="B676" s="255"/>
      <c r="C676" s="163" t="s">
        <v>174</v>
      </c>
      <c r="D676" s="163" t="s">
        <v>175</v>
      </c>
      <c r="E676" s="163" t="s">
        <v>176</v>
      </c>
      <c r="F676" s="163" t="s">
        <v>177</v>
      </c>
      <c r="G676" s="163" t="s">
        <v>178</v>
      </c>
    </row>
    <row r="677" spans="1:7" s="162" customFormat="1">
      <c r="A677" s="164" t="s">
        <v>390</v>
      </c>
      <c r="B677" s="165" t="s">
        <v>391</v>
      </c>
      <c r="C677" s="164" t="s">
        <v>31</v>
      </c>
      <c r="D677" s="164" t="s">
        <v>198</v>
      </c>
      <c r="E677" s="166">
        <v>1</v>
      </c>
      <c r="F677" s="167">
        <v>13.34</v>
      </c>
      <c r="G677" s="167">
        <f>TRUNC(TRUNC(E677,8)*F677,2)</f>
        <v>13.34</v>
      </c>
    </row>
    <row r="678" spans="1:7" s="162" customFormat="1">
      <c r="A678" s="168"/>
      <c r="B678" s="168"/>
      <c r="C678" s="168"/>
      <c r="D678" s="168"/>
      <c r="E678" s="253" t="s">
        <v>339</v>
      </c>
      <c r="F678" s="253"/>
      <c r="G678" s="169">
        <f>SUM(G677:G677)</f>
        <v>13.34</v>
      </c>
    </row>
    <row r="679" spans="1:7" s="162" customFormat="1" ht="24">
      <c r="A679" s="255" t="s">
        <v>254</v>
      </c>
      <c r="B679" s="255"/>
      <c r="C679" s="163" t="s">
        <v>174</v>
      </c>
      <c r="D679" s="163" t="s">
        <v>175</v>
      </c>
      <c r="E679" s="163" t="s">
        <v>176</v>
      </c>
      <c r="F679" s="163" t="s">
        <v>177</v>
      </c>
      <c r="G679" s="163" t="s">
        <v>178</v>
      </c>
    </row>
    <row r="680" spans="1:7" s="162" customFormat="1" ht="36">
      <c r="A680" s="164" t="s">
        <v>392</v>
      </c>
      <c r="B680" s="165" t="s">
        <v>393</v>
      </c>
      <c r="C680" s="164" t="s">
        <v>31</v>
      </c>
      <c r="D680" s="164" t="s">
        <v>198</v>
      </c>
      <c r="E680" s="166">
        <v>1</v>
      </c>
      <c r="F680" s="167">
        <v>0.11</v>
      </c>
      <c r="G680" s="167">
        <f>TRUNC(TRUNC(E680,8)*F680,2)</f>
        <v>0.11</v>
      </c>
    </row>
    <row r="681" spans="1:7" s="162" customFormat="1">
      <c r="A681" s="168"/>
      <c r="B681" s="168"/>
      <c r="C681" s="168"/>
      <c r="D681" s="168"/>
      <c r="E681" s="253" t="s">
        <v>257</v>
      </c>
      <c r="F681" s="253"/>
      <c r="G681" s="169">
        <f>SUM(G680:G680)</f>
        <v>0.11</v>
      </c>
    </row>
    <row r="682" spans="1:7" s="162" customFormat="1">
      <c r="A682" s="168"/>
      <c r="B682" s="168"/>
      <c r="C682" s="168"/>
      <c r="D682" s="168"/>
      <c r="E682" s="254" t="s">
        <v>181</v>
      </c>
      <c r="F682" s="254"/>
      <c r="G682" s="170">
        <f>SUM(G675,G678,G681)</f>
        <v>15.75</v>
      </c>
    </row>
    <row r="683" spans="1:7" s="162" customFormat="1">
      <c r="A683" s="168"/>
      <c r="B683" s="168"/>
      <c r="C683" s="168"/>
      <c r="D683" s="168"/>
      <c r="E683" s="256"/>
      <c r="F683" s="256"/>
      <c r="G683" s="256"/>
    </row>
    <row r="684" spans="1:7" s="162" customFormat="1" ht="40.200000000000003" customHeight="1">
      <c r="A684" s="257" t="s">
        <v>394</v>
      </c>
      <c r="B684" s="257"/>
      <c r="C684" s="257"/>
      <c r="D684" s="257"/>
      <c r="E684" s="257"/>
      <c r="F684" s="257"/>
      <c r="G684" s="257"/>
    </row>
    <row r="685" spans="1:7" s="162" customFormat="1" ht="24">
      <c r="A685" s="255" t="s">
        <v>254</v>
      </c>
      <c r="B685" s="255"/>
      <c r="C685" s="163" t="s">
        <v>174</v>
      </c>
      <c r="D685" s="163" t="s">
        <v>175</v>
      </c>
      <c r="E685" s="163" t="s">
        <v>176</v>
      </c>
      <c r="F685" s="163" t="s">
        <v>177</v>
      </c>
      <c r="G685" s="163" t="s">
        <v>178</v>
      </c>
    </row>
    <row r="686" spans="1:7" s="162" customFormat="1" ht="48">
      <c r="A686" s="164" t="s">
        <v>395</v>
      </c>
      <c r="B686" s="165" t="s">
        <v>396</v>
      </c>
      <c r="C686" s="164" t="s">
        <v>31</v>
      </c>
      <c r="D686" s="164" t="s">
        <v>198</v>
      </c>
      <c r="E686" s="166">
        <v>1</v>
      </c>
      <c r="F686" s="167">
        <v>0.36</v>
      </c>
      <c r="G686" s="167">
        <f>TRUNC(TRUNC(E686,8)*F686,2)</f>
        <v>0.36</v>
      </c>
    </row>
    <row r="687" spans="1:7" s="162" customFormat="1" ht="48">
      <c r="A687" s="164" t="s">
        <v>397</v>
      </c>
      <c r="B687" s="165" t="s">
        <v>398</v>
      </c>
      <c r="C687" s="164" t="s">
        <v>31</v>
      </c>
      <c r="D687" s="164" t="s">
        <v>198</v>
      </c>
      <c r="E687" s="166">
        <v>1</v>
      </c>
      <c r="F687" s="167">
        <v>0.08</v>
      </c>
      <c r="G687" s="167">
        <f>TRUNC(TRUNC(E687,8)*F687,2)</f>
        <v>0.08</v>
      </c>
    </row>
    <row r="688" spans="1:7" s="162" customFormat="1">
      <c r="A688" s="168"/>
      <c r="B688" s="168"/>
      <c r="C688" s="168"/>
      <c r="D688" s="168"/>
      <c r="E688" s="253" t="s">
        <v>257</v>
      </c>
      <c r="F688" s="253"/>
      <c r="G688" s="169">
        <f>SUM(G686:G687)</f>
        <v>0.44</v>
      </c>
    </row>
    <row r="689" spans="1:7" s="162" customFormat="1">
      <c r="A689" s="168"/>
      <c r="B689" s="168"/>
      <c r="C689" s="168"/>
      <c r="D689" s="168"/>
      <c r="E689" s="254" t="s">
        <v>181</v>
      </c>
      <c r="F689" s="254"/>
      <c r="G689" s="170">
        <f>SUM(G688)</f>
        <v>0.44</v>
      </c>
    </row>
    <row r="690" spans="1:7" s="162" customFormat="1">
      <c r="A690" s="168"/>
      <c r="B690" s="168"/>
      <c r="C690" s="168"/>
      <c r="D690" s="168"/>
      <c r="E690" s="256"/>
      <c r="F690" s="256"/>
      <c r="G690" s="256"/>
    </row>
    <row r="691" spans="1:7" s="162" customFormat="1" ht="40.799999999999997" customHeight="1">
      <c r="A691" s="257" t="s">
        <v>399</v>
      </c>
      <c r="B691" s="257"/>
      <c r="C691" s="257"/>
      <c r="D691" s="257"/>
      <c r="E691" s="257"/>
      <c r="F691" s="257"/>
      <c r="G691" s="257"/>
    </row>
    <row r="692" spans="1:7" s="162" customFormat="1" ht="24">
      <c r="A692" s="255" t="s">
        <v>254</v>
      </c>
      <c r="B692" s="255"/>
      <c r="C692" s="163" t="s">
        <v>174</v>
      </c>
      <c r="D692" s="163" t="s">
        <v>175</v>
      </c>
      <c r="E692" s="163" t="s">
        <v>176</v>
      </c>
      <c r="F692" s="163" t="s">
        <v>177</v>
      </c>
      <c r="G692" s="163" t="s">
        <v>178</v>
      </c>
    </row>
    <row r="693" spans="1:7" s="162" customFormat="1" ht="48">
      <c r="A693" s="164" t="s">
        <v>395</v>
      </c>
      <c r="B693" s="165" t="s">
        <v>396</v>
      </c>
      <c r="C693" s="164" t="s">
        <v>31</v>
      </c>
      <c r="D693" s="164" t="s">
        <v>198</v>
      </c>
      <c r="E693" s="166">
        <v>1</v>
      </c>
      <c r="F693" s="167">
        <v>0.36</v>
      </c>
      <c r="G693" s="167">
        <f>TRUNC(TRUNC(E693,8)*F693,2)</f>
        <v>0.36</v>
      </c>
    </row>
    <row r="694" spans="1:7" s="162" customFormat="1" ht="48">
      <c r="A694" s="164" t="s">
        <v>397</v>
      </c>
      <c r="B694" s="165" t="s">
        <v>398</v>
      </c>
      <c r="C694" s="164" t="s">
        <v>31</v>
      </c>
      <c r="D694" s="164" t="s">
        <v>198</v>
      </c>
      <c r="E694" s="166">
        <v>1</v>
      </c>
      <c r="F694" s="167">
        <v>0.08</v>
      </c>
      <c r="G694" s="167">
        <f>TRUNC(TRUNC(E694,8)*F694,2)</f>
        <v>0.08</v>
      </c>
    </row>
    <row r="695" spans="1:7" s="162" customFormat="1" ht="48">
      <c r="A695" s="164" t="s">
        <v>400</v>
      </c>
      <c r="B695" s="165" t="s">
        <v>401</v>
      </c>
      <c r="C695" s="164" t="s">
        <v>31</v>
      </c>
      <c r="D695" s="164" t="s">
        <v>198</v>
      </c>
      <c r="E695" s="166">
        <v>1</v>
      </c>
      <c r="F695" s="167">
        <v>0.39</v>
      </c>
      <c r="G695" s="167">
        <f>TRUNC(TRUNC(E695,8)*F695,2)</f>
        <v>0.39</v>
      </c>
    </row>
    <row r="696" spans="1:7" s="162" customFormat="1" ht="48">
      <c r="A696" s="164" t="s">
        <v>402</v>
      </c>
      <c r="B696" s="165" t="s">
        <v>403</v>
      </c>
      <c r="C696" s="164" t="s">
        <v>31</v>
      </c>
      <c r="D696" s="164" t="s">
        <v>198</v>
      </c>
      <c r="E696" s="166">
        <v>1</v>
      </c>
      <c r="F696" s="167">
        <v>1.22</v>
      </c>
      <c r="G696" s="167">
        <f>TRUNC(TRUNC(E696,8)*F696,2)</f>
        <v>1.22</v>
      </c>
    </row>
    <row r="697" spans="1:7" s="162" customFormat="1">
      <c r="A697" s="168"/>
      <c r="B697" s="168"/>
      <c r="C697" s="168"/>
      <c r="D697" s="168"/>
      <c r="E697" s="253" t="s">
        <v>257</v>
      </c>
      <c r="F697" s="253"/>
      <c r="G697" s="169">
        <f>SUM(G693:G696)</f>
        <v>2.0499999999999998</v>
      </c>
    </row>
    <row r="698" spans="1:7" s="162" customFormat="1">
      <c r="A698" s="168"/>
      <c r="B698" s="168"/>
      <c r="C698" s="168"/>
      <c r="D698" s="168"/>
      <c r="E698" s="254" t="s">
        <v>181</v>
      </c>
      <c r="F698" s="254"/>
      <c r="G698" s="170">
        <f>SUM(G697)</f>
        <v>2.0499999999999998</v>
      </c>
    </row>
    <row r="699" spans="1:7" s="162" customFormat="1">
      <c r="A699" s="168"/>
      <c r="B699" s="168"/>
      <c r="C699" s="168"/>
      <c r="D699" s="168"/>
      <c r="E699" s="256"/>
      <c r="F699" s="256"/>
      <c r="G699" s="256"/>
    </row>
    <row r="700" spans="1:7" s="162" customFormat="1" ht="32.4" customHeight="1">
      <c r="A700" s="257" t="s">
        <v>404</v>
      </c>
      <c r="B700" s="257"/>
      <c r="C700" s="257"/>
      <c r="D700" s="257"/>
      <c r="E700" s="257"/>
      <c r="F700" s="257"/>
      <c r="G700" s="257"/>
    </row>
    <row r="701" spans="1:7" s="162" customFormat="1" ht="24">
      <c r="A701" s="255" t="s">
        <v>405</v>
      </c>
      <c r="B701" s="255"/>
      <c r="C701" s="163" t="s">
        <v>174</v>
      </c>
      <c r="D701" s="163" t="s">
        <v>175</v>
      </c>
      <c r="E701" s="163" t="s">
        <v>176</v>
      </c>
      <c r="F701" s="163" t="s">
        <v>177</v>
      </c>
      <c r="G701" s="163" t="s">
        <v>178</v>
      </c>
    </row>
    <row r="702" spans="1:7" s="162" customFormat="1" ht="36">
      <c r="A702" s="164" t="s">
        <v>406</v>
      </c>
      <c r="B702" s="165" t="s">
        <v>407</v>
      </c>
      <c r="C702" s="164" t="s">
        <v>31</v>
      </c>
      <c r="D702" s="164" t="s">
        <v>40</v>
      </c>
      <c r="E702" s="166">
        <v>6.3999999999999997E-5</v>
      </c>
      <c r="F702" s="167">
        <v>5699.9</v>
      </c>
      <c r="G702" s="167">
        <f>TRUNC(TRUNC(E702,8)*F702,2)</f>
        <v>0.36</v>
      </c>
    </row>
    <row r="703" spans="1:7" s="162" customFormat="1">
      <c r="A703" s="168"/>
      <c r="B703" s="168"/>
      <c r="C703" s="168"/>
      <c r="D703" s="168"/>
      <c r="E703" s="253" t="s">
        <v>408</v>
      </c>
      <c r="F703" s="253"/>
      <c r="G703" s="169">
        <f>SUM(G702:G702)</f>
        <v>0.36</v>
      </c>
    </row>
    <row r="704" spans="1:7" s="162" customFormat="1">
      <c r="A704" s="168"/>
      <c r="B704" s="168"/>
      <c r="C704" s="168"/>
      <c r="D704" s="168"/>
      <c r="E704" s="254" t="s">
        <v>181</v>
      </c>
      <c r="F704" s="254"/>
      <c r="G704" s="170">
        <f>SUM(G703)</f>
        <v>0.36</v>
      </c>
    </row>
    <row r="705" spans="1:7" s="162" customFormat="1">
      <c r="A705" s="168"/>
      <c r="B705" s="168"/>
      <c r="C705" s="168"/>
      <c r="D705" s="168"/>
      <c r="E705" s="256"/>
      <c r="F705" s="256"/>
      <c r="G705" s="256"/>
    </row>
    <row r="706" spans="1:7" s="162" customFormat="1">
      <c r="A706" s="257" t="s">
        <v>409</v>
      </c>
      <c r="B706" s="257"/>
      <c r="C706" s="257"/>
      <c r="D706" s="257"/>
      <c r="E706" s="257"/>
      <c r="F706" s="257"/>
      <c r="G706" s="257"/>
    </row>
    <row r="707" spans="1:7" s="162" customFormat="1" ht="24">
      <c r="A707" s="255" t="s">
        <v>405</v>
      </c>
      <c r="B707" s="255"/>
      <c r="C707" s="163" t="s">
        <v>174</v>
      </c>
      <c r="D707" s="163" t="s">
        <v>175</v>
      </c>
      <c r="E707" s="163" t="s">
        <v>176</v>
      </c>
      <c r="F707" s="163" t="s">
        <v>177</v>
      </c>
      <c r="G707" s="163" t="s">
        <v>178</v>
      </c>
    </row>
    <row r="708" spans="1:7" s="162" customFormat="1" ht="36">
      <c r="A708" s="164" t="s">
        <v>406</v>
      </c>
      <c r="B708" s="165" t="s">
        <v>407</v>
      </c>
      <c r="C708" s="164" t="s">
        <v>31</v>
      </c>
      <c r="D708" s="164" t="s">
        <v>40</v>
      </c>
      <c r="E708" s="166">
        <v>1.4800000000000001E-5</v>
      </c>
      <c r="F708" s="167">
        <v>5699.9</v>
      </c>
      <c r="G708" s="167">
        <f>TRUNC(TRUNC(E708,8)*F708,2)</f>
        <v>0.08</v>
      </c>
    </row>
    <row r="709" spans="1:7" s="162" customFormat="1">
      <c r="A709" s="168"/>
      <c r="B709" s="168"/>
      <c r="C709" s="168"/>
      <c r="D709" s="168"/>
      <c r="E709" s="253" t="s">
        <v>408</v>
      </c>
      <c r="F709" s="253"/>
      <c r="G709" s="169">
        <f>SUM(G708:G708)</f>
        <v>0.08</v>
      </c>
    </row>
    <row r="710" spans="1:7" s="162" customFormat="1">
      <c r="A710" s="168"/>
      <c r="B710" s="168"/>
      <c r="C710" s="168"/>
      <c r="D710" s="168"/>
      <c r="E710" s="254" t="s">
        <v>181</v>
      </c>
      <c r="F710" s="254"/>
      <c r="G710" s="170">
        <f>SUM(G709)</f>
        <v>0.08</v>
      </c>
    </row>
    <row r="711" spans="1:7" s="162" customFormat="1">
      <c r="A711" s="168"/>
      <c r="B711" s="168"/>
      <c r="C711" s="168"/>
      <c r="D711" s="168"/>
      <c r="E711" s="256"/>
      <c r="F711" s="256"/>
      <c r="G711" s="256"/>
    </row>
    <row r="712" spans="1:7" s="162" customFormat="1" ht="44.4" customHeight="1">
      <c r="A712" s="257" t="s">
        <v>410</v>
      </c>
      <c r="B712" s="257"/>
      <c r="C712" s="257"/>
      <c r="D712" s="257"/>
      <c r="E712" s="257"/>
      <c r="F712" s="257"/>
      <c r="G712" s="257"/>
    </row>
    <row r="713" spans="1:7" s="162" customFormat="1" ht="24">
      <c r="A713" s="255" t="s">
        <v>405</v>
      </c>
      <c r="B713" s="255"/>
      <c r="C713" s="163" t="s">
        <v>174</v>
      </c>
      <c r="D713" s="163" t="s">
        <v>175</v>
      </c>
      <c r="E713" s="163" t="s">
        <v>176</v>
      </c>
      <c r="F713" s="163" t="s">
        <v>177</v>
      </c>
      <c r="G713" s="163" t="s">
        <v>178</v>
      </c>
    </row>
    <row r="714" spans="1:7" s="162" customFormat="1" ht="36">
      <c r="A714" s="164" t="s">
        <v>406</v>
      </c>
      <c r="B714" s="165" t="s">
        <v>407</v>
      </c>
      <c r="C714" s="164" t="s">
        <v>31</v>
      </c>
      <c r="D714" s="164" t="s">
        <v>40</v>
      </c>
      <c r="E714" s="166">
        <v>6.9999999999999994E-5</v>
      </c>
      <c r="F714" s="167">
        <v>5699.9</v>
      </c>
      <c r="G714" s="167">
        <f>TRUNC(TRUNC(E714,8)*F714,2)</f>
        <v>0.39</v>
      </c>
    </row>
    <row r="715" spans="1:7" s="162" customFormat="1">
      <c r="A715" s="168"/>
      <c r="B715" s="168"/>
      <c r="C715" s="168"/>
      <c r="D715" s="168"/>
      <c r="E715" s="253" t="s">
        <v>408</v>
      </c>
      <c r="F715" s="253"/>
      <c r="G715" s="169">
        <f>SUM(G714:G714)</f>
        <v>0.39</v>
      </c>
    </row>
    <row r="716" spans="1:7" s="162" customFormat="1">
      <c r="A716" s="168"/>
      <c r="B716" s="168"/>
      <c r="C716" s="168"/>
      <c r="D716" s="168"/>
      <c r="E716" s="254" t="s">
        <v>181</v>
      </c>
      <c r="F716" s="254"/>
      <c r="G716" s="170">
        <f>SUM(G715)</f>
        <v>0.39</v>
      </c>
    </row>
    <row r="717" spans="1:7" s="162" customFormat="1">
      <c r="A717" s="168"/>
      <c r="B717" s="168"/>
      <c r="C717" s="168"/>
      <c r="D717" s="168"/>
      <c r="E717" s="256"/>
      <c r="F717" s="256"/>
      <c r="G717" s="256"/>
    </row>
    <row r="718" spans="1:7" s="162" customFormat="1" ht="27.6" customHeight="1">
      <c r="A718" s="257" t="s">
        <v>411</v>
      </c>
      <c r="B718" s="257"/>
      <c r="C718" s="257"/>
      <c r="D718" s="257"/>
      <c r="E718" s="257"/>
      <c r="F718" s="257"/>
      <c r="G718" s="257"/>
    </row>
    <row r="719" spans="1:7" s="162" customFormat="1" ht="24">
      <c r="A719" s="255" t="s">
        <v>412</v>
      </c>
      <c r="B719" s="255"/>
      <c r="C719" s="163" t="s">
        <v>174</v>
      </c>
      <c r="D719" s="163" t="s">
        <v>175</v>
      </c>
      <c r="E719" s="163" t="s">
        <v>176</v>
      </c>
      <c r="F719" s="163" t="s">
        <v>177</v>
      </c>
      <c r="G719" s="163" t="s">
        <v>178</v>
      </c>
    </row>
    <row r="720" spans="1:7" s="162" customFormat="1" ht="24">
      <c r="A720" s="164" t="s">
        <v>413</v>
      </c>
      <c r="B720" s="165" t="s">
        <v>414</v>
      </c>
      <c r="C720" s="164" t="s">
        <v>31</v>
      </c>
      <c r="D720" s="164" t="s">
        <v>415</v>
      </c>
      <c r="E720" s="166">
        <v>1.25</v>
      </c>
      <c r="F720" s="167">
        <v>0.98</v>
      </c>
      <c r="G720" s="167">
        <f>TRUNC(TRUNC(E720,8)*F720,2)</f>
        <v>1.22</v>
      </c>
    </row>
    <row r="721" spans="1:7" s="162" customFormat="1">
      <c r="A721" s="168"/>
      <c r="B721" s="168"/>
      <c r="C721" s="168"/>
      <c r="D721" s="168"/>
      <c r="E721" s="253" t="s">
        <v>416</v>
      </c>
      <c r="F721" s="253"/>
      <c r="G721" s="169">
        <f>SUM(G720:G720)</f>
        <v>1.22</v>
      </c>
    </row>
    <row r="722" spans="1:7" s="162" customFormat="1">
      <c r="A722" s="168"/>
      <c r="B722" s="168"/>
      <c r="C722" s="168"/>
      <c r="D722" s="168"/>
      <c r="E722" s="254" t="s">
        <v>181</v>
      </c>
      <c r="F722" s="254"/>
      <c r="G722" s="170">
        <f>SUM(G721)</f>
        <v>1.22</v>
      </c>
    </row>
    <row r="723" spans="1:7" s="162" customFormat="1">
      <c r="A723" s="168"/>
      <c r="B723" s="168"/>
      <c r="C723" s="168"/>
      <c r="D723" s="168"/>
      <c r="E723" s="256"/>
      <c r="F723" s="256"/>
      <c r="G723" s="256"/>
    </row>
    <row r="724" spans="1:7" s="162" customFormat="1" ht="48" customHeight="1">
      <c r="A724" s="257" t="s">
        <v>417</v>
      </c>
      <c r="B724" s="257"/>
      <c r="C724" s="257"/>
      <c r="D724" s="257"/>
      <c r="E724" s="257"/>
      <c r="F724" s="257"/>
      <c r="G724" s="257"/>
    </row>
    <row r="725" spans="1:7" s="162" customFormat="1" ht="24">
      <c r="A725" s="255" t="s">
        <v>254</v>
      </c>
      <c r="B725" s="255"/>
      <c r="C725" s="163" t="s">
        <v>174</v>
      </c>
      <c r="D725" s="163" t="s">
        <v>175</v>
      </c>
      <c r="E725" s="163" t="s">
        <v>176</v>
      </c>
      <c r="F725" s="163" t="s">
        <v>177</v>
      </c>
      <c r="G725" s="163" t="s">
        <v>178</v>
      </c>
    </row>
    <row r="726" spans="1:7" s="162" customFormat="1" ht="48">
      <c r="A726" s="164" t="s">
        <v>418</v>
      </c>
      <c r="B726" s="165" t="s">
        <v>419</v>
      </c>
      <c r="C726" s="164" t="s">
        <v>31</v>
      </c>
      <c r="D726" s="164" t="s">
        <v>198</v>
      </c>
      <c r="E726" s="166">
        <v>1</v>
      </c>
      <c r="F726" s="167">
        <v>1.48</v>
      </c>
      <c r="G726" s="167">
        <f>TRUNC(TRUNC(E726,8)*F726,2)</f>
        <v>1.48</v>
      </c>
    </row>
    <row r="727" spans="1:7" s="162" customFormat="1" ht="48">
      <c r="A727" s="164" t="s">
        <v>420</v>
      </c>
      <c r="B727" s="165" t="s">
        <v>421</v>
      </c>
      <c r="C727" s="164" t="s">
        <v>31</v>
      </c>
      <c r="D727" s="164" t="s">
        <v>198</v>
      </c>
      <c r="E727" s="166">
        <v>1</v>
      </c>
      <c r="F727" s="167">
        <v>0.34</v>
      </c>
      <c r="G727" s="167">
        <f>TRUNC(TRUNC(E727,8)*F727,2)</f>
        <v>0.34</v>
      </c>
    </row>
    <row r="728" spans="1:7" s="162" customFormat="1">
      <c r="A728" s="168"/>
      <c r="B728" s="168"/>
      <c r="C728" s="168"/>
      <c r="D728" s="168"/>
      <c r="E728" s="253" t="s">
        <v>257</v>
      </c>
      <c r="F728" s="253"/>
      <c r="G728" s="169">
        <f>SUM(G726:G727)</f>
        <v>1.82</v>
      </c>
    </row>
    <row r="729" spans="1:7" s="162" customFormat="1">
      <c r="A729" s="168"/>
      <c r="B729" s="168"/>
      <c r="C729" s="168"/>
      <c r="D729" s="168"/>
      <c r="E729" s="254" t="s">
        <v>181</v>
      </c>
      <c r="F729" s="254"/>
      <c r="G729" s="170">
        <f>SUM(G728)</f>
        <v>1.82</v>
      </c>
    </row>
    <row r="730" spans="1:7" s="162" customFormat="1">
      <c r="A730" s="168"/>
      <c r="B730" s="168"/>
      <c r="C730" s="168"/>
      <c r="D730" s="168"/>
      <c r="E730" s="256"/>
      <c r="F730" s="256"/>
      <c r="G730" s="256"/>
    </row>
    <row r="731" spans="1:7" s="162" customFormat="1" ht="31.8" customHeight="1">
      <c r="A731" s="257" t="s">
        <v>422</v>
      </c>
      <c r="B731" s="257"/>
      <c r="C731" s="257"/>
      <c r="D731" s="257"/>
      <c r="E731" s="257"/>
      <c r="F731" s="257"/>
      <c r="G731" s="257"/>
    </row>
    <row r="732" spans="1:7" s="162" customFormat="1" ht="24">
      <c r="A732" s="255" t="s">
        <v>254</v>
      </c>
      <c r="B732" s="255"/>
      <c r="C732" s="163" t="s">
        <v>174</v>
      </c>
      <c r="D732" s="163" t="s">
        <v>175</v>
      </c>
      <c r="E732" s="163" t="s">
        <v>176</v>
      </c>
      <c r="F732" s="163" t="s">
        <v>177</v>
      </c>
      <c r="G732" s="163" t="s">
        <v>178</v>
      </c>
    </row>
    <row r="733" spans="1:7" s="162" customFormat="1" ht="48">
      <c r="A733" s="164" t="s">
        <v>418</v>
      </c>
      <c r="B733" s="165" t="s">
        <v>419</v>
      </c>
      <c r="C733" s="164" t="s">
        <v>31</v>
      </c>
      <c r="D733" s="164" t="s">
        <v>198</v>
      </c>
      <c r="E733" s="166">
        <v>1</v>
      </c>
      <c r="F733" s="167">
        <v>1.48</v>
      </c>
      <c r="G733" s="167">
        <f>TRUNC(TRUNC(E733,8)*F733,2)</f>
        <v>1.48</v>
      </c>
    </row>
    <row r="734" spans="1:7" s="162" customFormat="1" ht="48">
      <c r="A734" s="164" t="s">
        <v>420</v>
      </c>
      <c r="B734" s="165" t="s">
        <v>421</v>
      </c>
      <c r="C734" s="164" t="s">
        <v>31</v>
      </c>
      <c r="D734" s="164" t="s">
        <v>198</v>
      </c>
      <c r="E734" s="166">
        <v>1</v>
      </c>
      <c r="F734" s="167">
        <v>0.34</v>
      </c>
      <c r="G734" s="167">
        <f>TRUNC(TRUNC(E734,8)*F734,2)</f>
        <v>0.34</v>
      </c>
    </row>
    <row r="735" spans="1:7" s="162" customFormat="1" ht="48">
      <c r="A735" s="164" t="s">
        <v>423</v>
      </c>
      <c r="B735" s="165" t="s">
        <v>424</v>
      </c>
      <c r="C735" s="164" t="s">
        <v>31</v>
      </c>
      <c r="D735" s="164" t="s">
        <v>198</v>
      </c>
      <c r="E735" s="166">
        <v>1</v>
      </c>
      <c r="F735" s="167">
        <v>1.62</v>
      </c>
      <c r="G735" s="167">
        <f>TRUNC(TRUNC(E735,8)*F735,2)</f>
        <v>1.62</v>
      </c>
    </row>
    <row r="736" spans="1:7" s="162" customFormat="1" ht="48">
      <c r="A736" s="164" t="s">
        <v>425</v>
      </c>
      <c r="B736" s="165" t="s">
        <v>426</v>
      </c>
      <c r="C736" s="164" t="s">
        <v>31</v>
      </c>
      <c r="D736" s="164" t="s">
        <v>198</v>
      </c>
      <c r="E736" s="166">
        <v>1</v>
      </c>
      <c r="F736" s="167">
        <v>2.4500000000000002</v>
      </c>
      <c r="G736" s="167">
        <f>TRUNC(TRUNC(E736,8)*F736,2)</f>
        <v>2.4500000000000002</v>
      </c>
    </row>
    <row r="737" spans="1:7" s="162" customFormat="1">
      <c r="A737" s="168"/>
      <c r="B737" s="168"/>
      <c r="C737" s="168"/>
      <c r="D737" s="168"/>
      <c r="E737" s="253" t="s">
        <v>257</v>
      </c>
      <c r="F737" s="253"/>
      <c r="G737" s="169">
        <f>SUM(G733:G736)</f>
        <v>5.8900000000000006</v>
      </c>
    </row>
    <row r="738" spans="1:7" s="162" customFormat="1">
      <c r="A738" s="168"/>
      <c r="B738" s="168"/>
      <c r="C738" s="168"/>
      <c r="D738" s="168"/>
      <c r="E738" s="254" t="s">
        <v>181</v>
      </c>
      <c r="F738" s="254"/>
      <c r="G738" s="170">
        <f>SUM(G737)</f>
        <v>5.8900000000000006</v>
      </c>
    </row>
    <row r="739" spans="1:7" s="162" customFormat="1">
      <c r="A739" s="168"/>
      <c r="B739" s="168"/>
      <c r="C739" s="168"/>
      <c r="D739" s="168"/>
      <c r="E739" s="256"/>
      <c r="F739" s="256"/>
      <c r="G739" s="256"/>
    </row>
    <row r="740" spans="1:7" s="162" customFormat="1" ht="25.8" customHeight="1">
      <c r="A740" s="257" t="s">
        <v>427</v>
      </c>
      <c r="B740" s="257"/>
      <c r="C740" s="257"/>
      <c r="D740" s="257"/>
      <c r="E740" s="257"/>
      <c r="F740" s="257"/>
      <c r="G740" s="257"/>
    </row>
    <row r="741" spans="1:7" s="162" customFormat="1" ht="24">
      <c r="A741" s="255" t="s">
        <v>405</v>
      </c>
      <c r="B741" s="255"/>
      <c r="C741" s="163" t="s">
        <v>174</v>
      </c>
      <c r="D741" s="163" t="s">
        <v>175</v>
      </c>
      <c r="E741" s="163" t="s">
        <v>176</v>
      </c>
      <c r="F741" s="163" t="s">
        <v>177</v>
      </c>
      <c r="G741" s="163" t="s">
        <v>178</v>
      </c>
    </row>
    <row r="742" spans="1:7" s="162" customFormat="1" ht="36">
      <c r="A742" s="164" t="s">
        <v>428</v>
      </c>
      <c r="B742" s="165" t="s">
        <v>429</v>
      </c>
      <c r="C742" s="164" t="s">
        <v>31</v>
      </c>
      <c r="D742" s="164" t="s">
        <v>40</v>
      </c>
      <c r="E742" s="166">
        <v>6.3999999999999997E-5</v>
      </c>
      <c r="F742" s="167">
        <v>23186.03</v>
      </c>
      <c r="G742" s="167">
        <f>TRUNC(TRUNC(E742,8)*F742,2)</f>
        <v>1.48</v>
      </c>
    </row>
    <row r="743" spans="1:7" s="162" customFormat="1">
      <c r="A743" s="168"/>
      <c r="B743" s="168"/>
      <c r="C743" s="168"/>
      <c r="D743" s="168"/>
      <c r="E743" s="253" t="s">
        <v>408</v>
      </c>
      <c r="F743" s="253"/>
      <c r="G743" s="169">
        <f>SUM(G742:G742)</f>
        <v>1.48</v>
      </c>
    </row>
    <row r="744" spans="1:7" s="162" customFormat="1">
      <c r="A744" s="168"/>
      <c r="B744" s="168"/>
      <c r="C744" s="168"/>
      <c r="D744" s="168"/>
      <c r="E744" s="254" t="s">
        <v>181</v>
      </c>
      <c r="F744" s="254"/>
      <c r="G744" s="170">
        <f>SUM(G743)</f>
        <v>1.48</v>
      </c>
    </row>
    <row r="745" spans="1:7" s="162" customFormat="1">
      <c r="A745" s="168"/>
      <c r="B745" s="168"/>
      <c r="C745" s="168"/>
      <c r="D745" s="168"/>
      <c r="E745" s="256"/>
      <c r="F745" s="256"/>
      <c r="G745" s="256"/>
    </row>
    <row r="746" spans="1:7" s="162" customFormat="1" ht="29.4" customHeight="1">
      <c r="A746" s="257" t="s">
        <v>430</v>
      </c>
      <c r="B746" s="257"/>
      <c r="C746" s="257"/>
      <c r="D746" s="257"/>
      <c r="E746" s="257"/>
      <c r="F746" s="257"/>
      <c r="G746" s="257"/>
    </row>
    <row r="747" spans="1:7" s="162" customFormat="1" ht="24">
      <c r="A747" s="255" t="s">
        <v>405</v>
      </c>
      <c r="B747" s="255"/>
      <c r="C747" s="163" t="s">
        <v>174</v>
      </c>
      <c r="D747" s="163" t="s">
        <v>175</v>
      </c>
      <c r="E747" s="163" t="s">
        <v>176</v>
      </c>
      <c r="F747" s="163" t="s">
        <v>177</v>
      </c>
      <c r="G747" s="163" t="s">
        <v>178</v>
      </c>
    </row>
    <row r="748" spans="1:7" s="162" customFormat="1" ht="36">
      <c r="A748" s="164" t="s">
        <v>428</v>
      </c>
      <c r="B748" s="165" t="s">
        <v>429</v>
      </c>
      <c r="C748" s="164" t="s">
        <v>31</v>
      </c>
      <c r="D748" s="164" t="s">
        <v>40</v>
      </c>
      <c r="E748" s="166">
        <v>1.4800000000000001E-5</v>
      </c>
      <c r="F748" s="167">
        <v>23186.03</v>
      </c>
      <c r="G748" s="167">
        <f>TRUNC(TRUNC(E748,8)*F748,2)</f>
        <v>0.34</v>
      </c>
    </row>
    <row r="749" spans="1:7" s="162" customFormat="1">
      <c r="A749" s="168"/>
      <c r="B749" s="168"/>
      <c r="C749" s="168"/>
      <c r="D749" s="168"/>
      <c r="E749" s="253" t="s">
        <v>408</v>
      </c>
      <c r="F749" s="253"/>
      <c r="G749" s="169">
        <f>SUM(G748:G748)</f>
        <v>0.34</v>
      </c>
    </row>
    <row r="750" spans="1:7" s="162" customFormat="1">
      <c r="A750" s="168"/>
      <c r="B750" s="168"/>
      <c r="C750" s="168"/>
      <c r="D750" s="168"/>
      <c r="E750" s="254" t="s">
        <v>181</v>
      </c>
      <c r="F750" s="254"/>
      <c r="G750" s="170">
        <f>SUM(G749)</f>
        <v>0.34</v>
      </c>
    </row>
    <row r="751" spans="1:7" s="162" customFormat="1">
      <c r="A751" s="168"/>
      <c r="B751" s="168"/>
      <c r="C751" s="168"/>
      <c r="D751" s="168"/>
      <c r="E751" s="256"/>
      <c r="F751" s="256"/>
      <c r="G751" s="256"/>
    </row>
    <row r="752" spans="1:7" s="162" customFormat="1" ht="37.200000000000003" customHeight="1">
      <c r="A752" s="257" t="s">
        <v>431</v>
      </c>
      <c r="B752" s="257"/>
      <c r="C752" s="257"/>
      <c r="D752" s="257"/>
      <c r="E752" s="257"/>
      <c r="F752" s="257"/>
      <c r="G752" s="257"/>
    </row>
    <row r="753" spans="1:7" s="162" customFormat="1" ht="24">
      <c r="A753" s="255" t="s">
        <v>405</v>
      </c>
      <c r="B753" s="255"/>
      <c r="C753" s="163" t="s">
        <v>174</v>
      </c>
      <c r="D753" s="163" t="s">
        <v>175</v>
      </c>
      <c r="E753" s="163" t="s">
        <v>176</v>
      </c>
      <c r="F753" s="163" t="s">
        <v>177</v>
      </c>
      <c r="G753" s="163" t="s">
        <v>178</v>
      </c>
    </row>
    <row r="754" spans="1:7" s="162" customFormat="1" ht="36">
      <c r="A754" s="164" t="s">
        <v>428</v>
      </c>
      <c r="B754" s="165" t="s">
        <v>429</v>
      </c>
      <c r="C754" s="164" t="s">
        <v>31</v>
      </c>
      <c r="D754" s="164" t="s">
        <v>40</v>
      </c>
      <c r="E754" s="166">
        <v>6.9999999999999994E-5</v>
      </c>
      <c r="F754" s="167">
        <v>23186.03</v>
      </c>
      <c r="G754" s="167">
        <f>TRUNC(TRUNC(E754,8)*F754,2)</f>
        <v>1.62</v>
      </c>
    </row>
    <row r="755" spans="1:7" s="162" customFormat="1">
      <c r="A755" s="168"/>
      <c r="B755" s="168"/>
      <c r="C755" s="168"/>
      <c r="D755" s="168"/>
      <c r="E755" s="253" t="s">
        <v>408</v>
      </c>
      <c r="F755" s="253"/>
      <c r="G755" s="169">
        <f>SUM(G754:G754)</f>
        <v>1.62</v>
      </c>
    </row>
    <row r="756" spans="1:7" s="162" customFormat="1">
      <c r="A756" s="168"/>
      <c r="B756" s="168"/>
      <c r="C756" s="168"/>
      <c r="D756" s="168"/>
      <c r="E756" s="254" t="s">
        <v>181</v>
      </c>
      <c r="F756" s="254"/>
      <c r="G756" s="170">
        <f>SUM(G755)</f>
        <v>1.62</v>
      </c>
    </row>
    <row r="757" spans="1:7" s="162" customFormat="1">
      <c r="A757" s="168"/>
      <c r="B757" s="168"/>
      <c r="C757" s="168"/>
      <c r="D757" s="168"/>
      <c r="E757" s="256"/>
      <c r="F757" s="256"/>
      <c r="G757" s="256"/>
    </row>
    <row r="758" spans="1:7" s="162" customFormat="1" ht="22.8" customHeight="1">
      <c r="A758" s="257" t="s">
        <v>432</v>
      </c>
      <c r="B758" s="257"/>
      <c r="C758" s="257"/>
      <c r="D758" s="257"/>
      <c r="E758" s="257"/>
      <c r="F758" s="257"/>
      <c r="G758" s="257"/>
    </row>
    <row r="759" spans="1:7" s="162" customFormat="1" ht="24">
      <c r="A759" s="255" t="s">
        <v>412</v>
      </c>
      <c r="B759" s="255"/>
      <c r="C759" s="163" t="s">
        <v>174</v>
      </c>
      <c r="D759" s="163" t="s">
        <v>175</v>
      </c>
      <c r="E759" s="163" t="s">
        <v>176</v>
      </c>
      <c r="F759" s="163" t="s">
        <v>177</v>
      </c>
      <c r="G759" s="163" t="s">
        <v>178</v>
      </c>
    </row>
    <row r="760" spans="1:7" s="162" customFormat="1" ht="24">
      <c r="A760" s="164" t="s">
        <v>413</v>
      </c>
      <c r="B760" s="165" t="s">
        <v>414</v>
      </c>
      <c r="C760" s="164" t="s">
        <v>31</v>
      </c>
      <c r="D760" s="164" t="s">
        <v>415</v>
      </c>
      <c r="E760" s="166">
        <v>2.5</v>
      </c>
      <c r="F760" s="167">
        <v>0.98</v>
      </c>
      <c r="G760" s="167">
        <f>TRUNC(TRUNC(E760,8)*F760,2)</f>
        <v>2.4500000000000002</v>
      </c>
    </row>
    <row r="761" spans="1:7" s="162" customFormat="1">
      <c r="A761" s="168"/>
      <c r="B761" s="168"/>
      <c r="C761" s="168"/>
      <c r="D761" s="168"/>
      <c r="E761" s="253" t="s">
        <v>416</v>
      </c>
      <c r="F761" s="253"/>
      <c r="G761" s="169">
        <f>SUM(G760:G760)</f>
        <v>2.4500000000000002</v>
      </c>
    </row>
    <row r="762" spans="1:7" s="162" customFormat="1">
      <c r="A762" s="168"/>
      <c r="B762" s="168"/>
      <c r="C762" s="168"/>
      <c r="D762" s="168"/>
      <c r="E762" s="254" t="s">
        <v>181</v>
      </c>
      <c r="F762" s="254"/>
      <c r="G762" s="170">
        <f>SUM(G761)</f>
        <v>2.4500000000000002</v>
      </c>
    </row>
    <row r="763" spans="1:7" s="162" customFormat="1">
      <c r="A763" s="168"/>
      <c r="B763" s="168"/>
      <c r="C763" s="168"/>
      <c r="D763" s="168"/>
      <c r="E763" s="256"/>
      <c r="F763" s="256"/>
      <c r="G763" s="256"/>
    </row>
    <row r="764" spans="1:7" s="162" customFormat="1" ht="25.2" customHeight="1">
      <c r="A764" s="257" t="s">
        <v>433</v>
      </c>
      <c r="B764" s="257"/>
      <c r="C764" s="257"/>
      <c r="D764" s="257"/>
      <c r="E764" s="257"/>
      <c r="F764" s="257"/>
      <c r="G764" s="257"/>
    </row>
    <row r="765" spans="1:7" s="162" customFormat="1" ht="24">
      <c r="A765" s="255" t="s">
        <v>254</v>
      </c>
      <c r="B765" s="255"/>
      <c r="C765" s="163" t="s">
        <v>174</v>
      </c>
      <c r="D765" s="163" t="s">
        <v>175</v>
      </c>
      <c r="E765" s="163" t="s">
        <v>176</v>
      </c>
      <c r="F765" s="163" t="s">
        <v>177</v>
      </c>
      <c r="G765" s="163" t="s">
        <v>178</v>
      </c>
    </row>
    <row r="766" spans="1:7" s="162" customFormat="1" ht="48">
      <c r="A766" s="164" t="s">
        <v>434</v>
      </c>
      <c r="B766" s="165" t="s">
        <v>435</v>
      </c>
      <c r="C766" s="164" t="s">
        <v>31</v>
      </c>
      <c r="D766" s="164" t="s">
        <v>198</v>
      </c>
      <c r="E766" s="166">
        <v>1</v>
      </c>
      <c r="F766" s="167">
        <v>0.56000000000000005</v>
      </c>
      <c r="G766" s="167">
        <f>TRUNC(TRUNC(E766,8)*F766,2)</f>
        <v>0.56000000000000005</v>
      </c>
    </row>
    <row r="767" spans="1:7" s="162" customFormat="1" ht="48">
      <c r="A767" s="164" t="s">
        <v>436</v>
      </c>
      <c r="B767" s="165" t="s">
        <v>437</v>
      </c>
      <c r="C767" s="164" t="s">
        <v>31</v>
      </c>
      <c r="D767" s="164" t="s">
        <v>198</v>
      </c>
      <c r="E767" s="166">
        <v>1</v>
      </c>
      <c r="F767" s="167">
        <v>0.13</v>
      </c>
      <c r="G767" s="167">
        <f>TRUNC(TRUNC(E767,8)*F767,2)</f>
        <v>0.13</v>
      </c>
    </row>
    <row r="768" spans="1:7" s="162" customFormat="1">
      <c r="A768" s="168"/>
      <c r="B768" s="168"/>
      <c r="C768" s="168"/>
      <c r="D768" s="168"/>
      <c r="E768" s="253" t="s">
        <v>257</v>
      </c>
      <c r="F768" s="253"/>
      <c r="G768" s="169">
        <f>SUM(G766:G767)</f>
        <v>0.69000000000000006</v>
      </c>
    </row>
    <row r="769" spans="1:7" s="162" customFormat="1">
      <c r="A769" s="168"/>
      <c r="B769" s="168"/>
      <c r="C769" s="168"/>
      <c r="D769" s="168"/>
      <c r="E769" s="254" t="s">
        <v>181</v>
      </c>
      <c r="F769" s="254"/>
      <c r="G769" s="170">
        <f>SUM(G768)</f>
        <v>0.69000000000000006</v>
      </c>
    </row>
    <row r="770" spans="1:7" s="162" customFormat="1">
      <c r="A770" s="168"/>
      <c r="B770" s="168"/>
      <c r="C770" s="168"/>
      <c r="D770" s="168"/>
      <c r="E770" s="256"/>
      <c r="F770" s="256"/>
      <c r="G770" s="256"/>
    </row>
    <row r="771" spans="1:7" s="162" customFormat="1" ht="32.4" customHeight="1">
      <c r="A771" s="257" t="s">
        <v>438</v>
      </c>
      <c r="B771" s="257"/>
      <c r="C771" s="257"/>
      <c r="D771" s="257"/>
      <c r="E771" s="257"/>
      <c r="F771" s="257"/>
      <c r="G771" s="257"/>
    </row>
    <row r="772" spans="1:7" s="162" customFormat="1" ht="24">
      <c r="A772" s="255" t="s">
        <v>254</v>
      </c>
      <c r="B772" s="255"/>
      <c r="C772" s="163" t="s">
        <v>174</v>
      </c>
      <c r="D772" s="163" t="s">
        <v>175</v>
      </c>
      <c r="E772" s="163" t="s">
        <v>176</v>
      </c>
      <c r="F772" s="163" t="s">
        <v>177</v>
      </c>
      <c r="G772" s="163" t="s">
        <v>178</v>
      </c>
    </row>
    <row r="773" spans="1:7" s="162" customFormat="1" ht="48">
      <c r="A773" s="164" t="s">
        <v>434</v>
      </c>
      <c r="B773" s="165" t="s">
        <v>435</v>
      </c>
      <c r="C773" s="164" t="s">
        <v>31</v>
      </c>
      <c r="D773" s="164" t="s">
        <v>198</v>
      </c>
      <c r="E773" s="166">
        <v>1</v>
      </c>
      <c r="F773" s="167">
        <v>0.56000000000000005</v>
      </c>
      <c r="G773" s="167">
        <f>TRUNC(TRUNC(E773,8)*F773,2)</f>
        <v>0.56000000000000005</v>
      </c>
    </row>
    <row r="774" spans="1:7" s="162" customFormat="1" ht="48">
      <c r="A774" s="164" t="s">
        <v>436</v>
      </c>
      <c r="B774" s="165" t="s">
        <v>437</v>
      </c>
      <c r="C774" s="164" t="s">
        <v>31</v>
      </c>
      <c r="D774" s="164" t="s">
        <v>198</v>
      </c>
      <c r="E774" s="166">
        <v>1</v>
      </c>
      <c r="F774" s="167">
        <v>0.13</v>
      </c>
      <c r="G774" s="167">
        <f>TRUNC(TRUNC(E774,8)*F774,2)</f>
        <v>0.13</v>
      </c>
    </row>
    <row r="775" spans="1:7" s="162" customFormat="1" ht="48">
      <c r="A775" s="164" t="s">
        <v>439</v>
      </c>
      <c r="B775" s="165" t="s">
        <v>440</v>
      </c>
      <c r="C775" s="164" t="s">
        <v>31</v>
      </c>
      <c r="D775" s="164" t="s">
        <v>198</v>
      </c>
      <c r="E775" s="166">
        <v>1</v>
      </c>
      <c r="F775" s="167">
        <v>0.62</v>
      </c>
      <c r="G775" s="167">
        <f>TRUNC(TRUNC(E775,8)*F775,2)</f>
        <v>0.62</v>
      </c>
    </row>
    <row r="776" spans="1:7" s="162" customFormat="1" ht="48">
      <c r="A776" s="164" t="s">
        <v>441</v>
      </c>
      <c r="B776" s="165" t="s">
        <v>442</v>
      </c>
      <c r="C776" s="164" t="s">
        <v>31</v>
      </c>
      <c r="D776" s="164" t="s">
        <v>198</v>
      </c>
      <c r="E776" s="166">
        <v>1</v>
      </c>
      <c r="F776" s="167">
        <v>9.51</v>
      </c>
      <c r="G776" s="167">
        <f>TRUNC(TRUNC(E776,8)*F776,2)</f>
        <v>9.51</v>
      </c>
    </row>
    <row r="777" spans="1:7" s="162" customFormat="1">
      <c r="A777" s="168"/>
      <c r="B777" s="168"/>
      <c r="C777" s="168"/>
      <c r="D777" s="168"/>
      <c r="E777" s="253" t="s">
        <v>257</v>
      </c>
      <c r="F777" s="253"/>
      <c r="G777" s="169">
        <f>SUM(G773:G776)</f>
        <v>10.82</v>
      </c>
    </row>
    <row r="778" spans="1:7" s="162" customFormat="1">
      <c r="A778" s="168"/>
      <c r="B778" s="168"/>
      <c r="C778" s="168"/>
      <c r="D778" s="168"/>
      <c r="E778" s="254" t="s">
        <v>181</v>
      </c>
      <c r="F778" s="254"/>
      <c r="G778" s="170">
        <f>SUM(G777)</f>
        <v>10.82</v>
      </c>
    </row>
    <row r="779" spans="1:7" s="162" customFormat="1">
      <c r="A779" s="168"/>
      <c r="B779" s="168"/>
      <c r="C779" s="168"/>
      <c r="D779" s="168"/>
      <c r="E779" s="256"/>
      <c r="F779" s="256"/>
      <c r="G779" s="256"/>
    </row>
    <row r="780" spans="1:7" s="162" customFormat="1">
      <c r="A780" s="257" t="s">
        <v>443</v>
      </c>
      <c r="B780" s="257"/>
      <c r="C780" s="257"/>
      <c r="D780" s="257"/>
      <c r="E780" s="257"/>
      <c r="F780" s="257"/>
      <c r="G780" s="257"/>
    </row>
    <row r="781" spans="1:7" s="162" customFormat="1" ht="24">
      <c r="A781" s="255" t="s">
        <v>405</v>
      </c>
      <c r="B781" s="255"/>
      <c r="C781" s="163" t="s">
        <v>174</v>
      </c>
      <c r="D781" s="163" t="s">
        <v>175</v>
      </c>
      <c r="E781" s="163" t="s">
        <v>176</v>
      </c>
      <c r="F781" s="163" t="s">
        <v>177</v>
      </c>
      <c r="G781" s="163" t="s">
        <v>178</v>
      </c>
    </row>
    <row r="782" spans="1:7" s="162" customFormat="1" ht="48">
      <c r="A782" s="164" t="s">
        <v>444</v>
      </c>
      <c r="B782" s="165" t="s">
        <v>445</v>
      </c>
      <c r="C782" s="164" t="s">
        <v>31</v>
      </c>
      <c r="D782" s="164" t="s">
        <v>40</v>
      </c>
      <c r="E782" s="166">
        <v>6.3999999999999997E-5</v>
      </c>
      <c r="F782" s="167">
        <v>8886.69</v>
      </c>
      <c r="G782" s="167">
        <f>TRUNC(TRUNC(E782,8)*F782,2)</f>
        <v>0.56000000000000005</v>
      </c>
    </row>
    <row r="783" spans="1:7" s="162" customFormat="1">
      <c r="A783" s="168"/>
      <c r="B783" s="168"/>
      <c r="C783" s="168"/>
      <c r="D783" s="168"/>
      <c r="E783" s="253" t="s">
        <v>408</v>
      </c>
      <c r="F783" s="253"/>
      <c r="G783" s="169">
        <f>SUM(G782:G782)</f>
        <v>0.56000000000000005</v>
      </c>
    </row>
    <row r="784" spans="1:7" s="162" customFormat="1">
      <c r="A784" s="168"/>
      <c r="B784" s="168"/>
      <c r="C784" s="168"/>
      <c r="D784" s="168"/>
      <c r="E784" s="254" t="s">
        <v>181</v>
      </c>
      <c r="F784" s="254"/>
      <c r="G784" s="170">
        <f>SUM(G783)</f>
        <v>0.56000000000000005</v>
      </c>
    </row>
    <row r="785" spans="1:7" s="162" customFormat="1">
      <c r="A785" s="168"/>
      <c r="B785" s="168"/>
      <c r="C785" s="168"/>
      <c r="D785" s="168"/>
      <c r="E785" s="256"/>
      <c r="F785" s="256"/>
      <c r="G785" s="256"/>
    </row>
    <row r="786" spans="1:7" s="162" customFormat="1">
      <c r="A786" s="257" t="s">
        <v>446</v>
      </c>
      <c r="B786" s="257"/>
      <c r="C786" s="257"/>
      <c r="D786" s="257"/>
      <c r="E786" s="257"/>
      <c r="F786" s="257"/>
      <c r="G786" s="257"/>
    </row>
    <row r="787" spans="1:7" s="162" customFormat="1" ht="24">
      <c r="A787" s="255" t="s">
        <v>405</v>
      </c>
      <c r="B787" s="255"/>
      <c r="C787" s="163" t="s">
        <v>174</v>
      </c>
      <c r="D787" s="163" t="s">
        <v>175</v>
      </c>
      <c r="E787" s="163" t="s">
        <v>176</v>
      </c>
      <c r="F787" s="163" t="s">
        <v>177</v>
      </c>
      <c r="G787" s="163" t="s">
        <v>178</v>
      </c>
    </row>
    <row r="788" spans="1:7" s="162" customFormat="1" ht="48">
      <c r="A788" s="164" t="s">
        <v>444</v>
      </c>
      <c r="B788" s="165" t="s">
        <v>445</v>
      </c>
      <c r="C788" s="164" t="s">
        <v>31</v>
      </c>
      <c r="D788" s="164" t="s">
        <v>40</v>
      </c>
      <c r="E788" s="166">
        <v>1.4800000000000001E-5</v>
      </c>
      <c r="F788" s="167">
        <v>8886.69</v>
      </c>
      <c r="G788" s="167">
        <f>TRUNC(TRUNC(E788,8)*F788,2)</f>
        <v>0.13</v>
      </c>
    </row>
    <row r="789" spans="1:7" s="162" customFormat="1">
      <c r="A789" s="168"/>
      <c r="B789" s="168"/>
      <c r="C789" s="168"/>
      <c r="D789" s="168"/>
      <c r="E789" s="253" t="s">
        <v>408</v>
      </c>
      <c r="F789" s="253"/>
      <c r="G789" s="169">
        <f>SUM(G788:G788)</f>
        <v>0.13</v>
      </c>
    </row>
    <row r="790" spans="1:7" s="162" customFormat="1">
      <c r="A790" s="168"/>
      <c r="B790" s="168"/>
      <c r="C790" s="168"/>
      <c r="D790" s="168"/>
      <c r="E790" s="254" t="s">
        <v>181</v>
      </c>
      <c r="F790" s="254"/>
      <c r="G790" s="170">
        <f>SUM(G789)</f>
        <v>0.13</v>
      </c>
    </row>
    <row r="791" spans="1:7" s="162" customFormat="1">
      <c r="A791" s="168"/>
      <c r="B791" s="168"/>
      <c r="C791" s="168"/>
      <c r="D791" s="168"/>
      <c r="E791" s="256"/>
      <c r="F791" s="256"/>
      <c r="G791" s="256"/>
    </row>
    <row r="792" spans="1:7" s="162" customFormat="1">
      <c r="A792" s="257" t="s">
        <v>447</v>
      </c>
      <c r="B792" s="257"/>
      <c r="C792" s="257"/>
      <c r="D792" s="257"/>
      <c r="E792" s="257"/>
      <c r="F792" s="257"/>
      <c r="G792" s="257"/>
    </row>
    <row r="793" spans="1:7" s="162" customFormat="1" ht="24">
      <c r="A793" s="255" t="s">
        <v>405</v>
      </c>
      <c r="B793" s="255"/>
      <c r="C793" s="163" t="s">
        <v>174</v>
      </c>
      <c r="D793" s="163" t="s">
        <v>175</v>
      </c>
      <c r="E793" s="163" t="s">
        <v>176</v>
      </c>
      <c r="F793" s="163" t="s">
        <v>177</v>
      </c>
      <c r="G793" s="163" t="s">
        <v>178</v>
      </c>
    </row>
    <row r="794" spans="1:7" s="162" customFormat="1" ht="48">
      <c r="A794" s="164" t="s">
        <v>444</v>
      </c>
      <c r="B794" s="165" t="s">
        <v>445</v>
      </c>
      <c r="C794" s="164" t="s">
        <v>31</v>
      </c>
      <c r="D794" s="164" t="s">
        <v>40</v>
      </c>
      <c r="E794" s="166">
        <v>6.9999999999999994E-5</v>
      </c>
      <c r="F794" s="167">
        <v>8886.69</v>
      </c>
      <c r="G794" s="167">
        <f>TRUNC(TRUNC(E794,8)*F794,2)</f>
        <v>0.62</v>
      </c>
    </row>
    <row r="795" spans="1:7" s="162" customFormat="1">
      <c r="A795" s="168"/>
      <c r="B795" s="168"/>
      <c r="C795" s="168"/>
      <c r="D795" s="168"/>
      <c r="E795" s="253" t="s">
        <v>408</v>
      </c>
      <c r="F795" s="253"/>
      <c r="G795" s="169">
        <f>SUM(G794:G794)</f>
        <v>0.62</v>
      </c>
    </row>
    <row r="796" spans="1:7" s="162" customFormat="1">
      <c r="A796" s="168"/>
      <c r="B796" s="168"/>
      <c r="C796" s="168"/>
      <c r="D796" s="168"/>
      <c r="E796" s="254" t="s">
        <v>181</v>
      </c>
      <c r="F796" s="254"/>
      <c r="G796" s="170">
        <f>SUM(G795)</f>
        <v>0.62</v>
      </c>
    </row>
    <row r="797" spans="1:7" s="162" customFormat="1">
      <c r="A797" s="168"/>
      <c r="B797" s="168"/>
      <c r="C797" s="168"/>
      <c r="D797" s="168"/>
      <c r="E797" s="256"/>
      <c r="F797" s="256"/>
      <c r="G797" s="256"/>
    </row>
    <row r="798" spans="1:7" s="162" customFormat="1">
      <c r="A798" s="257" t="s">
        <v>448</v>
      </c>
      <c r="B798" s="257"/>
      <c r="C798" s="257"/>
      <c r="D798" s="257"/>
      <c r="E798" s="257"/>
      <c r="F798" s="257"/>
      <c r="G798" s="257"/>
    </row>
    <row r="799" spans="1:7" s="162" customFormat="1" ht="24">
      <c r="A799" s="255" t="s">
        <v>412</v>
      </c>
      <c r="B799" s="255"/>
      <c r="C799" s="163" t="s">
        <v>174</v>
      </c>
      <c r="D799" s="163" t="s">
        <v>175</v>
      </c>
      <c r="E799" s="163" t="s">
        <v>176</v>
      </c>
      <c r="F799" s="163" t="s">
        <v>177</v>
      </c>
      <c r="G799" s="163" t="s">
        <v>178</v>
      </c>
    </row>
    <row r="800" spans="1:7" s="162" customFormat="1" ht="36">
      <c r="A800" s="164" t="s">
        <v>449</v>
      </c>
      <c r="B800" s="165" t="s">
        <v>450</v>
      </c>
      <c r="C800" s="164" t="s">
        <v>31</v>
      </c>
      <c r="D800" s="164" t="s">
        <v>415</v>
      </c>
      <c r="E800" s="166">
        <v>9.51</v>
      </c>
      <c r="F800" s="167">
        <v>1</v>
      </c>
      <c r="G800" s="167">
        <f>TRUNC(TRUNC(E800,8)*F800,2)</f>
        <v>9.51</v>
      </c>
    </row>
    <row r="801" spans="1:7" s="162" customFormat="1">
      <c r="A801" s="168"/>
      <c r="B801" s="168"/>
      <c r="C801" s="168"/>
      <c r="D801" s="168"/>
      <c r="E801" s="253" t="s">
        <v>416</v>
      </c>
      <c r="F801" s="253"/>
      <c r="G801" s="169">
        <f>SUM(G800:G800)</f>
        <v>9.51</v>
      </c>
    </row>
    <row r="802" spans="1:7" s="162" customFormat="1">
      <c r="A802" s="168"/>
      <c r="B802" s="168"/>
      <c r="C802" s="168"/>
      <c r="D802" s="168"/>
      <c r="E802" s="254" t="s">
        <v>181</v>
      </c>
      <c r="F802" s="254"/>
      <c r="G802" s="170">
        <f>SUM(G801)</f>
        <v>9.51</v>
      </c>
    </row>
    <row r="803" spans="1:7" s="162" customFormat="1">
      <c r="A803" s="168"/>
      <c r="B803" s="168"/>
      <c r="C803" s="168"/>
      <c r="D803" s="168"/>
      <c r="E803" s="256"/>
      <c r="F803" s="256"/>
      <c r="G803" s="256"/>
    </row>
    <row r="804" spans="1:7" s="162" customFormat="1">
      <c r="A804" s="257" t="s">
        <v>451</v>
      </c>
      <c r="B804" s="257"/>
      <c r="C804" s="257"/>
      <c r="D804" s="257"/>
      <c r="E804" s="257"/>
      <c r="F804" s="257"/>
      <c r="G804" s="257"/>
    </row>
    <row r="805" spans="1:7" s="162" customFormat="1" ht="24">
      <c r="A805" s="255" t="s">
        <v>254</v>
      </c>
      <c r="B805" s="255"/>
      <c r="C805" s="163" t="s">
        <v>174</v>
      </c>
      <c r="D805" s="163" t="s">
        <v>175</v>
      </c>
      <c r="E805" s="163" t="s">
        <v>176</v>
      </c>
      <c r="F805" s="163" t="s">
        <v>177</v>
      </c>
      <c r="G805" s="163" t="s">
        <v>178</v>
      </c>
    </row>
    <row r="806" spans="1:7" s="162" customFormat="1" ht="24">
      <c r="A806" s="164" t="s">
        <v>452</v>
      </c>
      <c r="B806" s="165" t="s">
        <v>453</v>
      </c>
      <c r="C806" s="164" t="s">
        <v>31</v>
      </c>
      <c r="D806" s="164" t="s">
        <v>198</v>
      </c>
      <c r="E806" s="166">
        <v>1</v>
      </c>
      <c r="F806" s="167">
        <v>4.76</v>
      </c>
      <c r="G806" s="167">
        <f>TRUNC(TRUNC(E806,8)*F806,2)</f>
        <v>4.76</v>
      </c>
    </row>
    <row r="807" spans="1:7" s="162" customFormat="1" ht="24">
      <c r="A807" s="164" t="s">
        <v>454</v>
      </c>
      <c r="B807" s="165" t="s">
        <v>455</v>
      </c>
      <c r="C807" s="164" t="s">
        <v>31</v>
      </c>
      <c r="D807" s="164" t="s">
        <v>198</v>
      </c>
      <c r="E807" s="166">
        <v>1</v>
      </c>
      <c r="F807" s="167">
        <v>1.1000000000000001</v>
      </c>
      <c r="G807" s="167">
        <f>TRUNC(TRUNC(E807,8)*F807,2)</f>
        <v>1.1000000000000001</v>
      </c>
    </row>
    <row r="808" spans="1:7" s="162" customFormat="1">
      <c r="A808" s="168"/>
      <c r="B808" s="168"/>
      <c r="C808" s="168"/>
      <c r="D808" s="168"/>
      <c r="E808" s="253" t="s">
        <v>257</v>
      </c>
      <c r="F808" s="253"/>
      <c r="G808" s="169">
        <f>SUM(G806:G807)</f>
        <v>5.8599999999999994</v>
      </c>
    </row>
    <row r="809" spans="1:7" s="162" customFormat="1">
      <c r="A809" s="168"/>
      <c r="B809" s="168"/>
      <c r="C809" s="168"/>
      <c r="D809" s="168"/>
      <c r="E809" s="254" t="s">
        <v>181</v>
      </c>
      <c r="F809" s="254"/>
      <c r="G809" s="170">
        <f>SUM(G808)</f>
        <v>5.8599999999999994</v>
      </c>
    </row>
    <row r="810" spans="1:7" s="162" customFormat="1">
      <c r="A810" s="168"/>
      <c r="B810" s="168"/>
      <c r="C810" s="168"/>
      <c r="D810" s="168"/>
      <c r="E810" s="256"/>
      <c r="F810" s="256"/>
      <c r="G810" s="256"/>
    </row>
    <row r="811" spans="1:7" s="162" customFormat="1">
      <c r="A811" s="257" t="s">
        <v>456</v>
      </c>
      <c r="B811" s="257"/>
      <c r="C811" s="257"/>
      <c r="D811" s="257"/>
      <c r="E811" s="257"/>
      <c r="F811" s="257"/>
      <c r="G811" s="257"/>
    </row>
    <row r="812" spans="1:7" s="162" customFormat="1" ht="24">
      <c r="A812" s="255" t="s">
        <v>254</v>
      </c>
      <c r="B812" s="255"/>
      <c r="C812" s="163" t="s">
        <v>174</v>
      </c>
      <c r="D812" s="163" t="s">
        <v>175</v>
      </c>
      <c r="E812" s="163" t="s">
        <v>176</v>
      </c>
      <c r="F812" s="163" t="s">
        <v>177</v>
      </c>
      <c r="G812" s="163" t="s">
        <v>178</v>
      </c>
    </row>
    <row r="813" spans="1:7" s="162" customFormat="1" ht="24">
      <c r="A813" s="164" t="s">
        <v>452</v>
      </c>
      <c r="B813" s="165" t="s">
        <v>453</v>
      </c>
      <c r="C813" s="164" t="s">
        <v>31</v>
      </c>
      <c r="D813" s="164" t="s">
        <v>198</v>
      </c>
      <c r="E813" s="166">
        <v>1</v>
      </c>
      <c r="F813" s="167">
        <v>4.76</v>
      </c>
      <c r="G813" s="167">
        <f>TRUNC(TRUNC(E813,8)*F813,2)</f>
        <v>4.76</v>
      </c>
    </row>
    <row r="814" spans="1:7" s="162" customFormat="1" ht="24">
      <c r="A814" s="164" t="s">
        <v>454</v>
      </c>
      <c r="B814" s="165" t="s">
        <v>455</v>
      </c>
      <c r="C814" s="164" t="s">
        <v>31</v>
      </c>
      <c r="D814" s="164" t="s">
        <v>198</v>
      </c>
      <c r="E814" s="166">
        <v>1</v>
      </c>
      <c r="F814" s="167">
        <v>1.1000000000000001</v>
      </c>
      <c r="G814" s="167">
        <f>TRUNC(TRUNC(E814,8)*F814,2)</f>
        <v>1.1000000000000001</v>
      </c>
    </row>
    <row r="815" spans="1:7" s="162" customFormat="1" ht="24">
      <c r="A815" s="164" t="s">
        <v>457</v>
      </c>
      <c r="B815" s="165" t="s">
        <v>458</v>
      </c>
      <c r="C815" s="164" t="s">
        <v>31</v>
      </c>
      <c r="D815" s="164" t="s">
        <v>198</v>
      </c>
      <c r="E815" s="166">
        <v>1</v>
      </c>
      <c r="F815" s="167">
        <v>5.21</v>
      </c>
      <c r="G815" s="167">
        <f>TRUNC(TRUNC(E815,8)*F815,2)</f>
        <v>5.21</v>
      </c>
    </row>
    <row r="816" spans="1:7" s="162" customFormat="1" ht="36">
      <c r="A816" s="164" t="s">
        <v>459</v>
      </c>
      <c r="B816" s="165" t="s">
        <v>460</v>
      </c>
      <c r="C816" s="164" t="s">
        <v>31</v>
      </c>
      <c r="D816" s="164" t="s">
        <v>198</v>
      </c>
      <c r="E816" s="166">
        <v>1</v>
      </c>
      <c r="F816" s="167">
        <v>6.26</v>
      </c>
      <c r="G816" s="167">
        <f>TRUNC(TRUNC(E816,8)*F816,2)</f>
        <v>6.26</v>
      </c>
    </row>
    <row r="817" spans="1:7" s="162" customFormat="1">
      <c r="A817" s="168"/>
      <c r="B817" s="168"/>
      <c r="C817" s="168"/>
      <c r="D817" s="168"/>
      <c r="E817" s="253" t="s">
        <v>257</v>
      </c>
      <c r="F817" s="253"/>
      <c r="G817" s="169">
        <f>SUM(G813:G816)</f>
        <v>17.329999999999998</v>
      </c>
    </row>
    <row r="818" spans="1:7" s="162" customFormat="1">
      <c r="A818" s="168"/>
      <c r="B818" s="168"/>
      <c r="C818" s="168"/>
      <c r="D818" s="168"/>
      <c r="E818" s="254" t="s">
        <v>181</v>
      </c>
      <c r="F818" s="254"/>
      <c r="G818" s="170">
        <f>SUM(G817)</f>
        <v>17.329999999999998</v>
      </c>
    </row>
    <row r="819" spans="1:7" s="162" customFormat="1">
      <c r="A819" s="168"/>
      <c r="B819" s="168"/>
      <c r="C819" s="168"/>
      <c r="D819" s="168"/>
      <c r="E819" s="256"/>
      <c r="F819" s="256"/>
      <c r="G819" s="256"/>
    </row>
    <row r="820" spans="1:7" s="162" customFormat="1">
      <c r="A820" s="257" t="s">
        <v>461</v>
      </c>
      <c r="B820" s="257"/>
      <c r="C820" s="257"/>
      <c r="D820" s="257"/>
      <c r="E820" s="257"/>
      <c r="F820" s="257"/>
      <c r="G820" s="257"/>
    </row>
    <row r="821" spans="1:7" s="162" customFormat="1" ht="24">
      <c r="A821" s="255" t="s">
        <v>405</v>
      </c>
      <c r="B821" s="255"/>
      <c r="C821" s="163" t="s">
        <v>174</v>
      </c>
      <c r="D821" s="163" t="s">
        <v>175</v>
      </c>
      <c r="E821" s="163" t="s">
        <v>176</v>
      </c>
      <c r="F821" s="163" t="s">
        <v>177</v>
      </c>
      <c r="G821" s="163" t="s">
        <v>178</v>
      </c>
    </row>
    <row r="822" spans="1:7" s="162" customFormat="1" ht="24">
      <c r="A822" s="164" t="s">
        <v>462</v>
      </c>
      <c r="B822" s="165" t="s">
        <v>463</v>
      </c>
      <c r="C822" s="164" t="s">
        <v>31</v>
      </c>
      <c r="D822" s="164" t="s">
        <v>40</v>
      </c>
      <c r="E822" s="166">
        <v>6.3999999999999997E-5</v>
      </c>
      <c r="F822" s="167">
        <v>74442.98</v>
      </c>
      <c r="G822" s="167">
        <f>TRUNC(TRUNC(E822,8)*F822,2)</f>
        <v>4.76</v>
      </c>
    </row>
    <row r="823" spans="1:7" s="162" customFormat="1">
      <c r="A823" s="168"/>
      <c r="B823" s="168"/>
      <c r="C823" s="168"/>
      <c r="D823" s="168"/>
      <c r="E823" s="253" t="s">
        <v>408</v>
      </c>
      <c r="F823" s="253"/>
      <c r="G823" s="169">
        <f>SUM(G822:G822)</f>
        <v>4.76</v>
      </c>
    </row>
    <row r="824" spans="1:7" s="162" customFormat="1">
      <c r="A824" s="168"/>
      <c r="B824" s="168"/>
      <c r="C824" s="168"/>
      <c r="D824" s="168"/>
      <c r="E824" s="254" t="s">
        <v>181</v>
      </c>
      <c r="F824" s="254"/>
      <c r="G824" s="170">
        <f>SUM(G823)</f>
        <v>4.76</v>
      </c>
    </row>
    <row r="825" spans="1:7" s="162" customFormat="1">
      <c r="A825" s="168"/>
      <c r="B825" s="168"/>
      <c r="C825" s="168"/>
      <c r="D825" s="168"/>
      <c r="E825" s="256"/>
      <c r="F825" s="256"/>
      <c r="G825" s="256"/>
    </row>
    <row r="826" spans="1:7" s="162" customFormat="1" ht="30" customHeight="1">
      <c r="A826" s="257" t="s">
        <v>464</v>
      </c>
      <c r="B826" s="257"/>
      <c r="C826" s="257"/>
      <c r="D826" s="257"/>
      <c r="E826" s="257"/>
      <c r="F826" s="257"/>
      <c r="G826" s="257"/>
    </row>
    <row r="827" spans="1:7" s="162" customFormat="1" ht="24">
      <c r="A827" s="255" t="s">
        <v>405</v>
      </c>
      <c r="B827" s="255"/>
      <c r="C827" s="163" t="s">
        <v>174</v>
      </c>
      <c r="D827" s="163" t="s">
        <v>175</v>
      </c>
      <c r="E827" s="163" t="s">
        <v>176</v>
      </c>
      <c r="F827" s="163" t="s">
        <v>177</v>
      </c>
      <c r="G827" s="163" t="s">
        <v>178</v>
      </c>
    </row>
    <row r="828" spans="1:7" s="162" customFormat="1" ht="24">
      <c r="A828" s="164" t="s">
        <v>462</v>
      </c>
      <c r="B828" s="165" t="s">
        <v>463</v>
      </c>
      <c r="C828" s="164" t="s">
        <v>31</v>
      </c>
      <c r="D828" s="164" t="s">
        <v>40</v>
      </c>
      <c r="E828" s="166">
        <v>1.4800000000000001E-5</v>
      </c>
      <c r="F828" s="167">
        <v>74442.98</v>
      </c>
      <c r="G828" s="167">
        <f>TRUNC(TRUNC(E828,8)*F828,2)</f>
        <v>1.1000000000000001</v>
      </c>
    </row>
    <row r="829" spans="1:7" s="162" customFormat="1">
      <c r="A829" s="168"/>
      <c r="B829" s="168"/>
      <c r="C829" s="168"/>
      <c r="D829" s="168"/>
      <c r="E829" s="253" t="s">
        <v>408</v>
      </c>
      <c r="F829" s="253"/>
      <c r="G829" s="169">
        <f>SUM(G828:G828)</f>
        <v>1.1000000000000001</v>
      </c>
    </row>
    <row r="830" spans="1:7" s="162" customFormat="1">
      <c r="A830" s="168"/>
      <c r="B830" s="168"/>
      <c r="C830" s="168"/>
      <c r="D830" s="168"/>
      <c r="E830" s="254" t="s">
        <v>181</v>
      </c>
      <c r="F830" s="254"/>
      <c r="G830" s="170">
        <f>SUM(G829)</f>
        <v>1.1000000000000001</v>
      </c>
    </row>
    <row r="831" spans="1:7" s="162" customFormat="1">
      <c r="A831" s="168"/>
      <c r="B831" s="168"/>
      <c r="C831" s="168"/>
      <c r="D831" s="168"/>
      <c r="E831" s="256"/>
      <c r="F831" s="256"/>
      <c r="G831" s="256"/>
    </row>
    <row r="832" spans="1:7" s="162" customFormat="1" ht="30" customHeight="1">
      <c r="A832" s="257" t="s">
        <v>465</v>
      </c>
      <c r="B832" s="257"/>
      <c r="C832" s="257"/>
      <c r="D832" s="257"/>
      <c r="E832" s="257"/>
      <c r="F832" s="257"/>
      <c r="G832" s="257"/>
    </row>
    <row r="833" spans="1:7" s="162" customFormat="1" ht="24">
      <c r="A833" s="255" t="s">
        <v>405</v>
      </c>
      <c r="B833" s="255"/>
      <c r="C833" s="163" t="s">
        <v>174</v>
      </c>
      <c r="D833" s="163" t="s">
        <v>175</v>
      </c>
      <c r="E833" s="163" t="s">
        <v>176</v>
      </c>
      <c r="F833" s="163" t="s">
        <v>177</v>
      </c>
      <c r="G833" s="163" t="s">
        <v>178</v>
      </c>
    </row>
    <row r="834" spans="1:7" s="162" customFormat="1" ht="24">
      <c r="A834" s="164" t="s">
        <v>462</v>
      </c>
      <c r="B834" s="165" t="s">
        <v>463</v>
      </c>
      <c r="C834" s="164" t="s">
        <v>31</v>
      </c>
      <c r="D834" s="164" t="s">
        <v>40</v>
      </c>
      <c r="E834" s="166">
        <v>6.9999999999999994E-5</v>
      </c>
      <c r="F834" s="167">
        <v>74442.98</v>
      </c>
      <c r="G834" s="167">
        <f>TRUNC(TRUNC(E834,8)*F834,2)</f>
        <v>5.21</v>
      </c>
    </row>
    <row r="835" spans="1:7" s="162" customFormat="1">
      <c r="A835" s="168"/>
      <c r="B835" s="168"/>
      <c r="C835" s="168"/>
      <c r="D835" s="168"/>
      <c r="E835" s="253" t="s">
        <v>408</v>
      </c>
      <c r="F835" s="253"/>
      <c r="G835" s="169">
        <f>SUM(G834:G834)</f>
        <v>5.21</v>
      </c>
    </row>
    <row r="836" spans="1:7" s="162" customFormat="1">
      <c r="A836" s="168"/>
      <c r="B836" s="168"/>
      <c r="C836" s="168"/>
      <c r="D836" s="168"/>
      <c r="E836" s="254" t="s">
        <v>181</v>
      </c>
      <c r="F836" s="254"/>
      <c r="G836" s="170">
        <f>SUM(G835)</f>
        <v>5.21</v>
      </c>
    </row>
    <row r="837" spans="1:7" s="162" customFormat="1">
      <c r="A837" s="168"/>
      <c r="B837" s="168"/>
      <c r="C837" s="168"/>
      <c r="D837" s="168"/>
      <c r="E837" s="256"/>
      <c r="F837" s="256"/>
      <c r="G837" s="256"/>
    </row>
    <row r="838" spans="1:7" s="162" customFormat="1" ht="30" customHeight="1">
      <c r="A838" s="257" t="s">
        <v>466</v>
      </c>
      <c r="B838" s="257"/>
      <c r="C838" s="257"/>
      <c r="D838" s="257"/>
      <c r="E838" s="257"/>
      <c r="F838" s="257"/>
      <c r="G838" s="257"/>
    </row>
    <row r="839" spans="1:7" s="162" customFormat="1" ht="24">
      <c r="A839" s="255" t="s">
        <v>412</v>
      </c>
      <c r="B839" s="255"/>
      <c r="C839" s="163" t="s">
        <v>174</v>
      </c>
      <c r="D839" s="163" t="s">
        <v>175</v>
      </c>
      <c r="E839" s="163" t="s">
        <v>176</v>
      </c>
      <c r="F839" s="163" t="s">
        <v>177</v>
      </c>
      <c r="G839" s="163" t="s">
        <v>178</v>
      </c>
    </row>
    <row r="840" spans="1:7" s="162" customFormat="1" ht="36">
      <c r="A840" s="164" t="s">
        <v>449</v>
      </c>
      <c r="B840" s="165" t="s">
        <v>450</v>
      </c>
      <c r="C840" s="164" t="s">
        <v>31</v>
      </c>
      <c r="D840" s="164" t="s">
        <v>415</v>
      </c>
      <c r="E840" s="166">
        <v>6.26</v>
      </c>
      <c r="F840" s="167">
        <v>1</v>
      </c>
      <c r="G840" s="167">
        <f>TRUNC(TRUNC(E840,8)*F840,2)</f>
        <v>6.26</v>
      </c>
    </row>
    <row r="841" spans="1:7" s="162" customFormat="1">
      <c r="A841" s="168"/>
      <c r="B841" s="168"/>
      <c r="C841" s="168"/>
      <c r="D841" s="168"/>
      <c r="E841" s="253" t="s">
        <v>416</v>
      </c>
      <c r="F841" s="253"/>
      <c r="G841" s="169">
        <f>SUM(G840:G840)</f>
        <v>6.26</v>
      </c>
    </row>
    <row r="842" spans="1:7" s="162" customFormat="1">
      <c r="A842" s="168"/>
      <c r="B842" s="168"/>
      <c r="C842" s="168"/>
      <c r="D842" s="168"/>
      <c r="E842" s="254" t="s">
        <v>181</v>
      </c>
      <c r="F842" s="254"/>
      <c r="G842" s="170">
        <f>SUM(G841)</f>
        <v>6.26</v>
      </c>
    </row>
    <row r="843" spans="1:7" s="162" customFormat="1">
      <c r="A843" s="168"/>
      <c r="B843" s="168"/>
      <c r="C843" s="168"/>
      <c r="D843" s="168"/>
      <c r="E843" s="256"/>
      <c r="F843" s="256"/>
      <c r="G843" s="256"/>
    </row>
    <row r="844" spans="1:7" s="162" customFormat="1" ht="34.200000000000003" customHeight="1">
      <c r="A844" s="257" t="s">
        <v>467</v>
      </c>
      <c r="B844" s="257"/>
      <c r="C844" s="257"/>
      <c r="D844" s="257"/>
      <c r="E844" s="257"/>
      <c r="F844" s="257"/>
      <c r="G844" s="257"/>
    </row>
    <row r="845" spans="1:7" s="162" customFormat="1" ht="24">
      <c r="A845" s="255" t="s">
        <v>195</v>
      </c>
      <c r="B845" s="255"/>
      <c r="C845" s="163" t="s">
        <v>174</v>
      </c>
      <c r="D845" s="163" t="s">
        <v>175</v>
      </c>
      <c r="E845" s="163" t="s">
        <v>176</v>
      </c>
      <c r="F845" s="163" t="s">
        <v>177</v>
      </c>
      <c r="G845" s="163" t="s">
        <v>178</v>
      </c>
    </row>
    <row r="846" spans="1:7" s="162" customFormat="1" ht="24">
      <c r="A846" s="164" t="s">
        <v>468</v>
      </c>
      <c r="B846" s="165" t="s">
        <v>469</v>
      </c>
      <c r="C846" s="164" t="s">
        <v>31</v>
      </c>
      <c r="D846" s="164" t="s">
        <v>198</v>
      </c>
      <c r="E846" s="166">
        <v>1</v>
      </c>
      <c r="F846" s="167">
        <v>23.37</v>
      </c>
      <c r="G846" s="167">
        <f>TRUNC(TRUNC(E846,8)*F846,2)</f>
        <v>23.37</v>
      </c>
    </row>
    <row r="847" spans="1:7" s="162" customFormat="1">
      <c r="A847" s="168"/>
      <c r="B847" s="168"/>
      <c r="C847" s="168"/>
      <c r="D847" s="168"/>
      <c r="E847" s="253" t="s">
        <v>205</v>
      </c>
      <c r="F847" s="253"/>
      <c r="G847" s="169">
        <f>SUM(G846:G846)</f>
        <v>23.37</v>
      </c>
    </row>
    <row r="848" spans="1:7" s="162" customFormat="1" ht="24">
      <c r="A848" s="255" t="s">
        <v>254</v>
      </c>
      <c r="B848" s="255"/>
      <c r="C848" s="163" t="s">
        <v>174</v>
      </c>
      <c r="D848" s="163" t="s">
        <v>175</v>
      </c>
      <c r="E848" s="163" t="s">
        <v>176</v>
      </c>
      <c r="F848" s="163" t="s">
        <v>177</v>
      </c>
      <c r="G848" s="163" t="s">
        <v>178</v>
      </c>
    </row>
    <row r="849" spans="1:7" s="162" customFormat="1" ht="36">
      <c r="A849" s="164" t="s">
        <v>470</v>
      </c>
      <c r="B849" s="165" t="s">
        <v>471</v>
      </c>
      <c r="C849" s="164" t="s">
        <v>31</v>
      </c>
      <c r="D849" s="164" t="s">
        <v>198</v>
      </c>
      <c r="E849" s="166">
        <v>1</v>
      </c>
      <c r="F849" s="167">
        <v>4.66</v>
      </c>
      <c r="G849" s="167">
        <f>TRUNC(TRUNC(E849,8)*F849,2)</f>
        <v>4.66</v>
      </c>
    </row>
    <row r="850" spans="1:7" s="162" customFormat="1" ht="36">
      <c r="A850" s="164" t="s">
        <v>472</v>
      </c>
      <c r="B850" s="165" t="s">
        <v>473</v>
      </c>
      <c r="C850" s="164" t="s">
        <v>31</v>
      </c>
      <c r="D850" s="164" t="s">
        <v>198</v>
      </c>
      <c r="E850" s="166">
        <v>1</v>
      </c>
      <c r="F850" s="167">
        <v>0.57999999999999996</v>
      </c>
      <c r="G850" s="167">
        <f>TRUNC(TRUNC(E850,8)*F850,2)</f>
        <v>0.57999999999999996</v>
      </c>
    </row>
    <row r="851" spans="1:7" s="162" customFormat="1" ht="36">
      <c r="A851" s="164" t="s">
        <v>474</v>
      </c>
      <c r="B851" s="165" t="s">
        <v>475</v>
      </c>
      <c r="C851" s="164" t="s">
        <v>31</v>
      </c>
      <c r="D851" s="164" t="s">
        <v>198</v>
      </c>
      <c r="E851" s="166">
        <v>1</v>
      </c>
      <c r="F851" s="167">
        <v>1.43</v>
      </c>
      <c r="G851" s="167">
        <f>TRUNC(TRUNC(E851,8)*F851,2)</f>
        <v>1.43</v>
      </c>
    </row>
    <row r="852" spans="1:7" s="162" customFormat="1" ht="36">
      <c r="A852" s="164" t="s">
        <v>476</v>
      </c>
      <c r="B852" s="165" t="s">
        <v>477</v>
      </c>
      <c r="C852" s="164" t="s">
        <v>31</v>
      </c>
      <c r="D852" s="164" t="s">
        <v>198</v>
      </c>
      <c r="E852" s="166">
        <v>1</v>
      </c>
      <c r="F852" s="167">
        <v>5.83</v>
      </c>
      <c r="G852" s="167">
        <f>TRUNC(TRUNC(E852,8)*F852,2)</f>
        <v>5.83</v>
      </c>
    </row>
    <row r="853" spans="1:7" s="162" customFormat="1" ht="36">
      <c r="A853" s="164" t="s">
        <v>478</v>
      </c>
      <c r="B853" s="165" t="s">
        <v>479</v>
      </c>
      <c r="C853" s="164" t="s">
        <v>31</v>
      </c>
      <c r="D853" s="164" t="s">
        <v>198</v>
      </c>
      <c r="E853" s="166">
        <v>1</v>
      </c>
      <c r="F853" s="167">
        <v>43.48</v>
      </c>
      <c r="G853" s="167">
        <f>TRUNC(TRUNC(E853,8)*F853,2)</f>
        <v>43.48</v>
      </c>
    </row>
    <row r="854" spans="1:7" s="162" customFormat="1">
      <c r="A854" s="168"/>
      <c r="B854" s="168"/>
      <c r="C854" s="168"/>
      <c r="D854" s="168"/>
      <c r="E854" s="253" t="s">
        <v>257</v>
      </c>
      <c r="F854" s="253"/>
      <c r="G854" s="169">
        <f>SUM(G849:G853)</f>
        <v>55.98</v>
      </c>
    </row>
    <row r="855" spans="1:7" s="162" customFormat="1">
      <c r="A855" s="168"/>
      <c r="B855" s="168"/>
      <c r="C855" s="168"/>
      <c r="D855" s="168"/>
      <c r="E855" s="254" t="s">
        <v>181</v>
      </c>
      <c r="F855" s="254"/>
      <c r="G855" s="170">
        <f>SUM(G847,G854)</f>
        <v>79.349999999999994</v>
      </c>
    </row>
    <row r="856" spans="1:7" s="162" customFormat="1">
      <c r="A856" s="168"/>
      <c r="B856" s="168"/>
      <c r="C856" s="168"/>
      <c r="D856" s="168"/>
      <c r="E856" s="256"/>
      <c r="F856" s="256"/>
      <c r="G856" s="256"/>
    </row>
    <row r="857" spans="1:7" s="162" customFormat="1">
      <c r="A857" s="257" t="s">
        <v>480</v>
      </c>
      <c r="B857" s="257"/>
      <c r="C857" s="257"/>
      <c r="D857" s="257"/>
      <c r="E857" s="257"/>
      <c r="F857" s="257"/>
      <c r="G857" s="257"/>
    </row>
    <row r="858" spans="1:7" s="162" customFormat="1" ht="24">
      <c r="A858" s="255" t="s">
        <v>405</v>
      </c>
      <c r="B858" s="255"/>
      <c r="C858" s="163" t="s">
        <v>174</v>
      </c>
      <c r="D858" s="163" t="s">
        <v>175</v>
      </c>
      <c r="E858" s="163" t="s">
        <v>176</v>
      </c>
      <c r="F858" s="163" t="s">
        <v>177</v>
      </c>
      <c r="G858" s="163" t="s">
        <v>178</v>
      </c>
    </row>
    <row r="859" spans="1:7" s="162" customFormat="1" ht="24">
      <c r="A859" s="164" t="s">
        <v>481</v>
      </c>
      <c r="B859" s="165" t="s">
        <v>482</v>
      </c>
      <c r="C859" s="164" t="s">
        <v>31</v>
      </c>
      <c r="D859" s="164" t="s">
        <v>40</v>
      </c>
      <c r="E859" s="166">
        <v>4.8000000000000001E-5</v>
      </c>
      <c r="F859" s="167">
        <v>97258.93</v>
      </c>
      <c r="G859" s="167">
        <f>TRUNC(TRUNC(E859,8)*F859,2)</f>
        <v>4.66</v>
      </c>
    </row>
    <row r="860" spans="1:7" s="162" customFormat="1">
      <c r="A860" s="168"/>
      <c r="B860" s="168"/>
      <c r="C860" s="168"/>
      <c r="D860" s="168"/>
      <c r="E860" s="253" t="s">
        <v>408</v>
      </c>
      <c r="F860" s="253"/>
      <c r="G860" s="169">
        <f>SUM(G859:G859)</f>
        <v>4.66</v>
      </c>
    </row>
    <row r="861" spans="1:7" s="162" customFormat="1">
      <c r="A861" s="168"/>
      <c r="B861" s="168"/>
      <c r="C861" s="168"/>
      <c r="D861" s="168"/>
      <c r="E861" s="254" t="s">
        <v>181</v>
      </c>
      <c r="F861" s="254"/>
      <c r="G861" s="170">
        <f>SUM(G860)</f>
        <v>4.66</v>
      </c>
    </row>
    <row r="862" spans="1:7" s="162" customFormat="1">
      <c r="A862" s="168"/>
      <c r="B862" s="168"/>
      <c r="C862" s="168"/>
      <c r="D862" s="168"/>
      <c r="E862" s="256"/>
      <c r="F862" s="256"/>
      <c r="G862" s="256"/>
    </row>
    <row r="863" spans="1:7" s="162" customFormat="1">
      <c r="A863" s="257" t="s">
        <v>483</v>
      </c>
      <c r="B863" s="257"/>
      <c r="C863" s="257"/>
      <c r="D863" s="257"/>
      <c r="E863" s="257"/>
      <c r="F863" s="257"/>
      <c r="G863" s="257"/>
    </row>
    <row r="864" spans="1:7" s="162" customFormat="1" ht="24">
      <c r="A864" s="255" t="s">
        <v>405</v>
      </c>
      <c r="B864" s="255"/>
      <c r="C864" s="163" t="s">
        <v>174</v>
      </c>
      <c r="D864" s="163" t="s">
        <v>175</v>
      </c>
      <c r="E864" s="163" t="s">
        <v>176</v>
      </c>
      <c r="F864" s="163" t="s">
        <v>177</v>
      </c>
      <c r="G864" s="163" t="s">
        <v>178</v>
      </c>
    </row>
    <row r="865" spans="1:7" s="162" customFormat="1" ht="24">
      <c r="A865" s="164" t="s">
        <v>481</v>
      </c>
      <c r="B865" s="165" t="s">
        <v>482</v>
      </c>
      <c r="C865" s="164" t="s">
        <v>31</v>
      </c>
      <c r="D865" s="164" t="s">
        <v>40</v>
      </c>
      <c r="E865" s="166">
        <v>6.0000000000000002E-6</v>
      </c>
      <c r="F865" s="167">
        <v>97258.93</v>
      </c>
      <c r="G865" s="167">
        <f>TRUNC(TRUNC(E865,8)*F865,2)</f>
        <v>0.57999999999999996</v>
      </c>
    </row>
    <row r="866" spans="1:7" s="162" customFormat="1">
      <c r="A866" s="168"/>
      <c r="B866" s="168"/>
      <c r="C866" s="168"/>
      <c r="D866" s="168"/>
      <c r="E866" s="253" t="s">
        <v>408</v>
      </c>
      <c r="F866" s="253"/>
      <c r="G866" s="169">
        <f>SUM(G865:G865)</f>
        <v>0.57999999999999996</v>
      </c>
    </row>
    <row r="867" spans="1:7" s="162" customFormat="1">
      <c r="A867" s="168"/>
      <c r="B867" s="168"/>
      <c r="C867" s="168"/>
      <c r="D867" s="168"/>
      <c r="E867" s="254" t="s">
        <v>181</v>
      </c>
      <c r="F867" s="254"/>
      <c r="G867" s="170">
        <f>SUM(G866)</f>
        <v>0.57999999999999996</v>
      </c>
    </row>
    <row r="868" spans="1:7" s="162" customFormat="1">
      <c r="A868" s="168"/>
      <c r="B868" s="168"/>
      <c r="C868" s="168"/>
      <c r="D868" s="168"/>
      <c r="E868" s="256"/>
      <c r="F868" s="256"/>
      <c r="G868" s="256"/>
    </row>
    <row r="869" spans="1:7" s="162" customFormat="1" ht="43.2" customHeight="1">
      <c r="A869" s="257" t="s">
        <v>484</v>
      </c>
      <c r="B869" s="257"/>
      <c r="C869" s="257"/>
      <c r="D869" s="257"/>
      <c r="E869" s="257"/>
      <c r="F869" s="257"/>
      <c r="G869" s="257"/>
    </row>
    <row r="870" spans="1:7" s="162" customFormat="1" ht="24">
      <c r="A870" s="255" t="s">
        <v>405</v>
      </c>
      <c r="B870" s="255"/>
      <c r="C870" s="163" t="s">
        <v>174</v>
      </c>
      <c r="D870" s="163" t="s">
        <v>175</v>
      </c>
      <c r="E870" s="163" t="s">
        <v>176</v>
      </c>
      <c r="F870" s="163" t="s">
        <v>177</v>
      </c>
      <c r="G870" s="163" t="s">
        <v>178</v>
      </c>
    </row>
    <row r="871" spans="1:7" s="162" customFormat="1" ht="24">
      <c r="A871" s="164" t="s">
        <v>481</v>
      </c>
      <c r="B871" s="165" t="s">
        <v>482</v>
      </c>
      <c r="C871" s="164" t="s">
        <v>31</v>
      </c>
      <c r="D871" s="164" t="s">
        <v>40</v>
      </c>
      <c r="E871" s="166">
        <v>1.4800000000000001E-5</v>
      </c>
      <c r="F871" s="167">
        <v>97258.93</v>
      </c>
      <c r="G871" s="167">
        <f>TRUNC(TRUNC(E871,8)*F871,2)</f>
        <v>1.43</v>
      </c>
    </row>
    <row r="872" spans="1:7" s="162" customFormat="1">
      <c r="A872" s="168"/>
      <c r="B872" s="168"/>
      <c r="C872" s="168"/>
      <c r="D872" s="168"/>
      <c r="E872" s="253" t="s">
        <v>408</v>
      </c>
      <c r="F872" s="253"/>
      <c r="G872" s="169">
        <f>SUM(G871:G871)</f>
        <v>1.43</v>
      </c>
    </row>
    <row r="873" spans="1:7" s="162" customFormat="1">
      <c r="A873" s="168"/>
      <c r="B873" s="168"/>
      <c r="C873" s="168"/>
      <c r="D873" s="168"/>
      <c r="E873" s="254" t="s">
        <v>181</v>
      </c>
      <c r="F873" s="254"/>
      <c r="G873" s="170">
        <f>SUM(G872)</f>
        <v>1.43</v>
      </c>
    </row>
    <row r="874" spans="1:7" s="162" customFormat="1">
      <c r="A874" s="168"/>
      <c r="B874" s="168"/>
      <c r="C874" s="168"/>
      <c r="D874" s="168"/>
      <c r="E874" s="256"/>
      <c r="F874" s="256"/>
      <c r="G874" s="256"/>
    </row>
    <row r="875" spans="1:7" s="162" customFormat="1" ht="30.6" customHeight="1">
      <c r="A875" s="257" t="s">
        <v>485</v>
      </c>
      <c r="B875" s="257"/>
      <c r="C875" s="257"/>
      <c r="D875" s="257"/>
      <c r="E875" s="257"/>
      <c r="F875" s="257"/>
      <c r="G875" s="257"/>
    </row>
    <row r="876" spans="1:7" s="162" customFormat="1" ht="24">
      <c r="A876" s="255" t="s">
        <v>405</v>
      </c>
      <c r="B876" s="255"/>
      <c r="C876" s="163" t="s">
        <v>174</v>
      </c>
      <c r="D876" s="163" t="s">
        <v>175</v>
      </c>
      <c r="E876" s="163" t="s">
        <v>176</v>
      </c>
      <c r="F876" s="163" t="s">
        <v>177</v>
      </c>
      <c r="G876" s="163" t="s">
        <v>178</v>
      </c>
    </row>
    <row r="877" spans="1:7" s="162" customFormat="1" ht="24">
      <c r="A877" s="164" t="s">
        <v>481</v>
      </c>
      <c r="B877" s="165" t="s">
        <v>482</v>
      </c>
      <c r="C877" s="164" t="s">
        <v>31</v>
      </c>
      <c r="D877" s="164" t="s">
        <v>40</v>
      </c>
      <c r="E877" s="166">
        <v>6.0000000000000002E-5</v>
      </c>
      <c r="F877" s="167">
        <v>97258.93</v>
      </c>
      <c r="G877" s="167">
        <f>TRUNC(TRUNC(E877,8)*F877,2)</f>
        <v>5.83</v>
      </c>
    </row>
    <row r="878" spans="1:7" s="162" customFormat="1">
      <c r="A878" s="168"/>
      <c r="B878" s="168"/>
      <c r="C878" s="168"/>
      <c r="D878" s="168"/>
      <c r="E878" s="253" t="s">
        <v>408</v>
      </c>
      <c r="F878" s="253"/>
      <c r="G878" s="169">
        <f>SUM(G877:G877)</f>
        <v>5.83</v>
      </c>
    </row>
    <row r="879" spans="1:7" s="162" customFormat="1">
      <c r="A879" s="168"/>
      <c r="B879" s="168"/>
      <c r="C879" s="168"/>
      <c r="D879" s="168"/>
      <c r="E879" s="254" t="s">
        <v>181</v>
      </c>
      <c r="F879" s="254"/>
      <c r="G879" s="170">
        <f>SUM(G878)</f>
        <v>5.83</v>
      </c>
    </row>
    <row r="880" spans="1:7" s="162" customFormat="1">
      <c r="A880" s="168"/>
      <c r="B880" s="168"/>
      <c r="C880" s="168"/>
      <c r="D880" s="168"/>
      <c r="E880" s="256"/>
      <c r="F880" s="256"/>
      <c r="G880" s="256"/>
    </row>
    <row r="881" spans="1:7" s="162" customFormat="1" ht="45" customHeight="1">
      <c r="A881" s="257" t="s">
        <v>486</v>
      </c>
      <c r="B881" s="257"/>
      <c r="C881" s="257"/>
      <c r="D881" s="257"/>
      <c r="E881" s="257"/>
      <c r="F881" s="257"/>
      <c r="G881" s="257"/>
    </row>
    <row r="882" spans="1:7" s="162" customFormat="1" ht="24">
      <c r="A882" s="255" t="s">
        <v>173</v>
      </c>
      <c r="B882" s="255"/>
      <c r="C882" s="163" t="s">
        <v>174</v>
      </c>
      <c r="D882" s="163" t="s">
        <v>175</v>
      </c>
      <c r="E882" s="163" t="s">
        <v>176</v>
      </c>
      <c r="F882" s="163" t="s">
        <v>177</v>
      </c>
      <c r="G882" s="163" t="s">
        <v>178</v>
      </c>
    </row>
    <row r="883" spans="1:7" s="162" customFormat="1">
      <c r="A883" s="164" t="s">
        <v>487</v>
      </c>
      <c r="B883" s="165" t="s">
        <v>488</v>
      </c>
      <c r="C883" s="164" t="s">
        <v>31</v>
      </c>
      <c r="D883" s="164" t="s">
        <v>489</v>
      </c>
      <c r="E883" s="166">
        <v>6.69</v>
      </c>
      <c r="F883" s="167">
        <v>6.5</v>
      </c>
      <c r="G883" s="167">
        <f>TRUNC(TRUNC(E883,8)*F883,2)</f>
        <v>43.48</v>
      </c>
    </row>
    <row r="884" spans="1:7" s="162" customFormat="1">
      <c r="A884" s="168"/>
      <c r="B884" s="168"/>
      <c r="C884" s="168"/>
      <c r="D884" s="168"/>
      <c r="E884" s="253" t="s">
        <v>180</v>
      </c>
      <c r="F884" s="253"/>
      <c r="G884" s="169">
        <f>SUM(G883:G883)</f>
        <v>43.48</v>
      </c>
    </row>
    <row r="885" spans="1:7" s="162" customFormat="1">
      <c r="A885" s="168"/>
      <c r="B885" s="168"/>
      <c r="C885" s="168"/>
      <c r="D885" s="168"/>
      <c r="E885" s="254" t="s">
        <v>181</v>
      </c>
      <c r="F885" s="254"/>
      <c r="G885" s="170">
        <f>SUM(G884)</f>
        <v>43.48</v>
      </c>
    </row>
    <row r="886" spans="1:7" s="162" customFormat="1">
      <c r="A886" s="168"/>
      <c r="B886" s="168"/>
      <c r="C886" s="168"/>
      <c r="D886" s="168"/>
      <c r="E886" s="256"/>
      <c r="F886" s="256"/>
      <c r="G886" s="256"/>
    </row>
    <row r="887" spans="1:7" s="162" customFormat="1" ht="33.6" customHeight="1">
      <c r="A887" s="257" t="s">
        <v>490</v>
      </c>
      <c r="B887" s="257"/>
      <c r="C887" s="257"/>
      <c r="D887" s="257"/>
      <c r="E887" s="257"/>
      <c r="F887" s="257"/>
      <c r="G887" s="257"/>
    </row>
    <row r="888" spans="1:7" s="162" customFormat="1" ht="24">
      <c r="A888" s="255" t="s">
        <v>195</v>
      </c>
      <c r="B888" s="255"/>
      <c r="C888" s="163" t="s">
        <v>174</v>
      </c>
      <c r="D888" s="163" t="s">
        <v>175</v>
      </c>
      <c r="E888" s="163" t="s">
        <v>176</v>
      </c>
      <c r="F888" s="163" t="s">
        <v>177</v>
      </c>
      <c r="G888" s="163" t="s">
        <v>178</v>
      </c>
    </row>
    <row r="889" spans="1:7" s="162" customFormat="1" ht="24">
      <c r="A889" s="164" t="s">
        <v>491</v>
      </c>
      <c r="B889" s="165" t="s">
        <v>492</v>
      </c>
      <c r="C889" s="164" t="s">
        <v>31</v>
      </c>
      <c r="D889" s="164" t="s">
        <v>198</v>
      </c>
      <c r="E889" s="166">
        <v>1</v>
      </c>
      <c r="F889" s="167">
        <v>27.64</v>
      </c>
      <c r="G889" s="167">
        <f>TRUNC(TRUNC(E889,8)*F889,2)</f>
        <v>27.64</v>
      </c>
    </row>
    <row r="890" spans="1:7" s="162" customFormat="1">
      <c r="A890" s="168"/>
      <c r="B890" s="168"/>
      <c r="C890" s="168"/>
      <c r="D890" s="168"/>
      <c r="E890" s="253" t="s">
        <v>205</v>
      </c>
      <c r="F890" s="253"/>
      <c r="G890" s="169">
        <f>SUM(G889:G889)</f>
        <v>27.64</v>
      </c>
    </row>
    <row r="891" spans="1:7" s="162" customFormat="1" ht="24">
      <c r="A891" s="255" t="s">
        <v>254</v>
      </c>
      <c r="B891" s="255"/>
      <c r="C891" s="163" t="s">
        <v>174</v>
      </c>
      <c r="D891" s="163" t="s">
        <v>175</v>
      </c>
      <c r="E891" s="163" t="s">
        <v>176</v>
      </c>
      <c r="F891" s="163" t="s">
        <v>177</v>
      </c>
      <c r="G891" s="163" t="s">
        <v>178</v>
      </c>
    </row>
    <row r="892" spans="1:7" s="162" customFormat="1" ht="60">
      <c r="A892" s="164" t="s">
        <v>493</v>
      </c>
      <c r="B892" s="165" t="s">
        <v>494</v>
      </c>
      <c r="C892" s="164" t="s">
        <v>31</v>
      </c>
      <c r="D892" s="164" t="s">
        <v>198</v>
      </c>
      <c r="E892" s="166">
        <v>1</v>
      </c>
      <c r="F892" s="167">
        <v>29.38</v>
      </c>
      <c r="G892" s="167">
        <f>TRUNC(TRUNC(E892,8)*F892,2)</f>
        <v>29.38</v>
      </c>
    </row>
    <row r="893" spans="1:7" s="162" customFormat="1" ht="60">
      <c r="A893" s="164" t="s">
        <v>495</v>
      </c>
      <c r="B893" s="165" t="s">
        <v>496</v>
      </c>
      <c r="C893" s="164" t="s">
        <v>31</v>
      </c>
      <c r="D893" s="164" t="s">
        <v>198</v>
      </c>
      <c r="E893" s="166">
        <v>1</v>
      </c>
      <c r="F893" s="167">
        <v>4.55</v>
      </c>
      <c r="G893" s="167">
        <f>TRUNC(TRUNC(E893,8)*F893,2)</f>
        <v>4.55</v>
      </c>
    </row>
    <row r="894" spans="1:7" s="162" customFormat="1" ht="60">
      <c r="A894" s="164" t="s">
        <v>497</v>
      </c>
      <c r="B894" s="165" t="s">
        <v>498</v>
      </c>
      <c r="C894" s="164" t="s">
        <v>31</v>
      </c>
      <c r="D894" s="164" t="s">
        <v>198</v>
      </c>
      <c r="E894" s="166">
        <v>1</v>
      </c>
      <c r="F894" s="167">
        <v>11.27</v>
      </c>
      <c r="G894" s="167">
        <f>TRUNC(TRUNC(E894,8)*F894,2)</f>
        <v>11.27</v>
      </c>
    </row>
    <row r="895" spans="1:7" s="162" customFormat="1" ht="60">
      <c r="A895" s="164" t="s">
        <v>499</v>
      </c>
      <c r="B895" s="165" t="s">
        <v>500</v>
      </c>
      <c r="C895" s="164" t="s">
        <v>31</v>
      </c>
      <c r="D895" s="164" t="s">
        <v>198</v>
      </c>
      <c r="E895" s="166">
        <v>1</v>
      </c>
      <c r="F895" s="167">
        <v>52.85</v>
      </c>
      <c r="G895" s="167">
        <f>TRUNC(TRUNC(E895,8)*F895,2)</f>
        <v>52.85</v>
      </c>
    </row>
    <row r="896" spans="1:7" s="162" customFormat="1" ht="60">
      <c r="A896" s="164" t="s">
        <v>501</v>
      </c>
      <c r="B896" s="165" t="s">
        <v>502</v>
      </c>
      <c r="C896" s="164" t="s">
        <v>31</v>
      </c>
      <c r="D896" s="164" t="s">
        <v>198</v>
      </c>
      <c r="E896" s="166">
        <v>1</v>
      </c>
      <c r="F896" s="167">
        <v>149.78</v>
      </c>
      <c r="G896" s="167">
        <f>TRUNC(TRUNC(E896,8)*F896,2)</f>
        <v>149.78</v>
      </c>
    </row>
    <row r="897" spans="1:7" s="162" customFormat="1">
      <c r="A897" s="168"/>
      <c r="B897" s="168"/>
      <c r="C897" s="168"/>
      <c r="D897" s="168"/>
      <c r="E897" s="253" t="s">
        <v>257</v>
      </c>
      <c r="F897" s="253"/>
      <c r="G897" s="169">
        <f>SUM(G892:G896)</f>
        <v>247.83</v>
      </c>
    </row>
    <row r="898" spans="1:7" s="162" customFormat="1">
      <c r="A898" s="168"/>
      <c r="B898" s="168"/>
      <c r="C898" s="168"/>
      <c r="D898" s="168"/>
      <c r="E898" s="254" t="s">
        <v>181</v>
      </c>
      <c r="F898" s="254"/>
      <c r="G898" s="170">
        <f>SUM(G890,G897)</f>
        <v>275.47000000000003</v>
      </c>
    </row>
    <row r="899" spans="1:7" s="162" customFormat="1">
      <c r="A899" s="168"/>
      <c r="B899" s="168"/>
      <c r="C899" s="168"/>
      <c r="D899" s="168"/>
      <c r="E899" s="256"/>
      <c r="F899" s="256"/>
      <c r="G899" s="256"/>
    </row>
    <row r="900" spans="1:7" s="162" customFormat="1">
      <c r="A900" s="257" t="s">
        <v>503</v>
      </c>
      <c r="B900" s="257"/>
      <c r="C900" s="257"/>
      <c r="D900" s="257"/>
      <c r="E900" s="257"/>
      <c r="F900" s="257"/>
      <c r="G900" s="257"/>
    </row>
    <row r="901" spans="1:7" s="162" customFormat="1" ht="24">
      <c r="A901" s="255" t="s">
        <v>405</v>
      </c>
      <c r="B901" s="255"/>
      <c r="C901" s="163" t="s">
        <v>174</v>
      </c>
      <c r="D901" s="163" t="s">
        <v>175</v>
      </c>
      <c r="E901" s="163" t="s">
        <v>176</v>
      </c>
      <c r="F901" s="163" t="s">
        <v>177</v>
      </c>
      <c r="G901" s="163" t="s">
        <v>178</v>
      </c>
    </row>
    <row r="902" spans="1:7" s="162" customFormat="1" ht="24">
      <c r="A902" s="164" t="s">
        <v>504</v>
      </c>
      <c r="B902" s="165" t="s">
        <v>505</v>
      </c>
      <c r="C902" s="164" t="s">
        <v>31</v>
      </c>
      <c r="D902" s="164" t="s">
        <v>40</v>
      </c>
      <c r="E902" s="166">
        <v>6.0300000000000002E-5</v>
      </c>
      <c r="F902" s="167">
        <v>81699.7</v>
      </c>
      <c r="G902" s="167">
        <f>TRUNC(TRUNC(E902,8)*F902,2)</f>
        <v>4.92</v>
      </c>
    </row>
    <row r="903" spans="1:7" s="162" customFormat="1" ht="48">
      <c r="A903" s="164" t="s">
        <v>506</v>
      </c>
      <c r="B903" s="165" t="s">
        <v>507</v>
      </c>
      <c r="C903" s="164" t="s">
        <v>31</v>
      </c>
      <c r="D903" s="164" t="s">
        <v>40</v>
      </c>
      <c r="E903" s="166">
        <v>3.4199999999999998E-5</v>
      </c>
      <c r="F903" s="167">
        <v>715315.3</v>
      </c>
      <c r="G903" s="167">
        <f>TRUNC(TRUNC(E903,8)*F903,2)</f>
        <v>24.46</v>
      </c>
    </row>
    <row r="904" spans="1:7" s="162" customFormat="1">
      <c r="A904" s="168"/>
      <c r="B904" s="168"/>
      <c r="C904" s="168"/>
      <c r="D904" s="168"/>
      <c r="E904" s="253" t="s">
        <v>408</v>
      </c>
      <c r="F904" s="253"/>
      <c r="G904" s="169">
        <f>SUM(G902:G903)</f>
        <v>29.380000000000003</v>
      </c>
    </row>
    <row r="905" spans="1:7" s="162" customFormat="1">
      <c r="A905" s="168"/>
      <c r="B905" s="168"/>
      <c r="C905" s="168"/>
      <c r="D905" s="168"/>
      <c r="E905" s="254" t="s">
        <v>181</v>
      </c>
      <c r="F905" s="254"/>
      <c r="G905" s="170">
        <f>SUM(G904)</f>
        <v>29.380000000000003</v>
      </c>
    </row>
    <row r="906" spans="1:7" s="162" customFormat="1">
      <c r="A906" s="168"/>
      <c r="B906" s="168"/>
      <c r="C906" s="168"/>
      <c r="D906" s="168"/>
      <c r="E906" s="256"/>
      <c r="F906" s="256"/>
      <c r="G906" s="256"/>
    </row>
    <row r="907" spans="1:7" s="162" customFormat="1" ht="25.8" customHeight="1">
      <c r="A907" s="257" t="s">
        <v>508</v>
      </c>
      <c r="B907" s="257"/>
      <c r="C907" s="257"/>
      <c r="D907" s="257"/>
      <c r="E907" s="257"/>
      <c r="F907" s="257"/>
      <c r="G907" s="257"/>
    </row>
    <row r="908" spans="1:7" s="162" customFormat="1" ht="24">
      <c r="A908" s="255" t="s">
        <v>405</v>
      </c>
      <c r="B908" s="255"/>
      <c r="C908" s="163" t="s">
        <v>174</v>
      </c>
      <c r="D908" s="163" t="s">
        <v>175</v>
      </c>
      <c r="E908" s="163" t="s">
        <v>176</v>
      </c>
      <c r="F908" s="163" t="s">
        <v>177</v>
      </c>
      <c r="G908" s="163" t="s">
        <v>178</v>
      </c>
    </row>
    <row r="909" spans="1:7" s="162" customFormat="1" ht="24">
      <c r="A909" s="164" t="s">
        <v>504</v>
      </c>
      <c r="B909" s="165" t="s">
        <v>505</v>
      </c>
      <c r="C909" s="164" t="s">
        <v>31</v>
      </c>
      <c r="D909" s="164" t="s">
        <v>40</v>
      </c>
      <c r="E909" s="166">
        <v>5.9000000000000003E-6</v>
      </c>
      <c r="F909" s="167">
        <v>81699.7</v>
      </c>
      <c r="G909" s="167">
        <f>TRUNC(TRUNC(E909,8)*F909,2)</f>
        <v>0.48</v>
      </c>
    </row>
    <row r="910" spans="1:7" s="162" customFormat="1" ht="48">
      <c r="A910" s="164" t="s">
        <v>506</v>
      </c>
      <c r="B910" s="165" t="s">
        <v>507</v>
      </c>
      <c r="C910" s="164" t="s">
        <v>31</v>
      </c>
      <c r="D910" s="164" t="s">
        <v>40</v>
      </c>
      <c r="E910" s="166">
        <v>5.6999999999999996E-6</v>
      </c>
      <c r="F910" s="167">
        <v>715315.3</v>
      </c>
      <c r="G910" s="167">
        <f>TRUNC(TRUNC(E910,8)*F910,2)</f>
        <v>4.07</v>
      </c>
    </row>
    <row r="911" spans="1:7" s="162" customFormat="1">
      <c r="A911" s="168"/>
      <c r="B911" s="168"/>
      <c r="C911" s="168"/>
      <c r="D911" s="168"/>
      <c r="E911" s="253" t="s">
        <v>408</v>
      </c>
      <c r="F911" s="253"/>
      <c r="G911" s="169">
        <f>SUM(G909:G910)</f>
        <v>4.5500000000000007</v>
      </c>
    </row>
    <row r="912" spans="1:7" s="162" customFormat="1">
      <c r="A912" s="168"/>
      <c r="B912" s="168"/>
      <c r="C912" s="168"/>
      <c r="D912" s="168"/>
      <c r="E912" s="254" t="s">
        <v>181</v>
      </c>
      <c r="F912" s="254"/>
      <c r="G912" s="170">
        <f>SUM(G911)</f>
        <v>4.5500000000000007</v>
      </c>
    </row>
    <row r="913" spans="1:7" s="162" customFormat="1">
      <c r="A913" s="168"/>
      <c r="B913" s="168"/>
      <c r="C913" s="168"/>
      <c r="D913" s="168"/>
      <c r="E913" s="256"/>
      <c r="F913" s="256"/>
      <c r="G913" s="256"/>
    </row>
    <row r="914" spans="1:7" s="162" customFormat="1" ht="29.4" customHeight="1">
      <c r="A914" s="257" t="s">
        <v>509</v>
      </c>
      <c r="B914" s="257"/>
      <c r="C914" s="257"/>
      <c r="D914" s="257"/>
      <c r="E914" s="257"/>
      <c r="F914" s="257"/>
      <c r="G914" s="257"/>
    </row>
    <row r="915" spans="1:7" s="162" customFormat="1" ht="24">
      <c r="A915" s="255" t="s">
        <v>405</v>
      </c>
      <c r="B915" s="255"/>
      <c r="C915" s="163" t="s">
        <v>174</v>
      </c>
      <c r="D915" s="163" t="s">
        <v>175</v>
      </c>
      <c r="E915" s="163" t="s">
        <v>176</v>
      </c>
      <c r="F915" s="163" t="s">
        <v>177</v>
      </c>
      <c r="G915" s="163" t="s">
        <v>178</v>
      </c>
    </row>
    <row r="916" spans="1:7" s="162" customFormat="1" ht="24">
      <c r="A916" s="164" t="s">
        <v>504</v>
      </c>
      <c r="B916" s="165" t="s">
        <v>505</v>
      </c>
      <c r="C916" s="164" t="s">
        <v>31</v>
      </c>
      <c r="D916" s="164" t="s">
        <v>40</v>
      </c>
      <c r="E916" s="166">
        <v>1.4600000000000001E-5</v>
      </c>
      <c r="F916" s="167">
        <v>81699.7</v>
      </c>
      <c r="G916" s="167">
        <f>TRUNC(TRUNC(E916,8)*F916,2)</f>
        <v>1.19</v>
      </c>
    </row>
    <row r="917" spans="1:7" s="162" customFormat="1" ht="48">
      <c r="A917" s="164" t="s">
        <v>506</v>
      </c>
      <c r="B917" s="165" t="s">
        <v>507</v>
      </c>
      <c r="C917" s="164" t="s">
        <v>31</v>
      </c>
      <c r="D917" s="164" t="s">
        <v>40</v>
      </c>
      <c r="E917" s="166">
        <v>1.4100000000000001E-5</v>
      </c>
      <c r="F917" s="167">
        <v>715315.3</v>
      </c>
      <c r="G917" s="167">
        <f>TRUNC(TRUNC(E917,8)*F917,2)</f>
        <v>10.08</v>
      </c>
    </row>
    <row r="918" spans="1:7" s="162" customFormat="1">
      <c r="A918" s="168"/>
      <c r="B918" s="168"/>
      <c r="C918" s="168"/>
      <c r="D918" s="168"/>
      <c r="E918" s="253" t="s">
        <v>408</v>
      </c>
      <c r="F918" s="253"/>
      <c r="G918" s="169">
        <f>SUM(G916:G917)</f>
        <v>11.27</v>
      </c>
    </row>
    <row r="919" spans="1:7" s="162" customFormat="1">
      <c r="A919" s="168"/>
      <c r="B919" s="168"/>
      <c r="C919" s="168"/>
      <c r="D919" s="168"/>
      <c r="E919" s="254" t="s">
        <v>181</v>
      </c>
      <c r="F919" s="254"/>
      <c r="G919" s="170">
        <f>SUM(G918)</f>
        <v>11.27</v>
      </c>
    </row>
    <row r="920" spans="1:7" s="162" customFormat="1">
      <c r="A920" s="168"/>
      <c r="B920" s="168"/>
      <c r="C920" s="168"/>
      <c r="D920" s="168"/>
      <c r="E920" s="256"/>
      <c r="F920" s="256"/>
      <c r="G920" s="256"/>
    </row>
    <row r="921" spans="1:7" s="162" customFormat="1" ht="41.4" customHeight="1">
      <c r="A921" s="257" t="s">
        <v>510</v>
      </c>
      <c r="B921" s="257"/>
      <c r="C921" s="257"/>
      <c r="D921" s="257"/>
      <c r="E921" s="257"/>
      <c r="F921" s="257"/>
      <c r="G921" s="257"/>
    </row>
    <row r="922" spans="1:7" s="162" customFormat="1" ht="24">
      <c r="A922" s="255" t="s">
        <v>405</v>
      </c>
      <c r="B922" s="255"/>
      <c r="C922" s="163" t="s">
        <v>174</v>
      </c>
      <c r="D922" s="163" t="s">
        <v>175</v>
      </c>
      <c r="E922" s="163" t="s">
        <v>176</v>
      </c>
      <c r="F922" s="163" t="s">
        <v>177</v>
      </c>
      <c r="G922" s="163" t="s">
        <v>178</v>
      </c>
    </row>
    <row r="923" spans="1:7" s="162" customFormat="1" ht="24">
      <c r="A923" s="164" t="s">
        <v>504</v>
      </c>
      <c r="B923" s="165" t="s">
        <v>505</v>
      </c>
      <c r="C923" s="164" t="s">
        <v>31</v>
      </c>
      <c r="D923" s="164" t="s">
        <v>40</v>
      </c>
      <c r="E923" s="166">
        <v>8.4900000000000004E-5</v>
      </c>
      <c r="F923" s="167">
        <v>81699.7</v>
      </c>
      <c r="G923" s="167">
        <f>TRUNC(TRUNC(E923,8)*F923,2)</f>
        <v>6.93</v>
      </c>
    </row>
    <row r="924" spans="1:7" s="162" customFormat="1" ht="48">
      <c r="A924" s="164" t="s">
        <v>506</v>
      </c>
      <c r="B924" s="165" t="s">
        <v>507</v>
      </c>
      <c r="C924" s="164" t="s">
        <v>31</v>
      </c>
      <c r="D924" s="164" t="s">
        <v>40</v>
      </c>
      <c r="E924" s="166">
        <v>6.4200000000000002E-5</v>
      </c>
      <c r="F924" s="167">
        <v>715315.3</v>
      </c>
      <c r="G924" s="167">
        <f>TRUNC(TRUNC(E924,8)*F924,2)</f>
        <v>45.92</v>
      </c>
    </row>
    <row r="925" spans="1:7" s="162" customFormat="1">
      <c r="A925" s="168"/>
      <c r="B925" s="168"/>
      <c r="C925" s="168"/>
      <c r="D925" s="168"/>
      <c r="E925" s="253" t="s">
        <v>408</v>
      </c>
      <c r="F925" s="253"/>
      <c r="G925" s="169">
        <f>SUM(G923:G924)</f>
        <v>52.85</v>
      </c>
    </row>
    <row r="926" spans="1:7" s="162" customFormat="1">
      <c r="A926" s="168"/>
      <c r="B926" s="168"/>
      <c r="C926" s="168"/>
      <c r="D926" s="168"/>
      <c r="E926" s="254" t="s">
        <v>181</v>
      </c>
      <c r="F926" s="254"/>
      <c r="G926" s="170">
        <f>SUM(G925)</f>
        <v>52.85</v>
      </c>
    </row>
    <row r="927" spans="1:7" s="162" customFormat="1">
      <c r="A927" s="168"/>
      <c r="B927" s="168"/>
      <c r="C927" s="168"/>
      <c r="D927" s="168"/>
      <c r="E927" s="256"/>
      <c r="F927" s="256"/>
      <c r="G927" s="256"/>
    </row>
    <row r="928" spans="1:7" s="162" customFormat="1">
      <c r="A928" s="257" t="s">
        <v>511</v>
      </c>
      <c r="B928" s="257"/>
      <c r="C928" s="257"/>
      <c r="D928" s="257"/>
      <c r="E928" s="257"/>
      <c r="F928" s="257"/>
      <c r="G928" s="257"/>
    </row>
    <row r="929" spans="1:7" s="162" customFormat="1" ht="24">
      <c r="A929" s="255" t="s">
        <v>173</v>
      </c>
      <c r="B929" s="255"/>
      <c r="C929" s="163" t="s">
        <v>174</v>
      </c>
      <c r="D929" s="163" t="s">
        <v>175</v>
      </c>
      <c r="E929" s="163" t="s">
        <v>176</v>
      </c>
      <c r="F929" s="163" t="s">
        <v>177</v>
      </c>
      <c r="G929" s="163" t="s">
        <v>178</v>
      </c>
    </row>
    <row r="930" spans="1:7" s="162" customFormat="1" ht="24">
      <c r="A930" s="164" t="s">
        <v>512</v>
      </c>
      <c r="B930" s="165" t="s">
        <v>513</v>
      </c>
      <c r="C930" s="164" t="s">
        <v>31</v>
      </c>
      <c r="D930" s="164" t="s">
        <v>489</v>
      </c>
      <c r="E930" s="166">
        <v>23.7</v>
      </c>
      <c r="F930" s="167">
        <v>6.32</v>
      </c>
      <c r="G930" s="167">
        <f>TRUNC(TRUNC(E930,8)*F930,2)</f>
        <v>149.78</v>
      </c>
    </row>
    <row r="931" spans="1:7" s="162" customFormat="1">
      <c r="A931" s="168"/>
      <c r="B931" s="168"/>
      <c r="C931" s="168"/>
      <c r="D931" s="168"/>
      <c r="E931" s="253" t="s">
        <v>180</v>
      </c>
      <c r="F931" s="253"/>
      <c r="G931" s="169">
        <f>SUM(G930:G930)</f>
        <v>149.78</v>
      </c>
    </row>
    <row r="932" spans="1:7" s="162" customFormat="1">
      <c r="A932" s="168"/>
      <c r="B932" s="168"/>
      <c r="C932" s="168"/>
      <c r="D932" s="168"/>
      <c r="E932" s="254" t="s">
        <v>181</v>
      </c>
      <c r="F932" s="254"/>
      <c r="G932" s="170">
        <f>SUM(G931)</f>
        <v>149.78</v>
      </c>
    </row>
    <row r="933" spans="1:7" s="162" customFormat="1">
      <c r="A933" s="168"/>
      <c r="B933" s="168"/>
      <c r="C933" s="168"/>
      <c r="D933" s="168"/>
      <c r="E933" s="256"/>
      <c r="F933" s="256"/>
      <c r="G933" s="256"/>
    </row>
    <row r="934" spans="1:7" s="162" customFormat="1">
      <c r="A934" s="257" t="s">
        <v>514</v>
      </c>
      <c r="B934" s="257"/>
      <c r="C934" s="257"/>
      <c r="D934" s="257"/>
      <c r="E934" s="257"/>
      <c r="F934" s="257"/>
      <c r="G934" s="257"/>
    </row>
    <row r="935" spans="1:7" s="162" customFormat="1" ht="24">
      <c r="A935" s="255" t="s">
        <v>195</v>
      </c>
      <c r="B935" s="255"/>
      <c r="C935" s="163" t="s">
        <v>174</v>
      </c>
      <c r="D935" s="163" t="s">
        <v>175</v>
      </c>
      <c r="E935" s="163" t="s">
        <v>176</v>
      </c>
      <c r="F935" s="163" t="s">
        <v>177</v>
      </c>
      <c r="G935" s="163" t="s">
        <v>178</v>
      </c>
    </row>
    <row r="936" spans="1:7" s="162" customFormat="1" ht="24">
      <c r="A936" s="164" t="s">
        <v>491</v>
      </c>
      <c r="B936" s="165" t="s">
        <v>492</v>
      </c>
      <c r="C936" s="164" t="s">
        <v>31</v>
      </c>
      <c r="D936" s="164" t="s">
        <v>198</v>
      </c>
      <c r="E936" s="166">
        <v>1</v>
      </c>
      <c r="F936" s="167">
        <v>27.64</v>
      </c>
      <c r="G936" s="167">
        <f>TRUNC(TRUNC(E936,8)*F936,2)</f>
        <v>27.64</v>
      </c>
    </row>
    <row r="937" spans="1:7" s="162" customFormat="1">
      <c r="A937" s="168"/>
      <c r="B937" s="168"/>
      <c r="C937" s="168"/>
      <c r="D937" s="168"/>
      <c r="E937" s="253" t="s">
        <v>205</v>
      </c>
      <c r="F937" s="253"/>
      <c r="G937" s="169">
        <f>SUM(G936:G936)</f>
        <v>27.64</v>
      </c>
    </row>
    <row r="938" spans="1:7" s="162" customFormat="1" ht="24">
      <c r="A938" s="255" t="s">
        <v>254</v>
      </c>
      <c r="B938" s="255"/>
      <c r="C938" s="163" t="s">
        <v>174</v>
      </c>
      <c r="D938" s="163" t="s">
        <v>175</v>
      </c>
      <c r="E938" s="163" t="s">
        <v>176</v>
      </c>
      <c r="F938" s="163" t="s">
        <v>177</v>
      </c>
      <c r="G938" s="163" t="s">
        <v>178</v>
      </c>
    </row>
    <row r="939" spans="1:7" s="162" customFormat="1" ht="60">
      <c r="A939" s="164" t="s">
        <v>515</v>
      </c>
      <c r="B939" s="165" t="s">
        <v>516</v>
      </c>
      <c r="C939" s="164" t="s">
        <v>31</v>
      </c>
      <c r="D939" s="164" t="s">
        <v>198</v>
      </c>
      <c r="E939" s="166">
        <v>1</v>
      </c>
      <c r="F939" s="167">
        <v>35.14</v>
      </c>
      <c r="G939" s="167">
        <f>TRUNC(TRUNC(E939,8)*F939,2)</f>
        <v>35.14</v>
      </c>
    </row>
    <row r="940" spans="1:7" s="162" customFormat="1" ht="60">
      <c r="A940" s="164" t="s">
        <v>517</v>
      </c>
      <c r="B940" s="165" t="s">
        <v>518</v>
      </c>
      <c r="C940" s="164" t="s">
        <v>31</v>
      </c>
      <c r="D940" s="164" t="s">
        <v>198</v>
      </c>
      <c r="E940" s="166">
        <v>1</v>
      </c>
      <c r="F940" s="167">
        <v>4.8600000000000003</v>
      </c>
      <c r="G940" s="167">
        <f>TRUNC(TRUNC(E940,8)*F940,2)</f>
        <v>4.8600000000000003</v>
      </c>
    </row>
    <row r="941" spans="1:7" s="162" customFormat="1" ht="60">
      <c r="A941" s="164" t="s">
        <v>519</v>
      </c>
      <c r="B941" s="165" t="s">
        <v>520</v>
      </c>
      <c r="C941" s="164" t="s">
        <v>31</v>
      </c>
      <c r="D941" s="164" t="s">
        <v>198</v>
      </c>
      <c r="E941" s="166">
        <v>1</v>
      </c>
      <c r="F941" s="167">
        <v>12.04</v>
      </c>
      <c r="G941" s="167">
        <f>TRUNC(TRUNC(E941,8)*F941,2)</f>
        <v>12.04</v>
      </c>
    </row>
    <row r="942" spans="1:7" s="162" customFormat="1">
      <c r="A942" s="168"/>
      <c r="B942" s="168"/>
      <c r="C942" s="168"/>
      <c r="D942" s="168"/>
      <c r="E942" s="253" t="s">
        <v>257</v>
      </c>
      <c r="F942" s="253"/>
      <c r="G942" s="169">
        <f>SUM(G939:G941)</f>
        <v>52.04</v>
      </c>
    </row>
    <row r="943" spans="1:7" s="162" customFormat="1">
      <c r="A943" s="168"/>
      <c r="B943" s="168"/>
      <c r="C943" s="168"/>
      <c r="D943" s="168"/>
      <c r="E943" s="254" t="s">
        <v>181</v>
      </c>
      <c r="F943" s="254"/>
      <c r="G943" s="170">
        <f>SUM(G937,G942)</f>
        <v>79.680000000000007</v>
      </c>
    </row>
    <row r="944" spans="1:7" s="162" customFormat="1">
      <c r="A944" s="168"/>
      <c r="B944" s="168"/>
      <c r="C944" s="168"/>
      <c r="D944" s="168"/>
      <c r="E944" s="256"/>
      <c r="F944" s="256"/>
      <c r="G944" s="256"/>
    </row>
    <row r="945" spans="1:7" s="162" customFormat="1">
      <c r="A945" s="257" t="s">
        <v>521</v>
      </c>
      <c r="B945" s="257"/>
      <c r="C945" s="257"/>
      <c r="D945" s="257"/>
      <c r="E945" s="257"/>
      <c r="F945" s="257"/>
      <c r="G945" s="257"/>
    </row>
    <row r="946" spans="1:7" s="162" customFormat="1" ht="24">
      <c r="A946" s="255" t="s">
        <v>195</v>
      </c>
      <c r="B946" s="255"/>
      <c r="C946" s="163" t="s">
        <v>174</v>
      </c>
      <c r="D946" s="163" t="s">
        <v>175</v>
      </c>
      <c r="E946" s="163" t="s">
        <v>176</v>
      </c>
      <c r="F946" s="163" t="s">
        <v>177</v>
      </c>
      <c r="G946" s="163" t="s">
        <v>178</v>
      </c>
    </row>
    <row r="947" spans="1:7" s="162" customFormat="1" ht="24">
      <c r="A947" s="164" t="s">
        <v>491</v>
      </c>
      <c r="B947" s="165" t="s">
        <v>492</v>
      </c>
      <c r="C947" s="164" t="s">
        <v>31</v>
      </c>
      <c r="D947" s="164" t="s">
        <v>198</v>
      </c>
      <c r="E947" s="166">
        <v>1</v>
      </c>
      <c r="F947" s="167">
        <v>27.64</v>
      </c>
      <c r="G947" s="167">
        <f>TRUNC(TRUNC(E947,8)*F947,2)</f>
        <v>27.64</v>
      </c>
    </row>
    <row r="948" spans="1:7" s="162" customFormat="1">
      <c r="A948" s="168"/>
      <c r="B948" s="168"/>
      <c r="C948" s="168"/>
      <c r="D948" s="168"/>
      <c r="E948" s="253" t="s">
        <v>205</v>
      </c>
      <c r="F948" s="253"/>
      <c r="G948" s="169">
        <f>SUM(G947:G947)</f>
        <v>27.64</v>
      </c>
    </row>
    <row r="949" spans="1:7" s="162" customFormat="1" ht="24">
      <c r="A949" s="255" t="s">
        <v>254</v>
      </c>
      <c r="B949" s="255"/>
      <c r="C949" s="163" t="s">
        <v>174</v>
      </c>
      <c r="D949" s="163" t="s">
        <v>175</v>
      </c>
      <c r="E949" s="163" t="s">
        <v>176</v>
      </c>
      <c r="F949" s="163" t="s">
        <v>177</v>
      </c>
      <c r="G949" s="163" t="s">
        <v>178</v>
      </c>
    </row>
    <row r="950" spans="1:7" s="162" customFormat="1" ht="60">
      <c r="A950" s="164" t="s">
        <v>515</v>
      </c>
      <c r="B950" s="165" t="s">
        <v>516</v>
      </c>
      <c r="C950" s="164" t="s">
        <v>31</v>
      </c>
      <c r="D950" s="164" t="s">
        <v>198</v>
      </c>
      <c r="E950" s="166">
        <v>1</v>
      </c>
      <c r="F950" s="167">
        <v>35.14</v>
      </c>
      <c r="G950" s="167">
        <f>TRUNC(TRUNC(E950,8)*F950,2)</f>
        <v>35.14</v>
      </c>
    </row>
    <row r="951" spans="1:7" s="162" customFormat="1" ht="60">
      <c r="A951" s="164" t="s">
        <v>517</v>
      </c>
      <c r="B951" s="165" t="s">
        <v>518</v>
      </c>
      <c r="C951" s="164" t="s">
        <v>31</v>
      </c>
      <c r="D951" s="164" t="s">
        <v>198</v>
      </c>
      <c r="E951" s="166">
        <v>1</v>
      </c>
      <c r="F951" s="167">
        <v>4.8600000000000003</v>
      </c>
      <c r="G951" s="167">
        <f>TRUNC(TRUNC(E951,8)*F951,2)</f>
        <v>4.8600000000000003</v>
      </c>
    </row>
    <row r="952" spans="1:7" s="162" customFormat="1" ht="60">
      <c r="A952" s="164" t="s">
        <v>519</v>
      </c>
      <c r="B952" s="165" t="s">
        <v>520</v>
      </c>
      <c r="C952" s="164" t="s">
        <v>31</v>
      </c>
      <c r="D952" s="164" t="s">
        <v>198</v>
      </c>
      <c r="E952" s="166">
        <v>1</v>
      </c>
      <c r="F952" s="167">
        <v>12.04</v>
      </c>
      <c r="G952" s="167">
        <f>TRUNC(TRUNC(E952,8)*F952,2)</f>
        <v>12.04</v>
      </c>
    </row>
    <row r="953" spans="1:7" s="162" customFormat="1" ht="60">
      <c r="A953" s="164" t="s">
        <v>522</v>
      </c>
      <c r="B953" s="165" t="s">
        <v>523</v>
      </c>
      <c r="C953" s="164" t="s">
        <v>31</v>
      </c>
      <c r="D953" s="164" t="s">
        <v>198</v>
      </c>
      <c r="E953" s="166">
        <v>1</v>
      </c>
      <c r="F953" s="167">
        <v>59.24</v>
      </c>
      <c r="G953" s="167">
        <f>TRUNC(TRUNC(E953,8)*F953,2)</f>
        <v>59.24</v>
      </c>
    </row>
    <row r="954" spans="1:7" s="162" customFormat="1" ht="60">
      <c r="A954" s="164" t="s">
        <v>524</v>
      </c>
      <c r="B954" s="165" t="s">
        <v>525</v>
      </c>
      <c r="C954" s="164" t="s">
        <v>31</v>
      </c>
      <c r="D954" s="164" t="s">
        <v>198</v>
      </c>
      <c r="E954" s="166">
        <v>1</v>
      </c>
      <c r="F954" s="167">
        <v>186.25</v>
      </c>
      <c r="G954" s="167">
        <f>TRUNC(TRUNC(E954,8)*F954,2)</f>
        <v>186.25</v>
      </c>
    </row>
    <row r="955" spans="1:7" s="162" customFormat="1">
      <c r="A955" s="168"/>
      <c r="B955" s="168"/>
      <c r="C955" s="168"/>
      <c r="D955" s="168"/>
      <c r="E955" s="253" t="s">
        <v>257</v>
      </c>
      <c r="F955" s="253"/>
      <c r="G955" s="169">
        <f>SUM(G950:G954)</f>
        <v>297.52999999999997</v>
      </c>
    </row>
    <row r="956" spans="1:7" s="162" customFormat="1">
      <c r="A956" s="168"/>
      <c r="B956" s="168"/>
      <c r="C956" s="168"/>
      <c r="D956" s="168"/>
      <c r="E956" s="254" t="s">
        <v>181</v>
      </c>
      <c r="F956" s="254"/>
      <c r="G956" s="170">
        <f>SUM(G948,G955)</f>
        <v>325.16999999999996</v>
      </c>
    </row>
    <row r="957" spans="1:7" s="162" customFormat="1">
      <c r="A957" s="168"/>
      <c r="B957" s="168"/>
      <c r="C957" s="168"/>
      <c r="D957" s="168"/>
      <c r="E957" s="256"/>
      <c r="F957" s="256"/>
      <c r="G957" s="256"/>
    </row>
    <row r="958" spans="1:7" s="162" customFormat="1">
      <c r="A958" s="257" t="s">
        <v>526</v>
      </c>
      <c r="B958" s="257"/>
      <c r="C958" s="257"/>
      <c r="D958" s="257"/>
      <c r="E958" s="257"/>
      <c r="F958" s="257"/>
      <c r="G958" s="257"/>
    </row>
    <row r="959" spans="1:7" s="162" customFormat="1" ht="24">
      <c r="A959" s="255" t="s">
        <v>405</v>
      </c>
      <c r="B959" s="255"/>
      <c r="C959" s="163" t="s">
        <v>174</v>
      </c>
      <c r="D959" s="163" t="s">
        <v>175</v>
      </c>
      <c r="E959" s="163" t="s">
        <v>176</v>
      </c>
      <c r="F959" s="163" t="s">
        <v>177</v>
      </c>
      <c r="G959" s="163" t="s">
        <v>178</v>
      </c>
    </row>
    <row r="960" spans="1:7" s="162" customFormat="1" ht="48">
      <c r="A960" s="164" t="s">
        <v>527</v>
      </c>
      <c r="B960" s="165" t="s">
        <v>528</v>
      </c>
      <c r="C960" s="164" t="s">
        <v>31</v>
      </c>
      <c r="D960" s="164" t="s">
        <v>40</v>
      </c>
      <c r="E960" s="166">
        <v>3.4199999999999998E-5</v>
      </c>
      <c r="F960" s="167">
        <v>608374.41</v>
      </c>
      <c r="G960" s="167">
        <f>TRUNC(TRUNC(E960,8)*F960,2)</f>
        <v>20.8</v>
      </c>
    </row>
    <row r="961" spans="1:7" s="162" customFormat="1" ht="36">
      <c r="A961" s="164" t="s">
        <v>529</v>
      </c>
      <c r="B961" s="165" t="s">
        <v>530</v>
      </c>
      <c r="C961" s="164" t="s">
        <v>31</v>
      </c>
      <c r="D961" s="164" t="s">
        <v>40</v>
      </c>
      <c r="E961" s="166">
        <v>6.0300000000000002E-5</v>
      </c>
      <c r="F961" s="167">
        <v>237841.37</v>
      </c>
      <c r="G961" s="167">
        <f>TRUNC(TRUNC(E961,8)*F961,2)</f>
        <v>14.34</v>
      </c>
    </row>
    <row r="962" spans="1:7" s="162" customFormat="1">
      <c r="A962" s="168"/>
      <c r="B962" s="168"/>
      <c r="C962" s="168"/>
      <c r="D962" s="168"/>
      <c r="E962" s="253" t="s">
        <v>408</v>
      </c>
      <c r="F962" s="253"/>
      <c r="G962" s="169">
        <f>SUM(G960:G961)</f>
        <v>35.14</v>
      </c>
    </row>
    <row r="963" spans="1:7" s="162" customFormat="1">
      <c r="A963" s="168"/>
      <c r="B963" s="168"/>
      <c r="C963" s="168"/>
      <c r="D963" s="168"/>
      <c r="E963" s="254" t="s">
        <v>181</v>
      </c>
      <c r="F963" s="254"/>
      <c r="G963" s="170">
        <f>SUM(G962)</f>
        <v>35.14</v>
      </c>
    </row>
    <row r="964" spans="1:7" s="162" customFormat="1">
      <c r="A964" s="168"/>
      <c r="B964" s="168"/>
      <c r="C964" s="168"/>
      <c r="D964" s="168"/>
      <c r="E964" s="256"/>
      <c r="F964" s="256"/>
      <c r="G964" s="256"/>
    </row>
    <row r="965" spans="1:7" s="162" customFormat="1">
      <c r="A965" s="257" t="s">
        <v>531</v>
      </c>
      <c r="B965" s="257"/>
      <c r="C965" s="257"/>
      <c r="D965" s="257"/>
      <c r="E965" s="257"/>
      <c r="F965" s="257"/>
      <c r="G965" s="257"/>
    </row>
    <row r="966" spans="1:7" s="162" customFormat="1" ht="24">
      <c r="A966" s="255" t="s">
        <v>405</v>
      </c>
      <c r="B966" s="255"/>
      <c r="C966" s="163" t="s">
        <v>174</v>
      </c>
      <c r="D966" s="163" t="s">
        <v>175</v>
      </c>
      <c r="E966" s="163" t="s">
        <v>176</v>
      </c>
      <c r="F966" s="163" t="s">
        <v>177</v>
      </c>
      <c r="G966" s="163" t="s">
        <v>178</v>
      </c>
    </row>
    <row r="967" spans="1:7" s="162" customFormat="1" ht="48">
      <c r="A967" s="164" t="s">
        <v>527</v>
      </c>
      <c r="B967" s="165" t="s">
        <v>528</v>
      </c>
      <c r="C967" s="164" t="s">
        <v>31</v>
      </c>
      <c r="D967" s="164" t="s">
        <v>40</v>
      </c>
      <c r="E967" s="166">
        <v>5.6999999999999996E-6</v>
      </c>
      <c r="F967" s="167">
        <v>608374.41</v>
      </c>
      <c r="G967" s="167">
        <f>TRUNC(TRUNC(E967,8)*F967,2)</f>
        <v>3.46</v>
      </c>
    </row>
    <row r="968" spans="1:7" s="162" customFormat="1" ht="36">
      <c r="A968" s="164" t="s">
        <v>529</v>
      </c>
      <c r="B968" s="165" t="s">
        <v>530</v>
      </c>
      <c r="C968" s="164" t="s">
        <v>31</v>
      </c>
      <c r="D968" s="164" t="s">
        <v>40</v>
      </c>
      <c r="E968" s="166">
        <v>5.9000000000000003E-6</v>
      </c>
      <c r="F968" s="167">
        <v>237841.37</v>
      </c>
      <c r="G968" s="167">
        <f>TRUNC(TRUNC(E968,8)*F968,2)</f>
        <v>1.4</v>
      </c>
    </row>
    <row r="969" spans="1:7" s="162" customFormat="1">
      <c r="A969" s="168"/>
      <c r="B969" s="168"/>
      <c r="C969" s="168"/>
      <c r="D969" s="168"/>
      <c r="E969" s="253" t="s">
        <v>408</v>
      </c>
      <c r="F969" s="253"/>
      <c r="G969" s="169">
        <f>SUM(G967:G968)</f>
        <v>4.8599999999999994</v>
      </c>
    </row>
    <row r="970" spans="1:7" s="162" customFormat="1">
      <c r="A970" s="168"/>
      <c r="B970" s="168"/>
      <c r="C970" s="168"/>
      <c r="D970" s="168"/>
      <c r="E970" s="254" t="s">
        <v>181</v>
      </c>
      <c r="F970" s="254"/>
      <c r="G970" s="170">
        <f>SUM(G969)</f>
        <v>4.8599999999999994</v>
      </c>
    </row>
    <row r="971" spans="1:7" s="162" customFormat="1">
      <c r="A971" s="168"/>
      <c r="B971" s="168"/>
      <c r="C971" s="168"/>
      <c r="D971" s="168"/>
      <c r="E971" s="256"/>
      <c r="F971" s="256"/>
      <c r="G971" s="256"/>
    </row>
    <row r="972" spans="1:7" s="162" customFormat="1">
      <c r="A972" s="257" t="s">
        <v>532</v>
      </c>
      <c r="B972" s="257"/>
      <c r="C972" s="257"/>
      <c r="D972" s="257"/>
      <c r="E972" s="257"/>
      <c r="F972" s="257"/>
      <c r="G972" s="257"/>
    </row>
    <row r="973" spans="1:7" s="162" customFormat="1" ht="24">
      <c r="A973" s="255" t="s">
        <v>405</v>
      </c>
      <c r="B973" s="255"/>
      <c r="C973" s="163" t="s">
        <v>174</v>
      </c>
      <c r="D973" s="163" t="s">
        <v>175</v>
      </c>
      <c r="E973" s="163" t="s">
        <v>176</v>
      </c>
      <c r="F973" s="163" t="s">
        <v>177</v>
      </c>
      <c r="G973" s="163" t="s">
        <v>178</v>
      </c>
    </row>
    <row r="974" spans="1:7" s="162" customFormat="1" ht="48">
      <c r="A974" s="164" t="s">
        <v>527</v>
      </c>
      <c r="B974" s="165" t="s">
        <v>528</v>
      </c>
      <c r="C974" s="164" t="s">
        <v>31</v>
      </c>
      <c r="D974" s="164" t="s">
        <v>40</v>
      </c>
      <c r="E974" s="166">
        <v>1.4100000000000001E-5</v>
      </c>
      <c r="F974" s="167">
        <v>608374.41</v>
      </c>
      <c r="G974" s="167">
        <f>TRUNC(TRUNC(E974,8)*F974,2)</f>
        <v>8.57</v>
      </c>
    </row>
    <row r="975" spans="1:7" s="162" customFormat="1" ht="36">
      <c r="A975" s="164" t="s">
        <v>529</v>
      </c>
      <c r="B975" s="165" t="s">
        <v>530</v>
      </c>
      <c r="C975" s="164" t="s">
        <v>31</v>
      </c>
      <c r="D975" s="164" t="s">
        <v>40</v>
      </c>
      <c r="E975" s="166">
        <v>1.4600000000000001E-5</v>
      </c>
      <c r="F975" s="167">
        <v>237841.37</v>
      </c>
      <c r="G975" s="167">
        <f>TRUNC(TRUNC(E975,8)*F975,2)</f>
        <v>3.47</v>
      </c>
    </row>
    <row r="976" spans="1:7" s="162" customFormat="1">
      <c r="A976" s="168"/>
      <c r="B976" s="168"/>
      <c r="C976" s="168"/>
      <c r="D976" s="168"/>
      <c r="E976" s="253" t="s">
        <v>408</v>
      </c>
      <c r="F976" s="253"/>
      <c r="G976" s="169">
        <f>SUM(G974:G975)</f>
        <v>12.040000000000001</v>
      </c>
    </row>
    <row r="977" spans="1:7" s="162" customFormat="1">
      <c r="A977" s="168"/>
      <c r="B977" s="168"/>
      <c r="C977" s="168"/>
      <c r="D977" s="168"/>
      <c r="E977" s="254" t="s">
        <v>181</v>
      </c>
      <c r="F977" s="254"/>
      <c r="G977" s="170">
        <f>SUM(G976)</f>
        <v>12.040000000000001</v>
      </c>
    </row>
    <row r="978" spans="1:7" s="162" customFormat="1">
      <c r="A978" s="168"/>
      <c r="B978" s="168"/>
      <c r="C978" s="168"/>
      <c r="D978" s="168"/>
      <c r="E978" s="256"/>
      <c r="F978" s="256"/>
      <c r="G978" s="256"/>
    </row>
    <row r="979" spans="1:7" s="162" customFormat="1">
      <c r="A979" s="257" t="s">
        <v>533</v>
      </c>
      <c r="B979" s="257"/>
      <c r="C979" s="257"/>
      <c r="D979" s="257"/>
      <c r="E979" s="257"/>
      <c r="F979" s="257"/>
      <c r="G979" s="257"/>
    </row>
    <row r="980" spans="1:7" s="162" customFormat="1" ht="24">
      <c r="A980" s="255" t="s">
        <v>405</v>
      </c>
      <c r="B980" s="255"/>
      <c r="C980" s="163" t="s">
        <v>174</v>
      </c>
      <c r="D980" s="163" t="s">
        <v>175</v>
      </c>
      <c r="E980" s="163" t="s">
        <v>176</v>
      </c>
      <c r="F980" s="163" t="s">
        <v>177</v>
      </c>
      <c r="G980" s="163" t="s">
        <v>178</v>
      </c>
    </row>
    <row r="981" spans="1:7" s="162" customFormat="1" ht="48">
      <c r="A981" s="164" t="s">
        <v>527</v>
      </c>
      <c r="B981" s="165" t="s">
        <v>528</v>
      </c>
      <c r="C981" s="164" t="s">
        <v>31</v>
      </c>
      <c r="D981" s="164" t="s">
        <v>40</v>
      </c>
      <c r="E981" s="166">
        <v>6.4200000000000002E-5</v>
      </c>
      <c r="F981" s="167">
        <v>608374.41</v>
      </c>
      <c r="G981" s="167">
        <f>TRUNC(TRUNC(E981,8)*F981,2)</f>
        <v>39.049999999999997</v>
      </c>
    </row>
    <row r="982" spans="1:7" s="162" customFormat="1" ht="36">
      <c r="A982" s="164" t="s">
        <v>529</v>
      </c>
      <c r="B982" s="165" t="s">
        <v>530</v>
      </c>
      <c r="C982" s="164" t="s">
        <v>31</v>
      </c>
      <c r="D982" s="164" t="s">
        <v>40</v>
      </c>
      <c r="E982" s="166">
        <v>8.4900000000000004E-5</v>
      </c>
      <c r="F982" s="167">
        <v>237841.37</v>
      </c>
      <c r="G982" s="167">
        <f>TRUNC(TRUNC(E982,8)*F982,2)</f>
        <v>20.190000000000001</v>
      </c>
    </row>
    <row r="983" spans="1:7" s="162" customFormat="1">
      <c r="A983" s="168"/>
      <c r="B983" s="168"/>
      <c r="C983" s="168"/>
      <c r="D983" s="168"/>
      <c r="E983" s="253" t="s">
        <v>408</v>
      </c>
      <c r="F983" s="253"/>
      <c r="G983" s="169">
        <f>SUM(G981:G982)</f>
        <v>59.239999999999995</v>
      </c>
    </row>
    <row r="984" spans="1:7" s="162" customFormat="1">
      <c r="A984" s="168"/>
      <c r="B984" s="168"/>
      <c r="C984" s="168"/>
      <c r="D984" s="168"/>
      <c r="E984" s="254" t="s">
        <v>181</v>
      </c>
      <c r="F984" s="254"/>
      <c r="G984" s="170">
        <f>SUM(G983)</f>
        <v>59.239999999999995</v>
      </c>
    </row>
    <row r="985" spans="1:7" s="162" customFormat="1">
      <c r="A985" s="168"/>
      <c r="B985" s="168"/>
      <c r="C985" s="168"/>
      <c r="D985" s="168"/>
      <c r="E985" s="256"/>
      <c r="F985" s="256"/>
      <c r="G985" s="256"/>
    </row>
    <row r="986" spans="1:7" s="162" customFormat="1">
      <c r="A986" s="257" t="s">
        <v>534</v>
      </c>
      <c r="B986" s="257"/>
      <c r="C986" s="257"/>
      <c r="D986" s="257"/>
      <c r="E986" s="257"/>
      <c r="F986" s="257"/>
      <c r="G986" s="257"/>
    </row>
    <row r="987" spans="1:7" s="162" customFormat="1" ht="24">
      <c r="A987" s="255" t="s">
        <v>173</v>
      </c>
      <c r="B987" s="255"/>
      <c r="C987" s="163" t="s">
        <v>174</v>
      </c>
      <c r="D987" s="163" t="s">
        <v>175</v>
      </c>
      <c r="E987" s="163" t="s">
        <v>176</v>
      </c>
      <c r="F987" s="163" t="s">
        <v>177</v>
      </c>
      <c r="G987" s="163" t="s">
        <v>178</v>
      </c>
    </row>
    <row r="988" spans="1:7" s="162" customFormat="1" ht="24">
      <c r="A988" s="164" t="s">
        <v>512</v>
      </c>
      <c r="B988" s="165" t="s">
        <v>513</v>
      </c>
      <c r="C988" s="164" t="s">
        <v>31</v>
      </c>
      <c r="D988" s="164" t="s">
        <v>489</v>
      </c>
      <c r="E988" s="166">
        <v>29.47</v>
      </c>
      <c r="F988" s="167">
        <v>6.32</v>
      </c>
      <c r="G988" s="167">
        <f>TRUNC(TRUNC(E988,8)*F988,2)</f>
        <v>186.25</v>
      </c>
    </row>
    <row r="989" spans="1:7" s="162" customFormat="1">
      <c r="A989" s="168"/>
      <c r="B989" s="168"/>
      <c r="C989" s="168"/>
      <c r="D989" s="168"/>
      <c r="E989" s="253" t="s">
        <v>180</v>
      </c>
      <c r="F989" s="253"/>
      <c r="G989" s="169">
        <f>SUM(G988:G988)</f>
        <v>186.25</v>
      </c>
    </row>
    <row r="990" spans="1:7" s="162" customFormat="1">
      <c r="A990" s="168"/>
      <c r="B990" s="168"/>
      <c r="C990" s="168"/>
      <c r="D990" s="168"/>
      <c r="E990" s="254" t="s">
        <v>181</v>
      </c>
      <c r="F990" s="254"/>
      <c r="G990" s="170">
        <f>SUM(G989)</f>
        <v>186.25</v>
      </c>
    </row>
    <row r="991" spans="1:7" s="162" customFormat="1">
      <c r="A991" s="168"/>
      <c r="B991" s="168"/>
      <c r="C991" s="168"/>
      <c r="D991" s="168"/>
      <c r="E991" s="256"/>
      <c r="F991" s="256"/>
      <c r="G991" s="256"/>
    </row>
    <row r="992" spans="1:7" s="162" customFormat="1">
      <c r="A992" s="257" t="s">
        <v>535</v>
      </c>
      <c r="B992" s="257"/>
      <c r="C992" s="257"/>
      <c r="D992" s="257"/>
      <c r="E992" s="257"/>
      <c r="F992" s="257"/>
      <c r="G992" s="257"/>
    </row>
    <row r="993" spans="1:7" s="162" customFormat="1" ht="24">
      <c r="A993" s="255" t="s">
        <v>322</v>
      </c>
      <c r="B993" s="255"/>
      <c r="C993" s="163" t="s">
        <v>174</v>
      </c>
      <c r="D993" s="163" t="s">
        <v>175</v>
      </c>
      <c r="E993" s="163" t="s">
        <v>176</v>
      </c>
      <c r="F993" s="163" t="s">
        <v>177</v>
      </c>
      <c r="G993" s="163" t="s">
        <v>178</v>
      </c>
    </row>
    <row r="994" spans="1:7" s="162" customFormat="1" ht="24">
      <c r="A994" s="164" t="s">
        <v>323</v>
      </c>
      <c r="B994" s="165" t="s">
        <v>324</v>
      </c>
      <c r="C994" s="164" t="s">
        <v>31</v>
      </c>
      <c r="D994" s="164" t="s">
        <v>198</v>
      </c>
      <c r="E994" s="166">
        <v>1</v>
      </c>
      <c r="F994" s="167">
        <v>2.79</v>
      </c>
      <c r="G994" s="167">
        <f t="shared" ref="G994:G999" si="4">TRUNC(TRUNC(E994,8)*F994,2)</f>
        <v>2.79</v>
      </c>
    </row>
    <row r="995" spans="1:7" s="162" customFormat="1" ht="24">
      <c r="A995" s="164" t="s">
        <v>343</v>
      </c>
      <c r="B995" s="165" t="s">
        <v>344</v>
      </c>
      <c r="C995" s="164" t="s">
        <v>31</v>
      </c>
      <c r="D995" s="164" t="s">
        <v>198</v>
      </c>
      <c r="E995" s="166">
        <v>1</v>
      </c>
      <c r="F995" s="167">
        <v>1.43</v>
      </c>
      <c r="G995" s="167">
        <f t="shared" si="4"/>
        <v>1.43</v>
      </c>
    </row>
    <row r="996" spans="1:7" s="162" customFormat="1" ht="24">
      <c r="A996" s="164" t="s">
        <v>327</v>
      </c>
      <c r="B996" s="165" t="s">
        <v>328</v>
      </c>
      <c r="C996" s="164" t="s">
        <v>31</v>
      </c>
      <c r="D996" s="164" t="s">
        <v>198</v>
      </c>
      <c r="E996" s="166">
        <v>1</v>
      </c>
      <c r="F996" s="167">
        <v>1.43</v>
      </c>
      <c r="G996" s="167">
        <f t="shared" si="4"/>
        <v>1.43</v>
      </c>
    </row>
    <row r="997" spans="1:7" s="162" customFormat="1" ht="36">
      <c r="A997" s="164" t="s">
        <v>345</v>
      </c>
      <c r="B997" s="165" t="s">
        <v>346</v>
      </c>
      <c r="C997" s="164" t="s">
        <v>31</v>
      </c>
      <c r="D997" s="164" t="s">
        <v>198</v>
      </c>
      <c r="E997" s="166">
        <v>1</v>
      </c>
      <c r="F997" s="167">
        <v>0.44</v>
      </c>
      <c r="G997" s="167">
        <f t="shared" si="4"/>
        <v>0.44</v>
      </c>
    </row>
    <row r="998" spans="1:7" s="162" customFormat="1" ht="24">
      <c r="A998" s="164" t="s">
        <v>331</v>
      </c>
      <c r="B998" s="165" t="s">
        <v>332</v>
      </c>
      <c r="C998" s="164" t="s">
        <v>31</v>
      </c>
      <c r="D998" s="164" t="s">
        <v>198</v>
      </c>
      <c r="E998" s="166">
        <v>1</v>
      </c>
      <c r="F998" s="167">
        <v>0.08</v>
      </c>
      <c r="G998" s="167">
        <f t="shared" si="4"/>
        <v>0.08</v>
      </c>
    </row>
    <row r="999" spans="1:7" s="162" customFormat="1" ht="24">
      <c r="A999" s="164" t="s">
        <v>333</v>
      </c>
      <c r="B999" s="165" t="s">
        <v>334</v>
      </c>
      <c r="C999" s="164" t="s">
        <v>31</v>
      </c>
      <c r="D999" s="164" t="s">
        <v>198</v>
      </c>
      <c r="E999" s="166">
        <v>1</v>
      </c>
      <c r="F999" s="167">
        <v>0.54</v>
      </c>
      <c r="G999" s="167">
        <f t="shared" si="4"/>
        <v>0.54</v>
      </c>
    </row>
    <row r="1000" spans="1:7" s="162" customFormat="1">
      <c r="A1000" s="168"/>
      <c r="B1000" s="168"/>
      <c r="C1000" s="168"/>
      <c r="D1000" s="168"/>
      <c r="E1000" s="253" t="s">
        <v>335</v>
      </c>
      <c r="F1000" s="253"/>
      <c r="G1000" s="169">
        <f>SUM(G994:G999)</f>
        <v>6.71</v>
      </c>
    </row>
    <row r="1001" spans="1:7" s="162" customFormat="1" ht="24">
      <c r="A1001" s="255" t="s">
        <v>336</v>
      </c>
      <c r="B1001" s="255"/>
      <c r="C1001" s="163" t="s">
        <v>174</v>
      </c>
      <c r="D1001" s="163" t="s">
        <v>175</v>
      </c>
      <c r="E1001" s="163" t="s">
        <v>176</v>
      </c>
      <c r="F1001" s="163" t="s">
        <v>177</v>
      </c>
      <c r="G1001" s="163" t="s">
        <v>178</v>
      </c>
    </row>
    <row r="1002" spans="1:7" s="162" customFormat="1">
      <c r="A1002" s="164" t="s">
        <v>536</v>
      </c>
      <c r="B1002" s="165" t="s">
        <v>537</v>
      </c>
      <c r="C1002" s="164" t="s">
        <v>31</v>
      </c>
      <c r="D1002" s="164" t="s">
        <v>198</v>
      </c>
      <c r="E1002" s="166">
        <v>1</v>
      </c>
      <c r="F1002" s="167">
        <v>20.97</v>
      </c>
      <c r="G1002" s="167">
        <f>TRUNC(TRUNC(E1002,8)*F1002,2)</f>
        <v>20.97</v>
      </c>
    </row>
    <row r="1003" spans="1:7" s="162" customFormat="1">
      <c r="A1003" s="168"/>
      <c r="B1003" s="168"/>
      <c r="C1003" s="168"/>
      <c r="D1003" s="168"/>
      <c r="E1003" s="253" t="s">
        <v>339</v>
      </c>
      <c r="F1003" s="253"/>
      <c r="G1003" s="169">
        <f>SUM(G1002:G1002)</f>
        <v>20.97</v>
      </c>
    </row>
    <row r="1004" spans="1:7" s="162" customFormat="1" ht="24">
      <c r="A1004" s="255" t="s">
        <v>254</v>
      </c>
      <c r="B1004" s="255"/>
      <c r="C1004" s="163" t="s">
        <v>174</v>
      </c>
      <c r="D1004" s="163" t="s">
        <v>175</v>
      </c>
      <c r="E1004" s="163" t="s">
        <v>176</v>
      </c>
      <c r="F1004" s="163" t="s">
        <v>177</v>
      </c>
      <c r="G1004" s="163" t="s">
        <v>178</v>
      </c>
    </row>
    <row r="1005" spans="1:7" s="162" customFormat="1" ht="24">
      <c r="A1005" s="164" t="s">
        <v>538</v>
      </c>
      <c r="B1005" s="165" t="s">
        <v>539</v>
      </c>
      <c r="C1005" s="164" t="s">
        <v>31</v>
      </c>
      <c r="D1005" s="164" t="s">
        <v>198</v>
      </c>
      <c r="E1005" s="166">
        <v>1</v>
      </c>
      <c r="F1005" s="167">
        <v>0.24</v>
      </c>
      <c r="G1005" s="167">
        <f>TRUNC(TRUNC(E1005,8)*F1005,2)</f>
        <v>0.24</v>
      </c>
    </row>
    <row r="1006" spans="1:7" s="162" customFormat="1">
      <c r="A1006" s="168"/>
      <c r="B1006" s="168"/>
      <c r="C1006" s="168"/>
      <c r="D1006" s="168"/>
      <c r="E1006" s="253" t="s">
        <v>257</v>
      </c>
      <c r="F1006" s="253"/>
      <c r="G1006" s="169">
        <f>SUM(G1005:G1005)</f>
        <v>0.24</v>
      </c>
    </row>
    <row r="1007" spans="1:7" s="162" customFormat="1">
      <c r="A1007" s="168"/>
      <c r="B1007" s="168"/>
      <c r="C1007" s="168"/>
      <c r="D1007" s="168"/>
      <c r="E1007" s="254" t="s">
        <v>181</v>
      </c>
      <c r="F1007" s="254"/>
      <c r="G1007" s="170">
        <f>SUM(G1000,G1003,G1006)</f>
        <v>27.919999999999998</v>
      </c>
    </row>
    <row r="1008" spans="1:7" s="162" customFormat="1">
      <c r="A1008" s="168"/>
      <c r="B1008" s="168"/>
      <c r="C1008" s="168"/>
      <c r="D1008" s="168"/>
      <c r="E1008" s="256"/>
      <c r="F1008" s="256"/>
      <c r="G1008" s="256"/>
    </row>
    <row r="1009" spans="1:7" s="162" customFormat="1">
      <c r="A1009" s="257" t="s">
        <v>540</v>
      </c>
      <c r="B1009" s="257"/>
      <c r="C1009" s="257"/>
      <c r="D1009" s="257"/>
      <c r="E1009" s="257"/>
      <c r="F1009" s="257"/>
      <c r="G1009" s="257"/>
    </row>
    <row r="1010" spans="1:7" s="162" customFormat="1" ht="24">
      <c r="A1010" s="255" t="s">
        <v>173</v>
      </c>
      <c r="B1010" s="255"/>
      <c r="C1010" s="163" t="s">
        <v>174</v>
      </c>
      <c r="D1010" s="163" t="s">
        <v>175</v>
      </c>
      <c r="E1010" s="163" t="s">
        <v>176</v>
      </c>
      <c r="F1010" s="163" t="s">
        <v>177</v>
      </c>
      <c r="G1010" s="163" t="s">
        <v>178</v>
      </c>
    </row>
    <row r="1011" spans="1:7" s="162" customFormat="1" ht="24">
      <c r="A1011" s="164" t="s">
        <v>512</v>
      </c>
      <c r="B1011" s="165" t="s">
        <v>513</v>
      </c>
      <c r="C1011" s="164" t="s">
        <v>31</v>
      </c>
      <c r="D1011" s="164" t="s">
        <v>489</v>
      </c>
      <c r="E1011" s="166">
        <v>10.130000000000001</v>
      </c>
      <c r="F1011" s="167">
        <v>6.32</v>
      </c>
      <c r="G1011" s="167">
        <f>TRUNC(TRUNC(E1011,8)*F1011,2)</f>
        <v>64.02</v>
      </c>
    </row>
    <row r="1012" spans="1:7" s="162" customFormat="1">
      <c r="A1012" s="168"/>
      <c r="B1012" s="168"/>
      <c r="C1012" s="168"/>
      <c r="D1012" s="168"/>
      <c r="E1012" s="253" t="s">
        <v>180</v>
      </c>
      <c r="F1012" s="253"/>
      <c r="G1012" s="169">
        <f>SUM(G1011:G1011)</f>
        <v>64.02</v>
      </c>
    </row>
    <row r="1013" spans="1:7" s="162" customFormat="1">
      <c r="A1013" s="168"/>
      <c r="B1013" s="168"/>
      <c r="C1013" s="168"/>
      <c r="D1013" s="168"/>
      <c r="E1013" s="254" t="s">
        <v>181</v>
      </c>
      <c r="F1013" s="254"/>
      <c r="G1013" s="170">
        <f>SUM(G1012)</f>
        <v>64.02</v>
      </c>
    </row>
    <row r="1014" spans="1:7" s="162" customFormat="1">
      <c r="A1014" s="168"/>
      <c r="B1014" s="168"/>
      <c r="C1014" s="168"/>
      <c r="D1014" s="168"/>
      <c r="E1014" s="256"/>
      <c r="F1014" s="256"/>
      <c r="G1014" s="256"/>
    </row>
    <row r="1015" spans="1:7" s="162" customFormat="1">
      <c r="A1015" s="257" t="s">
        <v>541</v>
      </c>
      <c r="B1015" s="257"/>
      <c r="C1015" s="257"/>
      <c r="D1015" s="257"/>
      <c r="E1015" s="257"/>
      <c r="F1015" s="257"/>
      <c r="G1015" s="257"/>
    </row>
    <row r="1016" spans="1:7" s="162" customFormat="1" ht="24">
      <c r="A1016" s="255" t="s">
        <v>254</v>
      </c>
      <c r="B1016" s="255"/>
      <c r="C1016" s="163" t="s">
        <v>174</v>
      </c>
      <c r="D1016" s="163" t="s">
        <v>175</v>
      </c>
      <c r="E1016" s="163" t="s">
        <v>176</v>
      </c>
      <c r="F1016" s="163" t="s">
        <v>177</v>
      </c>
      <c r="G1016" s="163" t="s">
        <v>178</v>
      </c>
    </row>
    <row r="1017" spans="1:7" s="162" customFormat="1" ht="36">
      <c r="A1017" s="164" t="s">
        <v>542</v>
      </c>
      <c r="B1017" s="165" t="s">
        <v>543</v>
      </c>
      <c r="C1017" s="164" t="s">
        <v>31</v>
      </c>
      <c r="D1017" s="164" t="s">
        <v>198</v>
      </c>
      <c r="E1017" s="166">
        <v>1</v>
      </c>
      <c r="F1017" s="167">
        <v>17.86</v>
      </c>
      <c r="G1017" s="167">
        <f>TRUNC(TRUNC(E1017,8)*F1017,2)</f>
        <v>17.86</v>
      </c>
    </row>
    <row r="1018" spans="1:7" s="162" customFormat="1" ht="36">
      <c r="A1018" s="164" t="s">
        <v>544</v>
      </c>
      <c r="B1018" s="165" t="s">
        <v>545</v>
      </c>
      <c r="C1018" s="164" t="s">
        <v>31</v>
      </c>
      <c r="D1018" s="164" t="s">
        <v>198</v>
      </c>
      <c r="E1018" s="166">
        <v>1</v>
      </c>
      <c r="F1018" s="167">
        <v>4.79</v>
      </c>
      <c r="G1018" s="167">
        <f>TRUNC(TRUNC(E1018,8)*F1018,2)</f>
        <v>4.79</v>
      </c>
    </row>
    <row r="1019" spans="1:7" s="162" customFormat="1">
      <c r="A1019" s="168"/>
      <c r="B1019" s="168"/>
      <c r="C1019" s="168"/>
      <c r="D1019" s="168"/>
      <c r="E1019" s="253" t="s">
        <v>257</v>
      </c>
      <c r="F1019" s="253"/>
      <c r="G1019" s="169">
        <f>SUM(G1017:G1018)</f>
        <v>22.65</v>
      </c>
    </row>
    <row r="1020" spans="1:7" s="162" customFormat="1">
      <c r="A1020" s="168"/>
      <c r="B1020" s="168"/>
      <c r="C1020" s="168"/>
      <c r="D1020" s="168"/>
      <c r="E1020" s="254" t="s">
        <v>181</v>
      </c>
      <c r="F1020" s="254"/>
      <c r="G1020" s="170">
        <f>SUM(G1019)</f>
        <v>22.65</v>
      </c>
    </row>
    <row r="1021" spans="1:7" s="162" customFormat="1">
      <c r="A1021" s="168"/>
      <c r="B1021" s="168"/>
      <c r="C1021" s="168"/>
      <c r="D1021" s="168"/>
      <c r="E1021" s="256"/>
      <c r="F1021" s="256"/>
      <c r="G1021" s="256"/>
    </row>
    <row r="1022" spans="1:7" s="162" customFormat="1">
      <c r="A1022" s="257" t="s">
        <v>546</v>
      </c>
      <c r="B1022" s="257"/>
      <c r="C1022" s="257"/>
      <c r="D1022" s="257"/>
      <c r="E1022" s="257"/>
      <c r="F1022" s="257"/>
      <c r="G1022" s="257"/>
    </row>
    <row r="1023" spans="1:7" s="162" customFormat="1" ht="24">
      <c r="A1023" s="255" t="s">
        <v>254</v>
      </c>
      <c r="B1023" s="255"/>
      <c r="C1023" s="163" t="s">
        <v>174</v>
      </c>
      <c r="D1023" s="163" t="s">
        <v>175</v>
      </c>
      <c r="E1023" s="163" t="s">
        <v>176</v>
      </c>
      <c r="F1023" s="163" t="s">
        <v>177</v>
      </c>
      <c r="G1023" s="163" t="s">
        <v>178</v>
      </c>
    </row>
    <row r="1024" spans="1:7" s="162" customFormat="1" ht="36">
      <c r="A1024" s="164" t="s">
        <v>542</v>
      </c>
      <c r="B1024" s="165" t="s">
        <v>543</v>
      </c>
      <c r="C1024" s="164" t="s">
        <v>31</v>
      </c>
      <c r="D1024" s="164" t="s">
        <v>198</v>
      </c>
      <c r="E1024" s="166">
        <v>1</v>
      </c>
      <c r="F1024" s="167">
        <v>17.86</v>
      </c>
      <c r="G1024" s="167">
        <f>TRUNC(TRUNC(E1024,8)*F1024,2)</f>
        <v>17.86</v>
      </c>
    </row>
    <row r="1025" spans="1:7" s="162" customFormat="1" ht="36">
      <c r="A1025" s="164" t="s">
        <v>544</v>
      </c>
      <c r="B1025" s="165" t="s">
        <v>545</v>
      </c>
      <c r="C1025" s="164" t="s">
        <v>31</v>
      </c>
      <c r="D1025" s="164" t="s">
        <v>198</v>
      </c>
      <c r="E1025" s="166">
        <v>1</v>
      </c>
      <c r="F1025" s="167">
        <v>4.79</v>
      </c>
      <c r="G1025" s="167">
        <f>TRUNC(TRUNC(E1025,8)*F1025,2)</f>
        <v>4.79</v>
      </c>
    </row>
    <row r="1026" spans="1:7" s="162" customFormat="1" ht="36">
      <c r="A1026" s="164" t="s">
        <v>547</v>
      </c>
      <c r="B1026" s="165" t="s">
        <v>548</v>
      </c>
      <c r="C1026" s="164" t="s">
        <v>31</v>
      </c>
      <c r="D1026" s="164" t="s">
        <v>198</v>
      </c>
      <c r="E1026" s="166">
        <v>1</v>
      </c>
      <c r="F1026" s="167">
        <v>22.35</v>
      </c>
      <c r="G1026" s="167">
        <f>TRUNC(TRUNC(E1026,8)*F1026,2)</f>
        <v>22.35</v>
      </c>
    </row>
    <row r="1027" spans="1:7" s="162" customFormat="1" ht="48">
      <c r="A1027" s="164" t="s">
        <v>549</v>
      </c>
      <c r="B1027" s="165" t="s">
        <v>550</v>
      </c>
      <c r="C1027" s="164" t="s">
        <v>31</v>
      </c>
      <c r="D1027" s="164" t="s">
        <v>198</v>
      </c>
      <c r="E1027" s="166">
        <v>1</v>
      </c>
      <c r="F1027" s="167">
        <v>166.08</v>
      </c>
      <c r="G1027" s="167">
        <f>TRUNC(TRUNC(E1027,8)*F1027,2)</f>
        <v>166.08</v>
      </c>
    </row>
    <row r="1028" spans="1:7" s="162" customFormat="1">
      <c r="A1028" s="168"/>
      <c r="B1028" s="168"/>
      <c r="C1028" s="168"/>
      <c r="D1028" s="168"/>
      <c r="E1028" s="253" t="s">
        <v>257</v>
      </c>
      <c r="F1028" s="253"/>
      <c r="G1028" s="169">
        <f>SUM(G1024:G1027)</f>
        <v>211.08</v>
      </c>
    </row>
    <row r="1029" spans="1:7" s="162" customFormat="1">
      <c r="A1029" s="168"/>
      <c r="B1029" s="168"/>
      <c r="C1029" s="168"/>
      <c r="D1029" s="168"/>
      <c r="E1029" s="254" t="s">
        <v>181</v>
      </c>
      <c r="F1029" s="254"/>
      <c r="G1029" s="170">
        <f>SUM(G1028)</f>
        <v>211.08</v>
      </c>
    </row>
    <row r="1030" spans="1:7" s="162" customFormat="1">
      <c r="A1030" s="168"/>
      <c r="B1030" s="168"/>
      <c r="C1030" s="168"/>
      <c r="D1030" s="168"/>
      <c r="E1030" s="256"/>
      <c r="F1030" s="256"/>
      <c r="G1030" s="256"/>
    </row>
    <row r="1031" spans="1:7" s="162" customFormat="1">
      <c r="A1031" s="257" t="s">
        <v>551</v>
      </c>
      <c r="B1031" s="257"/>
      <c r="C1031" s="257"/>
      <c r="D1031" s="257"/>
      <c r="E1031" s="257"/>
      <c r="F1031" s="257"/>
      <c r="G1031" s="257"/>
    </row>
    <row r="1032" spans="1:7" s="162" customFormat="1" ht="24">
      <c r="A1032" s="255" t="s">
        <v>405</v>
      </c>
      <c r="B1032" s="255"/>
      <c r="C1032" s="163" t="s">
        <v>174</v>
      </c>
      <c r="D1032" s="163" t="s">
        <v>175</v>
      </c>
      <c r="E1032" s="163" t="s">
        <v>176</v>
      </c>
      <c r="F1032" s="163" t="s">
        <v>177</v>
      </c>
      <c r="G1032" s="163" t="s">
        <v>178</v>
      </c>
    </row>
    <row r="1033" spans="1:7" s="162" customFormat="1" ht="36">
      <c r="A1033" s="164" t="s">
        <v>552</v>
      </c>
      <c r="B1033" s="165" t="s">
        <v>553</v>
      </c>
      <c r="C1033" s="164" t="s">
        <v>31</v>
      </c>
      <c r="D1033" s="164" t="s">
        <v>40</v>
      </c>
      <c r="E1033" s="166">
        <v>5.3300000000000001E-5</v>
      </c>
      <c r="F1033" s="167">
        <v>335202.46999999997</v>
      </c>
      <c r="G1033" s="167">
        <f>TRUNC(TRUNC(E1033,8)*F1033,2)</f>
        <v>17.86</v>
      </c>
    </row>
    <row r="1034" spans="1:7" s="162" customFormat="1">
      <c r="A1034" s="168"/>
      <c r="B1034" s="168"/>
      <c r="C1034" s="168"/>
      <c r="D1034" s="168"/>
      <c r="E1034" s="253" t="s">
        <v>408</v>
      </c>
      <c r="F1034" s="253"/>
      <c r="G1034" s="169">
        <f>SUM(G1033:G1033)</f>
        <v>17.86</v>
      </c>
    </row>
    <row r="1035" spans="1:7" s="162" customFormat="1">
      <c r="A1035" s="168"/>
      <c r="B1035" s="168"/>
      <c r="C1035" s="168"/>
      <c r="D1035" s="168"/>
      <c r="E1035" s="254" t="s">
        <v>181</v>
      </c>
      <c r="F1035" s="254"/>
      <c r="G1035" s="170">
        <f>SUM(G1034)</f>
        <v>17.86</v>
      </c>
    </row>
    <row r="1036" spans="1:7" s="162" customFormat="1">
      <c r="A1036" s="168"/>
      <c r="B1036" s="168"/>
      <c r="C1036" s="168"/>
      <c r="D1036" s="168"/>
      <c r="E1036" s="256"/>
      <c r="F1036" s="256"/>
      <c r="G1036" s="256"/>
    </row>
    <row r="1037" spans="1:7" s="162" customFormat="1">
      <c r="A1037" s="257" t="s">
        <v>554</v>
      </c>
      <c r="B1037" s="257"/>
      <c r="C1037" s="257"/>
      <c r="D1037" s="257"/>
      <c r="E1037" s="257"/>
      <c r="F1037" s="257"/>
      <c r="G1037" s="257"/>
    </row>
    <row r="1038" spans="1:7" s="162" customFormat="1" ht="24">
      <c r="A1038" s="255" t="s">
        <v>405</v>
      </c>
      <c r="B1038" s="255"/>
      <c r="C1038" s="163" t="s">
        <v>174</v>
      </c>
      <c r="D1038" s="163" t="s">
        <v>175</v>
      </c>
      <c r="E1038" s="163" t="s">
        <v>176</v>
      </c>
      <c r="F1038" s="163" t="s">
        <v>177</v>
      </c>
      <c r="G1038" s="163" t="s">
        <v>178</v>
      </c>
    </row>
    <row r="1039" spans="1:7" s="162" customFormat="1" ht="36">
      <c r="A1039" s="164" t="s">
        <v>552</v>
      </c>
      <c r="B1039" s="165" t="s">
        <v>553</v>
      </c>
      <c r="C1039" s="164" t="s">
        <v>31</v>
      </c>
      <c r="D1039" s="164" t="s">
        <v>40</v>
      </c>
      <c r="E1039" s="166">
        <v>1.43E-5</v>
      </c>
      <c r="F1039" s="167">
        <v>335202.46999999997</v>
      </c>
      <c r="G1039" s="167">
        <f>TRUNC(TRUNC(E1039,8)*F1039,2)</f>
        <v>4.79</v>
      </c>
    </row>
    <row r="1040" spans="1:7" s="162" customFormat="1">
      <c r="A1040" s="168"/>
      <c r="B1040" s="168"/>
      <c r="C1040" s="168"/>
      <c r="D1040" s="168"/>
      <c r="E1040" s="253" t="s">
        <v>408</v>
      </c>
      <c r="F1040" s="253"/>
      <c r="G1040" s="169">
        <f>SUM(G1039:G1039)</f>
        <v>4.79</v>
      </c>
    </row>
    <row r="1041" spans="1:7" s="162" customFormat="1">
      <c r="A1041" s="168"/>
      <c r="B1041" s="168"/>
      <c r="C1041" s="168"/>
      <c r="D1041" s="168"/>
      <c r="E1041" s="254" t="s">
        <v>181</v>
      </c>
      <c r="F1041" s="254"/>
      <c r="G1041" s="170">
        <f>SUM(G1040)</f>
        <v>4.79</v>
      </c>
    </row>
    <row r="1042" spans="1:7" s="162" customFormat="1">
      <c r="A1042" s="168"/>
      <c r="B1042" s="168"/>
      <c r="C1042" s="168"/>
      <c r="D1042" s="168"/>
      <c r="E1042" s="256"/>
      <c r="F1042" s="256"/>
      <c r="G1042" s="256"/>
    </row>
    <row r="1043" spans="1:7" s="162" customFormat="1">
      <c r="A1043" s="257" t="s">
        <v>555</v>
      </c>
      <c r="B1043" s="257"/>
      <c r="C1043" s="257"/>
      <c r="D1043" s="257"/>
      <c r="E1043" s="257"/>
      <c r="F1043" s="257"/>
      <c r="G1043" s="257"/>
    </row>
    <row r="1044" spans="1:7" s="162" customFormat="1" ht="24">
      <c r="A1044" s="255" t="s">
        <v>405</v>
      </c>
      <c r="B1044" s="255"/>
      <c r="C1044" s="163" t="s">
        <v>174</v>
      </c>
      <c r="D1044" s="163" t="s">
        <v>175</v>
      </c>
      <c r="E1044" s="163" t="s">
        <v>176</v>
      </c>
      <c r="F1044" s="163" t="s">
        <v>177</v>
      </c>
      <c r="G1044" s="163" t="s">
        <v>178</v>
      </c>
    </row>
    <row r="1045" spans="1:7" s="162" customFormat="1" ht="36">
      <c r="A1045" s="164" t="s">
        <v>552</v>
      </c>
      <c r="B1045" s="165" t="s">
        <v>553</v>
      </c>
      <c r="C1045" s="164" t="s">
        <v>31</v>
      </c>
      <c r="D1045" s="164" t="s">
        <v>40</v>
      </c>
      <c r="E1045" s="166">
        <v>6.6699999999999995E-5</v>
      </c>
      <c r="F1045" s="167">
        <v>335202.46999999997</v>
      </c>
      <c r="G1045" s="167">
        <f>TRUNC(TRUNC(E1045,8)*F1045,2)</f>
        <v>22.35</v>
      </c>
    </row>
    <row r="1046" spans="1:7" s="162" customFormat="1">
      <c r="A1046" s="168"/>
      <c r="B1046" s="168"/>
      <c r="C1046" s="168"/>
      <c r="D1046" s="168"/>
      <c r="E1046" s="253" t="s">
        <v>408</v>
      </c>
      <c r="F1046" s="253"/>
      <c r="G1046" s="169">
        <f>SUM(G1045:G1045)</f>
        <v>22.35</v>
      </c>
    </row>
    <row r="1047" spans="1:7" s="162" customFormat="1">
      <c r="A1047" s="168"/>
      <c r="B1047" s="168"/>
      <c r="C1047" s="168"/>
      <c r="D1047" s="168"/>
      <c r="E1047" s="254" t="s">
        <v>181</v>
      </c>
      <c r="F1047" s="254"/>
      <c r="G1047" s="170">
        <f>SUM(G1046)</f>
        <v>22.35</v>
      </c>
    </row>
    <row r="1048" spans="1:7" s="162" customFormat="1">
      <c r="A1048" s="168"/>
      <c r="B1048" s="168"/>
      <c r="C1048" s="168"/>
      <c r="D1048" s="168"/>
      <c r="E1048" s="256"/>
      <c r="F1048" s="256"/>
      <c r="G1048" s="256"/>
    </row>
    <row r="1049" spans="1:7" s="162" customFormat="1">
      <c r="A1049" s="257" t="s">
        <v>556</v>
      </c>
      <c r="B1049" s="257"/>
      <c r="C1049" s="257"/>
      <c r="D1049" s="257"/>
      <c r="E1049" s="257"/>
      <c r="F1049" s="257"/>
      <c r="G1049" s="257"/>
    </row>
    <row r="1050" spans="1:7" s="162" customFormat="1" ht="24">
      <c r="A1050" s="255" t="s">
        <v>173</v>
      </c>
      <c r="B1050" s="255"/>
      <c r="C1050" s="163" t="s">
        <v>174</v>
      </c>
      <c r="D1050" s="163" t="s">
        <v>175</v>
      </c>
      <c r="E1050" s="163" t="s">
        <v>176</v>
      </c>
      <c r="F1050" s="163" t="s">
        <v>177</v>
      </c>
      <c r="G1050" s="163" t="s">
        <v>178</v>
      </c>
    </row>
    <row r="1051" spans="1:7" s="162" customFormat="1" ht="24">
      <c r="A1051" s="164" t="s">
        <v>512</v>
      </c>
      <c r="B1051" s="165" t="s">
        <v>513</v>
      </c>
      <c r="C1051" s="164" t="s">
        <v>31</v>
      </c>
      <c r="D1051" s="164" t="s">
        <v>489</v>
      </c>
      <c r="E1051" s="166">
        <v>26.28</v>
      </c>
      <c r="F1051" s="167">
        <v>6.32</v>
      </c>
      <c r="G1051" s="167">
        <f>TRUNC(TRUNC(E1051,8)*F1051,2)</f>
        <v>166.08</v>
      </c>
    </row>
    <row r="1052" spans="1:7" s="162" customFormat="1">
      <c r="A1052" s="168"/>
      <c r="B1052" s="168"/>
      <c r="C1052" s="168"/>
      <c r="D1052" s="168"/>
      <c r="E1052" s="253" t="s">
        <v>180</v>
      </c>
      <c r="F1052" s="253"/>
      <c r="G1052" s="169">
        <f>SUM(G1051:G1051)</f>
        <v>166.08</v>
      </c>
    </row>
    <row r="1053" spans="1:7" s="162" customFormat="1">
      <c r="A1053" s="168"/>
      <c r="B1053" s="168"/>
      <c r="C1053" s="168"/>
      <c r="D1053" s="168"/>
      <c r="E1053" s="254" t="s">
        <v>181</v>
      </c>
      <c r="F1053" s="254"/>
      <c r="G1053" s="170">
        <f>SUM(G1052)</f>
        <v>166.08</v>
      </c>
    </row>
    <row r="1054" spans="1:7" s="162" customFormat="1">
      <c r="A1054" s="168"/>
      <c r="B1054" s="168"/>
      <c r="C1054" s="168"/>
      <c r="D1054" s="168"/>
      <c r="E1054" s="256"/>
      <c r="F1054" s="256"/>
      <c r="G1054" s="256"/>
    </row>
    <row r="1055" spans="1:7" s="162" customFormat="1">
      <c r="A1055" s="257" t="s">
        <v>557</v>
      </c>
      <c r="B1055" s="257"/>
      <c r="C1055" s="257"/>
      <c r="D1055" s="257"/>
      <c r="E1055" s="257"/>
      <c r="F1055" s="257"/>
      <c r="G1055" s="257"/>
    </row>
    <row r="1056" spans="1:7" s="162" customFormat="1" ht="24">
      <c r="A1056" s="255" t="s">
        <v>188</v>
      </c>
      <c r="B1056" s="255"/>
      <c r="C1056" s="163" t="s">
        <v>174</v>
      </c>
      <c r="D1056" s="163" t="s">
        <v>175</v>
      </c>
      <c r="E1056" s="163" t="s">
        <v>176</v>
      </c>
      <c r="F1056" s="163" t="s">
        <v>177</v>
      </c>
      <c r="G1056" s="163" t="s">
        <v>178</v>
      </c>
    </row>
    <row r="1057" spans="1:7" s="162" customFormat="1" ht="48">
      <c r="A1057" s="164" t="s">
        <v>286</v>
      </c>
      <c r="B1057" s="165" t="s">
        <v>287</v>
      </c>
      <c r="C1057" s="164" t="s">
        <v>31</v>
      </c>
      <c r="D1057" s="164" t="s">
        <v>212</v>
      </c>
      <c r="E1057" s="166">
        <v>0.77869999999999995</v>
      </c>
      <c r="F1057" s="167">
        <v>0.44</v>
      </c>
      <c r="G1057" s="167">
        <f>TRUNC(TRUNC(E1057,8)*F1057,2)</f>
        <v>0.34</v>
      </c>
    </row>
    <row r="1058" spans="1:7" s="162" customFormat="1" ht="48">
      <c r="A1058" s="164" t="s">
        <v>288</v>
      </c>
      <c r="B1058" s="165" t="s">
        <v>289</v>
      </c>
      <c r="C1058" s="164" t="s">
        <v>31</v>
      </c>
      <c r="D1058" s="164" t="s">
        <v>191</v>
      </c>
      <c r="E1058" s="166">
        <v>0.82589999999999997</v>
      </c>
      <c r="F1058" s="167">
        <v>2.0499999999999998</v>
      </c>
      <c r="G1058" s="167">
        <f>TRUNC(TRUNC(E1058,8)*F1058,2)</f>
        <v>1.69</v>
      </c>
    </row>
    <row r="1059" spans="1:7" s="162" customFormat="1">
      <c r="A1059" s="168"/>
      <c r="B1059" s="168"/>
      <c r="C1059" s="168"/>
      <c r="D1059" s="168"/>
      <c r="E1059" s="253" t="s">
        <v>192</v>
      </c>
      <c r="F1059" s="253"/>
      <c r="G1059" s="169">
        <f>SUM(G1057:G1058)</f>
        <v>2.0299999999999998</v>
      </c>
    </row>
    <row r="1060" spans="1:7" s="162" customFormat="1" ht="24">
      <c r="A1060" s="255" t="s">
        <v>173</v>
      </c>
      <c r="B1060" s="255"/>
      <c r="C1060" s="163" t="s">
        <v>174</v>
      </c>
      <c r="D1060" s="163" t="s">
        <v>175</v>
      </c>
      <c r="E1060" s="163" t="s">
        <v>176</v>
      </c>
      <c r="F1060" s="163" t="s">
        <v>177</v>
      </c>
      <c r="G1060" s="163" t="s">
        <v>178</v>
      </c>
    </row>
    <row r="1061" spans="1:7" s="162" customFormat="1" ht="24">
      <c r="A1061" s="164" t="s">
        <v>225</v>
      </c>
      <c r="B1061" s="165" t="s">
        <v>226</v>
      </c>
      <c r="C1061" s="164" t="s">
        <v>31</v>
      </c>
      <c r="D1061" s="164" t="s">
        <v>48</v>
      </c>
      <c r="E1061" s="166">
        <v>0.75580000000000003</v>
      </c>
      <c r="F1061" s="167">
        <v>130</v>
      </c>
      <c r="G1061" s="167">
        <f>TRUNC(TRUNC(E1061,8)*F1061,2)</f>
        <v>98.25</v>
      </c>
    </row>
    <row r="1062" spans="1:7" s="162" customFormat="1">
      <c r="A1062" s="164" t="s">
        <v>302</v>
      </c>
      <c r="B1062" s="165" t="s">
        <v>303</v>
      </c>
      <c r="C1062" s="164" t="s">
        <v>31</v>
      </c>
      <c r="D1062" s="164" t="s">
        <v>251</v>
      </c>
      <c r="E1062" s="166">
        <v>322.97770000000003</v>
      </c>
      <c r="F1062" s="167">
        <v>0.7</v>
      </c>
      <c r="G1062" s="167">
        <f>TRUNC(TRUNC(E1062,8)*F1062,2)</f>
        <v>226.08</v>
      </c>
    </row>
    <row r="1063" spans="1:7" s="162" customFormat="1" ht="24">
      <c r="A1063" s="164" t="s">
        <v>558</v>
      </c>
      <c r="B1063" s="165" t="s">
        <v>559</v>
      </c>
      <c r="C1063" s="164" t="s">
        <v>31</v>
      </c>
      <c r="D1063" s="164" t="s">
        <v>48</v>
      </c>
      <c r="E1063" s="166">
        <v>0.58720000000000006</v>
      </c>
      <c r="F1063" s="167">
        <v>100.61</v>
      </c>
      <c r="G1063" s="167">
        <f>TRUNC(TRUNC(E1063,8)*F1063,2)</f>
        <v>59.07</v>
      </c>
    </row>
    <row r="1064" spans="1:7" s="162" customFormat="1">
      <c r="A1064" s="168"/>
      <c r="B1064" s="168"/>
      <c r="C1064" s="168"/>
      <c r="D1064" s="168"/>
      <c r="E1064" s="253" t="s">
        <v>180</v>
      </c>
      <c r="F1064" s="253"/>
      <c r="G1064" s="169">
        <f>SUM(G1061:G1063)</f>
        <v>383.40000000000003</v>
      </c>
    </row>
    <row r="1065" spans="1:7" s="162" customFormat="1" ht="24">
      <c r="A1065" s="255" t="s">
        <v>195</v>
      </c>
      <c r="B1065" s="255"/>
      <c r="C1065" s="163" t="s">
        <v>174</v>
      </c>
      <c r="D1065" s="163" t="s">
        <v>175</v>
      </c>
      <c r="E1065" s="163" t="s">
        <v>176</v>
      </c>
      <c r="F1065" s="163" t="s">
        <v>177</v>
      </c>
      <c r="G1065" s="163" t="s">
        <v>178</v>
      </c>
    </row>
    <row r="1066" spans="1:7" s="162" customFormat="1" ht="36">
      <c r="A1066" s="164" t="s">
        <v>308</v>
      </c>
      <c r="B1066" s="165" t="s">
        <v>309</v>
      </c>
      <c r="C1066" s="164" t="s">
        <v>31</v>
      </c>
      <c r="D1066" s="164" t="s">
        <v>198</v>
      </c>
      <c r="E1066" s="166">
        <v>1.6046</v>
      </c>
      <c r="F1066" s="167">
        <v>21.49</v>
      </c>
      <c r="G1066" s="167">
        <f>TRUNC(TRUNC(E1066,8)*F1066,2)</f>
        <v>34.479999999999997</v>
      </c>
    </row>
    <row r="1067" spans="1:7" s="162" customFormat="1">
      <c r="A1067" s="164" t="s">
        <v>203</v>
      </c>
      <c r="B1067" s="165" t="s">
        <v>204</v>
      </c>
      <c r="C1067" s="164" t="s">
        <v>31</v>
      </c>
      <c r="D1067" s="164" t="s">
        <v>198</v>
      </c>
      <c r="E1067" s="166">
        <v>2.5333000000000001</v>
      </c>
      <c r="F1067" s="167">
        <v>22.95</v>
      </c>
      <c r="G1067" s="167">
        <f>TRUNC(TRUNC(E1067,8)*F1067,2)</f>
        <v>58.13</v>
      </c>
    </row>
    <row r="1068" spans="1:7" s="162" customFormat="1">
      <c r="A1068" s="168"/>
      <c r="B1068" s="168"/>
      <c r="C1068" s="168"/>
      <c r="D1068" s="168"/>
      <c r="E1068" s="253" t="s">
        <v>205</v>
      </c>
      <c r="F1068" s="253"/>
      <c r="G1068" s="169">
        <f>SUM(G1066:G1067)</f>
        <v>92.61</v>
      </c>
    </row>
    <row r="1069" spans="1:7" s="162" customFormat="1">
      <c r="A1069" s="168"/>
      <c r="B1069" s="168"/>
      <c r="C1069" s="168"/>
      <c r="D1069" s="168"/>
      <c r="E1069" s="254" t="s">
        <v>181</v>
      </c>
      <c r="F1069" s="254"/>
      <c r="G1069" s="170">
        <f>SUM(G1059,G1064,G1068)</f>
        <v>478.04</v>
      </c>
    </row>
    <row r="1070" spans="1:7" s="162" customFormat="1">
      <c r="A1070" s="168"/>
      <c r="B1070" s="168"/>
      <c r="C1070" s="168"/>
      <c r="D1070" s="168"/>
      <c r="E1070" s="256"/>
      <c r="F1070" s="256"/>
      <c r="G1070" s="256"/>
    </row>
    <row r="1071" spans="1:7" s="162" customFormat="1">
      <c r="A1071" s="257" t="s">
        <v>560</v>
      </c>
      <c r="B1071" s="257"/>
      <c r="C1071" s="257"/>
      <c r="D1071" s="257"/>
      <c r="E1071" s="257"/>
      <c r="F1071" s="257"/>
      <c r="G1071" s="257"/>
    </row>
    <row r="1072" spans="1:7" s="162" customFormat="1" ht="24">
      <c r="A1072" s="255" t="s">
        <v>188</v>
      </c>
      <c r="B1072" s="255"/>
      <c r="C1072" s="163" t="s">
        <v>174</v>
      </c>
      <c r="D1072" s="163" t="s">
        <v>175</v>
      </c>
      <c r="E1072" s="163" t="s">
        <v>176</v>
      </c>
      <c r="F1072" s="163" t="s">
        <v>177</v>
      </c>
      <c r="G1072" s="163" t="s">
        <v>178</v>
      </c>
    </row>
    <row r="1073" spans="1:7" s="162" customFormat="1" ht="48">
      <c r="A1073" s="164" t="s">
        <v>286</v>
      </c>
      <c r="B1073" s="165" t="s">
        <v>287</v>
      </c>
      <c r="C1073" s="164" t="s">
        <v>31</v>
      </c>
      <c r="D1073" s="164" t="s">
        <v>212</v>
      </c>
      <c r="E1073" s="166">
        <v>0.71030000000000004</v>
      </c>
      <c r="F1073" s="167">
        <v>0.44</v>
      </c>
      <c r="G1073" s="167">
        <f>TRUNC(TRUNC(E1073,8)*F1073,2)</f>
        <v>0.31</v>
      </c>
    </row>
    <row r="1074" spans="1:7" s="162" customFormat="1" ht="48">
      <c r="A1074" s="164" t="s">
        <v>288</v>
      </c>
      <c r="B1074" s="165" t="s">
        <v>289</v>
      </c>
      <c r="C1074" s="164" t="s">
        <v>31</v>
      </c>
      <c r="D1074" s="164" t="s">
        <v>191</v>
      </c>
      <c r="E1074" s="166">
        <v>0.75339999999999996</v>
      </c>
      <c r="F1074" s="167">
        <v>2.0499999999999998</v>
      </c>
      <c r="G1074" s="167">
        <f>TRUNC(TRUNC(E1074,8)*F1074,2)</f>
        <v>1.54</v>
      </c>
    </row>
    <row r="1075" spans="1:7" s="162" customFormat="1">
      <c r="A1075" s="168"/>
      <c r="B1075" s="168"/>
      <c r="C1075" s="168"/>
      <c r="D1075" s="168"/>
      <c r="E1075" s="253" t="s">
        <v>192</v>
      </c>
      <c r="F1075" s="253"/>
      <c r="G1075" s="169">
        <f>SUM(G1073:G1074)</f>
        <v>1.85</v>
      </c>
    </row>
    <row r="1076" spans="1:7" s="162" customFormat="1" ht="24">
      <c r="A1076" s="255" t="s">
        <v>173</v>
      </c>
      <c r="B1076" s="255"/>
      <c r="C1076" s="163" t="s">
        <v>174</v>
      </c>
      <c r="D1076" s="163" t="s">
        <v>175</v>
      </c>
      <c r="E1076" s="163" t="s">
        <v>176</v>
      </c>
      <c r="F1076" s="163" t="s">
        <v>177</v>
      </c>
      <c r="G1076" s="163" t="s">
        <v>178</v>
      </c>
    </row>
    <row r="1077" spans="1:7" s="162" customFormat="1" ht="24">
      <c r="A1077" s="164" t="s">
        <v>225</v>
      </c>
      <c r="B1077" s="165" t="s">
        <v>226</v>
      </c>
      <c r="C1077" s="164" t="s">
        <v>31</v>
      </c>
      <c r="D1077" s="164" t="s">
        <v>48</v>
      </c>
      <c r="E1077" s="166">
        <v>0.72289999999999999</v>
      </c>
      <c r="F1077" s="167">
        <v>130</v>
      </c>
      <c r="G1077" s="167">
        <f>TRUNC(TRUNC(E1077,8)*F1077,2)</f>
        <v>93.97</v>
      </c>
    </row>
    <row r="1078" spans="1:7" s="162" customFormat="1">
      <c r="A1078" s="164" t="s">
        <v>302</v>
      </c>
      <c r="B1078" s="165" t="s">
        <v>303</v>
      </c>
      <c r="C1078" s="164" t="s">
        <v>31</v>
      </c>
      <c r="D1078" s="164" t="s">
        <v>251</v>
      </c>
      <c r="E1078" s="166">
        <v>362.65789999999998</v>
      </c>
      <c r="F1078" s="167">
        <v>0.7</v>
      </c>
      <c r="G1078" s="167">
        <f>TRUNC(TRUNC(E1078,8)*F1078,2)</f>
        <v>253.86</v>
      </c>
    </row>
    <row r="1079" spans="1:7" s="162" customFormat="1" ht="24">
      <c r="A1079" s="164" t="s">
        <v>558</v>
      </c>
      <c r="B1079" s="165" t="s">
        <v>559</v>
      </c>
      <c r="C1079" s="164" t="s">
        <v>31</v>
      </c>
      <c r="D1079" s="164" t="s">
        <v>48</v>
      </c>
      <c r="E1079" s="166">
        <v>0.59340000000000004</v>
      </c>
      <c r="F1079" s="167">
        <v>100.61</v>
      </c>
      <c r="G1079" s="167">
        <f>TRUNC(TRUNC(E1079,8)*F1079,2)</f>
        <v>59.7</v>
      </c>
    </row>
    <row r="1080" spans="1:7" s="162" customFormat="1">
      <c r="A1080" s="168"/>
      <c r="B1080" s="168"/>
      <c r="C1080" s="168"/>
      <c r="D1080" s="168"/>
      <c r="E1080" s="253" t="s">
        <v>180</v>
      </c>
      <c r="F1080" s="253"/>
      <c r="G1080" s="169">
        <f>SUM(G1077:G1079)</f>
        <v>407.53000000000003</v>
      </c>
    </row>
    <row r="1081" spans="1:7" s="162" customFormat="1" ht="24">
      <c r="A1081" s="255" t="s">
        <v>195</v>
      </c>
      <c r="B1081" s="255"/>
      <c r="C1081" s="163" t="s">
        <v>174</v>
      </c>
      <c r="D1081" s="163" t="s">
        <v>175</v>
      </c>
      <c r="E1081" s="163" t="s">
        <v>176</v>
      </c>
      <c r="F1081" s="163" t="s">
        <v>177</v>
      </c>
      <c r="G1081" s="163" t="s">
        <v>178</v>
      </c>
    </row>
    <row r="1082" spans="1:7" s="162" customFormat="1" ht="36">
      <c r="A1082" s="164" t="s">
        <v>308</v>
      </c>
      <c r="B1082" s="165" t="s">
        <v>309</v>
      </c>
      <c r="C1082" s="164" t="s">
        <v>31</v>
      </c>
      <c r="D1082" s="164" t="s">
        <v>198</v>
      </c>
      <c r="E1082" s="166">
        <v>1.4637</v>
      </c>
      <c r="F1082" s="167">
        <v>21.49</v>
      </c>
      <c r="G1082" s="167">
        <f>TRUNC(TRUNC(E1082,8)*F1082,2)</f>
        <v>31.45</v>
      </c>
    </row>
    <row r="1083" spans="1:7" s="162" customFormat="1">
      <c r="A1083" s="164" t="s">
        <v>203</v>
      </c>
      <c r="B1083" s="165" t="s">
        <v>204</v>
      </c>
      <c r="C1083" s="164" t="s">
        <v>31</v>
      </c>
      <c r="D1083" s="164" t="s">
        <v>198</v>
      </c>
      <c r="E1083" s="166">
        <v>2.3117000000000001</v>
      </c>
      <c r="F1083" s="167">
        <v>22.95</v>
      </c>
      <c r="G1083" s="167">
        <f>TRUNC(TRUNC(E1083,8)*F1083,2)</f>
        <v>53.05</v>
      </c>
    </row>
    <row r="1084" spans="1:7" s="162" customFormat="1">
      <c r="A1084" s="168"/>
      <c r="B1084" s="168"/>
      <c r="C1084" s="168"/>
      <c r="D1084" s="168"/>
      <c r="E1084" s="253" t="s">
        <v>205</v>
      </c>
      <c r="F1084" s="253"/>
      <c r="G1084" s="169">
        <f>SUM(G1082:G1083)</f>
        <v>84.5</v>
      </c>
    </row>
    <row r="1085" spans="1:7" s="162" customFormat="1">
      <c r="A1085" s="168"/>
      <c r="B1085" s="168"/>
      <c r="C1085" s="168"/>
      <c r="D1085" s="168"/>
      <c r="E1085" s="254" t="s">
        <v>181</v>
      </c>
      <c r="F1085" s="254"/>
      <c r="G1085" s="170">
        <f>SUM(G1075,G1080,G1084)</f>
        <v>493.88000000000005</v>
      </c>
    </row>
    <row r="1086" spans="1:7" s="162" customFormat="1">
      <c r="A1086" s="168"/>
      <c r="B1086" s="168"/>
      <c r="C1086" s="168"/>
      <c r="D1086" s="168"/>
      <c r="E1086" s="256"/>
      <c r="F1086" s="256"/>
      <c r="G1086" s="256"/>
    </row>
    <row r="1087" spans="1:7" s="162" customFormat="1">
      <c r="A1087" s="257" t="s">
        <v>561</v>
      </c>
      <c r="B1087" s="257"/>
      <c r="C1087" s="257"/>
      <c r="D1087" s="257"/>
      <c r="E1087" s="257"/>
      <c r="F1087" s="257"/>
      <c r="G1087" s="257"/>
    </row>
    <row r="1088" spans="1:7" s="162" customFormat="1" ht="24">
      <c r="A1088" s="255" t="s">
        <v>173</v>
      </c>
      <c r="B1088" s="255"/>
      <c r="C1088" s="163" t="s">
        <v>174</v>
      </c>
      <c r="D1088" s="163" t="s">
        <v>175</v>
      </c>
      <c r="E1088" s="163" t="s">
        <v>176</v>
      </c>
      <c r="F1088" s="163" t="s">
        <v>177</v>
      </c>
      <c r="G1088" s="163" t="s">
        <v>178</v>
      </c>
    </row>
    <row r="1089" spans="1:7" s="162" customFormat="1" ht="24">
      <c r="A1089" s="164" t="s">
        <v>225</v>
      </c>
      <c r="B1089" s="165" t="s">
        <v>226</v>
      </c>
      <c r="C1089" s="164" t="s">
        <v>31</v>
      </c>
      <c r="D1089" s="164" t="s">
        <v>48</v>
      </c>
      <c r="E1089" s="166">
        <v>0.8538</v>
      </c>
      <c r="F1089" s="167">
        <v>130</v>
      </c>
      <c r="G1089" s="167">
        <f>TRUNC(TRUNC(E1089,8)*F1089,2)</f>
        <v>110.99</v>
      </c>
    </row>
    <row r="1090" spans="1:7" s="162" customFormat="1">
      <c r="A1090" s="164" t="s">
        <v>302</v>
      </c>
      <c r="B1090" s="165" t="s">
        <v>303</v>
      </c>
      <c r="C1090" s="164" t="s">
        <v>31</v>
      </c>
      <c r="D1090" s="164" t="s">
        <v>251</v>
      </c>
      <c r="E1090" s="166">
        <v>218.93</v>
      </c>
      <c r="F1090" s="167">
        <v>0.7</v>
      </c>
      <c r="G1090" s="167">
        <f>TRUNC(TRUNC(E1090,8)*F1090,2)</f>
        <v>153.25</v>
      </c>
    </row>
    <row r="1091" spans="1:7" s="162" customFormat="1" ht="24">
      <c r="A1091" s="164" t="s">
        <v>558</v>
      </c>
      <c r="B1091" s="165" t="s">
        <v>559</v>
      </c>
      <c r="C1091" s="164" t="s">
        <v>31</v>
      </c>
      <c r="D1091" s="164" t="s">
        <v>48</v>
      </c>
      <c r="E1091" s="166">
        <v>0.59709999999999996</v>
      </c>
      <c r="F1091" s="167">
        <v>100.61</v>
      </c>
      <c r="G1091" s="167">
        <f>TRUNC(TRUNC(E1091,8)*F1091,2)</f>
        <v>60.07</v>
      </c>
    </row>
    <row r="1092" spans="1:7" s="162" customFormat="1">
      <c r="A1092" s="168"/>
      <c r="B1092" s="168"/>
      <c r="C1092" s="168"/>
      <c r="D1092" s="168"/>
      <c r="E1092" s="253" t="s">
        <v>180</v>
      </c>
      <c r="F1092" s="253"/>
      <c r="G1092" s="169">
        <f>SUM(G1089:G1091)</f>
        <v>324.31</v>
      </c>
    </row>
    <row r="1093" spans="1:7" s="162" customFormat="1" ht="24">
      <c r="A1093" s="255" t="s">
        <v>195</v>
      </c>
      <c r="B1093" s="255"/>
      <c r="C1093" s="163" t="s">
        <v>174</v>
      </c>
      <c r="D1093" s="163" t="s">
        <v>175</v>
      </c>
      <c r="E1093" s="163" t="s">
        <v>176</v>
      </c>
      <c r="F1093" s="163" t="s">
        <v>177</v>
      </c>
      <c r="G1093" s="163" t="s">
        <v>178</v>
      </c>
    </row>
    <row r="1094" spans="1:7" s="162" customFormat="1">
      <c r="A1094" s="164" t="s">
        <v>203</v>
      </c>
      <c r="B1094" s="165" t="s">
        <v>204</v>
      </c>
      <c r="C1094" s="164" t="s">
        <v>31</v>
      </c>
      <c r="D1094" s="164" t="s">
        <v>198</v>
      </c>
      <c r="E1094" s="166">
        <v>6.2858000000000001</v>
      </c>
      <c r="F1094" s="167">
        <v>22.95</v>
      </c>
      <c r="G1094" s="167">
        <f>TRUNC(TRUNC(E1094,8)*F1094,2)</f>
        <v>144.25</v>
      </c>
    </row>
    <row r="1095" spans="1:7" s="162" customFormat="1">
      <c r="A1095" s="168"/>
      <c r="B1095" s="168"/>
      <c r="C1095" s="168"/>
      <c r="D1095" s="168"/>
      <c r="E1095" s="253" t="s">
        <v>205</v>
      </c>
      <c r="F1095" s="253"/>
      <c r="G1095" s="169">
        <f>SUM(G1094:G1094)</f>
        <v>144.25</v>
      </c>
    </row>
    <row r="1096" spans="1:7" s="162" customFormat="1">
      <c r="A1096" s="168"/>
      <c r="B1096" s="168"/>
      <c r="C1096" s="168"/>
      <c r="D1096" s="168"/>
      <c r="E1096" s="254" t="s">
        <v>181</v>
      </c>
      <c r="F1096" s="254"/>
      <c r="G1096" s="170">
        <f>SUM(G1092,G1095)</f>
        <v>468.56</v>
      </c>
    </row>
    <row r="1097" spans="1:7" s="162" customFormat="1">
      <c r="A1097" s="168"/>
      <c r="B1097" s="168"/>
      <c r="C1097" s="168"/>
      <c r="D1097" s="168"/>
      <c r="E1097" s="256"/>
      <c r="F1097" s="256"/>
      <c r="G1097" s="256"/>
    </row>
    <row r="1098" spans="1:7" s="162" customFormat="1">
      <c r="A1098" s="257" t="s">
        <v>562</v>
      </c>
      <c r="B1098" s="257"/>
      <c r="C1098" s="257"/>
      <c r="D1098" s="257"/>
      <c r="E1098" s="257"/>
      <c r="F1098" s="257"/>
      <c r="G1098" s="257"/>
    </row>
    <row r="1099" spans="1:7" s="162" customFormat="1" ht="24">
      <c r="A1099" s="255" t="s">
        <v>188</v>
      </c>
      <c r="B1099" s="255"/>
      <c r="C1099" s="163" t="s">
        <v>174</v>
      </c>
      <c r="D1099" s="163" t="s">
        <v>175</v>
      </c>
      <c r="E1099" s="163" t="s">
        <v>176</v>
      </c>
      <c r="F1099" s="163" t="s">
        <v>177</v>
      </c>
      <c r="G1099" s="163" t="s">
        <v>178</v>
      </c>
    </row>
    <row r="1100" spans="1:7" s="162" customFormat="1" ht="48">
      <c r="A1100" s="164" t="s">
        <v>563</v>
      </c>
      <c r="B1100" s="165" t="s">
        <v>564</v>
      </c>
      <c r="C1100" s="164" t="s">
        <v>31</v>
      </c>
      <c r="D1100" s="164" t="s">
        <v>212</v>
      </c>
      <c r="E1100" s="166">
        <v>0.6462</v>
      </c>
      <c r="F1100" s="167">
        <v>1.82</v>
      </c>
      <c r="G1100" s="167">
        <f>TRUNC(TRUNC(E1100,8)*F1100,2)</f>
        <v>1.17</v>
      </c>
    </row>
    <row r="1101" spans="1:7" s="162" customFormat="1" ht="48">
      <c r="A1101" s="164" t="s">
        <v>565</v>
      </c>
      <c r="B1101" s="165" t="s">
        <v>566</v>
      </c>
      <c r="C1101" s="164" t="s">
        <v>31</v>
      </c>
      <c r="D1101" s="164" t="s">
        <v>191</v>
      </c>
      <c r="E1101" s="166">
        <v>0.68530000000000002</v>
      </c>
      <c r="F1101" s="167">
        <v>5.89</v>
      </c>
      <c r="G1101" s="167">
        <f>TRUNC(TRUNC(E1101,8)*F1101,2)</f>
        <v>4.03</v>
      </c>
    </row>
    <row r="1102" spans="1:7" s="162" customFormat="1">
      <c r="A1102" s="168"/>
      <c r="B1102" s="168"/>
      <c r="C1102" s="168"/>
      <c r="D1102" s="168"/>
      <c r="E1102" s="253" t="s">
        <v>192</v>
      </c>
      <c r="F1102" s="253"/>
      <c r="G1102" s="169">
        <f>SUM(G1100:G1101)</f>
        <v>5.2</v>
      </c>
    </row>
    <row r="1103" spans="1:7" s="162" customFormat="1" ht="24">
      <c r="A1103" s="255" t="s">
        <v>173</v>
      </c>
      <c r="B1103" s="255"/>
      <c r="C1103" s="163" t="s">
        <v>174</v>
      </c>
      <c r="D1103" s="163" t="s">
        <v>175</v>
      </c>
      <c r="E1103" s="163" t="s">
        <v>176</v>
      </c>
      <c r="F1103" s="163" t="s">
        <v>177</v>
      </c>
      <c r="G1103" s="163" t="s">
        <v>178</v>
      </c>
    </row>
    <row r="1104" spans="1:7" s="162" customFormat="1" ht="24">
      <c r="A1104" s="164" t="s">
        <v>225</v>
      </c>
      <c r="B1104" s="165" t="s">
        <v>226</v>
      </c>
      <c r="C1104" s="164" t="s">
        <v>31</v>
      </c>
      <c r="D1104" s="164" t="s">
        <v>48</v>
      </c>
      <c r="E1104" s="166">
        <v>0.83250000000000002</v>
      </c>
      <c r="F1104" s="167">
        <v>130</v>
      </c>
      <c r="G1104" s="167">
        <f>TRUNC(TRUNC(E1104,8)*F1104,2)</f>
        <v>108.22</v>
      </c>
    </row>
    <row r="1105" spans="1:7" s="162" customFormat="1">
      <c r="A1105" s="164" t="s">
        <v>302</v>
      </c>
      <c r="B1105" s="165" t="s">
        <v>303</v>
      </c>
      <c r="C1105" s="164" t="s">
        <v>31</v>
      </c>
      <c r="D1105" s="164" t="s">
        <v>251</v>
      </c>
      <c r="E1105" s="166">
        <v>213.45310000000001</v>
      </c>
      <c r="F1105" s="167">
        <v>0.7</v>
      </c>
      <c r="G1105" s="167">
        <f>TRUNC(TRUNC(E1105,8)*F1105,2)</f>
        <v>149.41</v>
      </c>
    </row>
    <row r="1106" spans="1:7" s="162" customFormat="1" ht="24">
      <c r="A1106" s="164" t="s">
        <v>558</v>
      </c>
      <c r="B1106" s="165" t="s">
        <v>559</v>
      </c>
      <c r="C1106" s="164" t="s">
        <v>31</v>
      </c>
      <c r="D1106" s="164" t="s">
        <v>48</v>
      </c>
      <c r="E1106" s="166">
        <v>0.58209999999999995</v>
      </c>
      <c r="F1106" s="167">
        <v>100.61</v>
      </c>
      <c r="G1106" s="167">
        <f>TRUNC(TRUNC(E1106,8)*F1106,2)</f>
        <v>58.56</v>
      </c>
    </row>
    <row r="1107" spans="1:7" s="162" customFormat="1">
      <c r="A1107" s="168"/>
      <c r="B1107" s="168"/>
      <c r="C1107" s="168"/>
      <c r="D1107" s="168"/>
      <c r="E1107" s="253" t="s">
        <v>180</v>
      </c>
      <c r="F1107" s="253"/>
      <c r="G1107" s="169">
        <f>SUM(G1104:G1106)</f>
        <v>316.19</v>
      </c>
    </row>
    <row r="1108" spans="1:7" s="162" customFormat="1" ht="24">
      <c r="A1108" s="255" t="s">
        <v>195</v>
      </c>
      <c r="B1108" s="255"/>
      <c r="C1108" s="163" t="s">
        <v>174</v>
      </c>
      <c r="D1108" s="163" t="s">
        <v>175</v>
      </c>
      <c r="E1108" s="163" t="s">
        <v>176</v>
      </c>
      <c r="F1108" s="163" t="s">
        <v>177</v>
      </c>
      <c r="G1108" s="163" t="s">
        <v>178</v>
      </c>
    </row>
    <row r="1109" spans="1:7" s="162" customFormat="1" ht="36">
      <c r="A1109" s="164" t="s">
        <v>308</v>
      </c>
      <c r="B1109" s="165" t="s">
        <v>309</v>
      </c>
      <c r="C1109" s="164" t="s">
        <v>31</v>
      </c>
      <c r="D1109" s="164" t="s">
        <v>198</v>
      </c>
      <c r="E1109" s="166">
        <v>1.3314999999999999</v>
      </c>
      <c r="F1109" s="167">
        <v>21.49</v>
      </c>
      <c r="G1109" s="167">
        <f>TRUNC(TRUNC(E1109,8)*F1109,2)</f>
        <v>28.61</v>
      </c>
    </row>
    <row r="1110" spans="1:7" s="162" customFormat="1">
      <c r="A1110" s="164" t="s">
        <v>203</v>
      </c>
      <c r="B1110" s="165" t="s">
        <v>204</v>
      </c>
      <c r="C1110" s="164" t="s">
        <v>31</v>
      </c>
      <c r="D1110" s="164" t="s">
        <v>198</v>
      </c>
      <c r="E1110" s="166">
        <v>2.1057999999999999</v>
      </c>
      <c r="F1110" s="167">
        <v>22.95</v>
      </c>
      <c r="G1110" s="167">
        <f>TRUNC(TRUNC(E1110,8)*F1110,2)</f>
        <v>48.32</v>
      </c>
    </row>
    <row r="1111" spans="1:7" s="162" customFormat="1">
      <c r="A1111" s="168"/>
      <c r="B1111" s="168"/>
      <c r="C1111" s="168"/>
      <c r="D1111" s="168"/>
      <c r="E1111" s="253" t="s">
        <v>205</v>
      </c>
      <c r="F1111" s="253"/>
      <c r="G1111" s="169">
        <f>SUM(G1109:G1110)</f>
        <v>76.930000000000007</v>
      </c>
    </row>
    <row r="1112" spans="1:7" s="162" customFormat="1">
      <c r="A1112" s="168"/>
      <c r="B1112" s="168"/>
      <c r="C1112" s="168"/>
      <c r="D1112" s="168"/>
      <c r="E1112" s="254" t="s">
        <v>181</v>
      </c>
      <c r="F1112" s="254"/>
      <c r="G1112" s="170">
        <f>SUM(G1102,G1107,G1111)</f>
        <v>398.32</v>
      </c>
    </row>
    <row r="1113" spans="1:7" s="162" customFormat="1">
      <c r="A1113" s="168"/>
      <c r="B1113" s="168"/>
      <c r="C1113" s="168"/>
      <c r="D1113" s="168"/>
      <c r="E1113" s="256"/>
      <c r="F1113" s="256"/>
      <c r="G1113" s="256"/>
    </row>
    <row r="1114" spans="1:7" s="162" customFormat="1">
      <c r="A1114" s="257" t="s">
        <v>567</v>
      </c>
      <c r="B1114" s="257"/>
      <c r="C1114" s="257"/>
      <c r="D1114" s="257"/>
      <c r="E1114" s="257"/>
      <c r="F1114" s="257"/>
      <c r="G1114" s="257"/>
    </row>
    <row r="1115" spans="1:7" s="162" customFormat="1" ht="24">
      <c r="A1115" s="255" t="s">
        <v>173</v>
      </c>
      <c r="B1115" s="255"/>
      <c r="C1115" s="163" t="s">
        <v>174</v>
      </c>
      <c r="D1115" s="163" t="s">
        <v>175</v>
      </c>
      <c r="E1115" s="163" t="s">
        <v>176</v>
      </c>
      <c r="F1115" s="163" t="s">
        <v>177</v>
      </c>
      <c r="G1115" s="163" t="s">
        <v>178</v>
      </c>
    </row>
    <row r="1116" spans="1:7" s="162" customFormat="1">
      <c r="A1116" s="164" t="s">
        <v>568</v>
      </c>
      <c r="B1116" s="165" t="s">
        <v>569</v>
      </c>
      <c r="C1116" s="164" t="s">
        <v>31</v>
      </c>
      <c r="D1116" s="164" t="s">
        <v>251</v>
      </c>
      <c r="E1116" s="166">
        <v>1.1100000000000001</v>
      </c>
      <c r="F1116" s="167">
        <v>8.66</v>
      </c>
      <c r="G1116" s="167">
        <f>TRUNC(TRUNC(E1116,8)*F1116,2)</f>
        <v>9.61</v>
      </c>
    </row>
    <row r="1117" spans="1:7" s="162" customFormat="1">
      <c r="A1117" s="168"/>
      <c r="B1117" s="168"/>
      <c r="C1117" s="168"/>
      <c r="D1117" s="168"/>
      <c r="E1117" s="253" t="s">
        <v>180</v>
      </c>
      <c r="F1117" s="253"/>
      <c r="G1117" s="169">
        <f>SUM(G1116:G1116)</f>
        <v>9.61</v>
      </c>
    </row>
    <row r="1118" spans="1:7" s="162" customFormat="1" ht="24">
      <c r="A1118" s="255" t="s">
        <v>195</v>
      </c>
      <c r="B1118" s="255"/>
      <c r="C1118" s="163" t="s">
        <v>174</v>
      </c>
      <c r="D1118" s="163" t="s">
        <v>175</v>
      </c>
      <c r="E1118" s="163" t="s">
        <v>176</v>
      </c>
      <c r="F1118" s="163" t="s">
        <v>177</v>
      </c>
      <c r="G1118" s="163" t="s">
        <v>178</v>
      </c>
    </row>
    <row r="1119" spans="1:7" s="162" customFormat="1" ht="24">
      <c r="A1119" s="164" t="s">
        <v>368</v>
      </c>
      <c r="B1119" s="165" t="s">
        <v>369</v>
      </c>
      <c r="C1119" s="164" t="s">
        <v>31</v>
      </c>
      <c r="D1119" s="164" t="s">
        <v>198</v>
      </c>
      <c r="E1119" s="166">
        <v>1.4E-3</v>
      </c>
      <c r="F1119" s="167">
        <v>23.86</v>
      </c>
      <c r="G1119" s="167">
        <f>TRUNC(TRUNC(E1119,8)*F1119,2)</f>
        <v>0.03</v>
      </c>
    </row>
    <row r="1120" spans="1:7" s="162" customFormat="1">
      <c r="A1120" s="164" t="s">
        <v>370</v>
      </c>
      <c r="B1120" s="165" t="s">
        <v>371</v>
      </c>
      <c r="C1120" s="164" t="s">
        <v>31</v>
      </c>
      <c r="D1120" s="164" t="s">
        <v>198</v>
      </c>
      <c r="E1120" s="166">
        <v>8.8000000000000005E-3</v>
      </c>
      <c r="F1120" s="167">
        <v>28.14</v>
      </c>
      <c r="G1120" s="167">
        <f>TRUNC(TRUNC(E1120,8)*F1120,2)</f>
        <v>0.24</v>
      </c>
    </row>
    <row r="1121" spans="1:7" s="162" customFormat="1">
      <c r="A1121" s="168"/>
      <c r="B1121" s="168"/>
      <c r="C1121" s="168"/>
      <c r="D1121" s="168"/>
      <c r="E1121" s="253" t="s">
        <v>205</v>
      </c>
      <c r="F1121" s="253"/>
      <c r="G1121" s="169">
        <f>SUM(G1119:G1120)</f>
        <v>0.27</v>
      </c>
    </row>
    <row r="1122" spans="1:7" s="162" customFormat="1">
      <c r="A1122" s="168"/>
      <c r="B1122" s="168"/>
      <c r="C1122" s="168"/>
      <c r="D1122" s="168"/>
      <c r="E1122" s="254" t="s">
        <v>181</v>
      </c>
      <c r="F1122" s="254"/>
      <c r="G1122" s="170">
        <f>SUM(G1117,G1121)</f>
        <v>9.879999999999999</v>
      </c>
    </row>
    <row r="1123" spans="1:7" s="162" customFormat="1">
      <c r="A1123" s="168"/>
      <c r="B1123" s="168"/>
      <c r="C1123" s="168"/>
      <c r="D1123" s="168"/>
      <c r="E1123" s="256"/>
      <c r="F1123" s="256"/>
      <c r="G1123" s="256"/>
    </row>
    <row r="1124" spans="1:7" s="162" customFormat="1">
      <c r="A1124" s="257" t="s">
        <v>570</v>
      </c>
      <c r="B1124" s="257"/>
      <c r="C1124" s="257"/>
      <c r="D1124" s="257"/>
      <c r="E1124" s="257"/>
      <c r="F1124" s="257"/>
      <c r="G1124" s="257"/>
    </row>
    <row r="1125" spans="1:7" s="162" customFormat="1" ht="24">
      <c r="A1125" s="255" t="s">
        <v>173</v>
      </c>
      <c r="B1125" s="255"/>
      <c r="C1125" s="163" t="s">
        <v>174</v>
      </c>
      <c r="D1125" s="163" t="s">
        <v>175</v>
      </c>
      <c r="E1125" s="163" t="s">
        <v>176</v>
      </c>
      <c r="F1125" s="163" t="s">
        <v>177</v>
      </c>
      <c r="G1125" s="163" t="s">
        <v>178</v>
      </c>
    </row>
    <row r="1126" spans="1:7" s="162" customFormat="1">
      <c r="A1126" s="164" t="s">
        <v>571</v>
      </c>
      <c r="B1126" s="165" t="s">
        <v>572</v>
      </c>
      <c r="C1126" s="164" t="s">
        <v>31</v>
      </c>
      <c r="D1126" s="164" t="s">
        <v>251</v>
      </c>
      <c r="E1126" s="166">
        <v>1.1100000000000001</v>
      </c>
      <c r="F1126" s="167">
        <v>7.5</v>
      </c>
      <c r="G1126" s="167">
        <f>TRUNC(TRUNC(E1126,8)*F1126,2)</f>
        <v>8.32</v>
      </c>
    </row>
    <row r="1127" spans="1:7" s="162" customFormat="1">
      <c r="A1127" s="168"/>
      <c r="B1127" s="168"/>
      <c r="C1127" s="168"/>
      <c r="D1127" s="168"/>
      <c r="E1127" s="253" t="s">
        <v>180</v>
      </c>
      <c r="F1127" s="253"/>
      <c r="G1127" s="169">
        <f>SUM(G1126:G1126)</f>
        <v>8.32</v>
      </c>
    </row>
    <row r="1128" spans="1:7" s="162" customFormat="1" ht="24">
      <c r="A1128" s="255" t="s">
        <v>195</v>
      </c>
      <c r="B1128" s="255"/>
      <c r="C1128" s="163" t="s">
        <v>174</v>
      </c>
      <c r="D1128" s="163" t="s">
        <v>175</v>
      </c>
      <c r="E1128" s="163" t="s">
        <v>176</v>
      </c>
      <c r="F1128" s="163" t="s">
        <v>177</v>
      </c>
      <c r="G1128" s="163" t="s">
        <v>178</v>
      </c>
    </row>
    <row r="1129" spans="1:7" s="162" customFormat="1" ht="24">
      <c r="A1129" s="164" t="s">
        <v>368</v>
      </c>
      <c r="B1129" s="165" t="s">
        <v>369</v>
      </c>
      <c r="C1129" s="164" t="s">
        <v>31</v>
      </c>
      <c r="D1129" s="164" t="s">
        <v>198</v>
      </c>
      <c r="E1129" s="166">
        <v>8.0000000000000004E-4</v>
      </c>
      <c r="F1129" s="167">
        <v>23.86</v>
      </c>
      <c r="G1129" s="167">
        <f>TRUNC(TRUNC(E1129,8)*F1129,2)</f>
        <v>0.01</v>
      </c>
    </row>
    <row r="1130" spans="1:7" s="162" customFormat="1">
      <c r="A1130" s="164" t="s">
        <v>370</v>
      </c>
      <c r="B1130" s="165" t="s">
        <v>371</v>
      </c>
      <c r="C1130" s="164" t="s">
        <v>31</v>
      </c>
      <c r="D1130" s="164" t="s">
        <v>198</v>
      </c>
      <c r="E1130" s="166">
        <v>4.7999999999999996E-3</v>
      </c>
      <c r="F1130" s="167">
        <v>28.14</v>
      </c>
      <c r="G1130" s="167">
        <f>TRUNC(TRUNC(E1130,8)*F1130,2)</f>
        <v>0.13</v>
      </c>
    </row>
    <row r="1131" spans="1:7" s="162" customFormat="1">
      <c r="A1131" s="168"/>
      <c r="B1131" s="168"/>
      <c r="C1131" s="168"/>
      <c r="D1131" s="168"/>
      <c r="E1131" s="253" t="s">
        <v>205</v>
      </c>
      <c r="F1131" s="253"/>
      <c r="G1131" s="169">
        <f>SUM(G1129:G1130)</f>
        <v>0.14000000000000001</v>
      </c>
    </row>
    <row r="1132" spans="1:7" s="162" customFormat="1">
      <c r="A1132" s="168"/>
      <c r="B1132" s="168"/>
      <c r="C1132" s="168"/>
      <c r="D1132" s="168"/>
      <c r="E1132" s="254" t="s">
        <v>181</v>
      </c>
      <c r="F1132" s="254"/>
      <c r="G1132" s="170">
        <f>SUM(G1127,G1131)</f>
        <v>8.4600000000000009</v>
      </c>
    </row>
    <row r="1133" spans="1:7" s="162" customFormat="1">
      <c r="A1133" s="168"/>
      <c r="B1133" s="168"/>
      <c r="C1133" s="168"/>
      <c r="D1133" s="168"/>
      <c r="E1133" s="256"/>
      <c r="F1133" s="256"/>
      <c r="G1133" s="256"/>
    </row>
    <row r="1134" spans="1:7" s="162" customFormat="1">
      <c r="A1134" s="257" t="s">
        <v>573</v>
      </c>
      <c r="B1134" s="257"/>
      <c r="C1134" s="257"/>
      <c r="D1134" s="257"/>
      <c r="E1134" s="257"/>
      <c r="F1134" s="257"/>
      <c r="G1134" s="257"/>
    </row>
    <row r="1135" spans="1:7" s="162" customFormat="1" ht="24">
      <c r="A1135" s="255" t="s">
        <v>173</v>
      </c>
      <c r="B1135" s="255"/>
      <c r="C1135" s="163" t="s">
        <v>174</v>
      </c>
      <c r="D1135" s="163" t="s">
        <v>175</v>
      </c>
      <c r="E1135" s="163" t="s">
        <v>176</v>
      </c>
      <c r="F1135" s="163" t="s">
        <v>177</v>
      </c>
      <c r="G1135" s="163" t="s">
        <v>178</v>
      </c>
    </row>
    <row r="1136" spans="1:7" s="162" customFormat="1">
      <c r="A1136" s="164" t="s">
        <v>574</v>
      </c>
      <c r="B1136" s="165" t="s">
        <v>575</v>
      </c>
      <c r="C1136" s="164" t="s">
        <v>31</v>
      </c>
      <c r="D1136" s="164" t="s">
        <v>251</v>
      </c>
      <c r="E1136" s="166">
        <v>1.07</v>
      </c>
      <c r="F1136" s="167">
        <v>9.1300000000000008</v>
      </c>
      <c r="G1136" s="167">
        <f>TRUNC(TRUNC(E1136,8)*F1136,2)</f>
        <v>9.76</v>
      </c>
    </row>
    <row r="1137" spans="1:7" s="162" customFormat="1">
      <c r="A1137" s="168"/>
      <c r="B1137" s="168"/>
      <c r="C1137" s="168"/>
      <c r="D1137" s="168"/>
      <c r="E1137" s="253" t="s">
        <v>180</v>
      </c>
      <c r="F1137" s="253"/>
      <c r="G1137" s="169">
        <f>SUM(G1136:G1136)</f>
        <v>9.76</v>
      </c>
    </row>
    <row r="1138" spans="1:7" s="162" customFormat="1" ht="24">
      <c r="A1138" s="255" t="s">
        <v>195</v>
      </c>
      <c r="B1138" s="255"/>
      <c r="C1138" s="163" t="s">
        <v>174</v>
      </c>
      <c r="D1138" s="163" t="s">
        <v>175</v>
      </c>
      <c r="E1138" s="163" t="s">
        <v>176</v>
      </c>
      <c r="F1138" s="163" t="s">
        <v>177</v>
      </c>
      <c r="G1138" s="163" t="s">
        <v>178</v>
      </c>
    </row>
    <row r="1139" spans="1:7" s="162" customFormat="1" ht="24">
      <c r="A1139" s="164" t="s">
        <v>368</v>
      </c>
      <c r="B1139" s="165" t="s">
        <v>369</v>
      </c>
      <c r="C1139" s="164" t="s">
        <v>31</v>
      </c>
      <c r="D1139" s="164" t="s">
        <v>198</v>
      </c>
      <c r="E1139" s="166">
        <v>5.1000000000000004E-3</v>
      </c>
      <c r="F1139" s="167">
        <v>23.86</v>
      </c>
      <c r="G1139" s="167">
        <f>TRUNC(TRUNC(E1139,8)*F1139,2)</f>
        <v>0.12</v>
      </c>
    </row>
    <row r="1140" spans="1:7" s="162" customFormat="1">
      <c r="A1140" s="164" t="s">
        <v>370</v>
      </c>
      <c r="B1140" s="165" t="s">
        <v>371</v>
      </c>
      <c r="C1140" s="164" t="s">
        <v>31</v>
      </c>
      <c r="D1140" s="164" t="s">
        <v>198</v>
      </c>
      <c r="E1140" s="166">
        <v>3.1E-2</v>
      </c>
      <c r="F1140" s="167">
        <v>28.14</v>
      </c>
      <c r="G1140" s="167">
        <f>TRUNC(TRUNC(E1140,8)*F1140,2)</f>
        <v>0.87</v>
      </c>
    </row>
    <row r="1141" spans="1:7" s="162" customFormat="1">
      <c r="A1141" s="168"/>
      <c r="B1141" s="168"/>
      <c r="C1141" s="168"/>
      <c r="D1141" s="168"/>
      <c r="E1141" s="253" t="s">
        <v>205</v>
      </c>
      <c r="F1141" s="253"/>
      <c r="G1141" s="169">
        <f>SUM(G1139:G1140)</f>
        <v>0.99</v>
      </c>
    </row>
    <row r="1142" spans="1:7" s="162" customFormat="1">
      <c r="A1142" s="168"/>
      <c r="B1142" s="168"/>
      <c r="C1142" s="168"/>
      <c r="D1142" s="168"/>
      <c r="E1142" s="254" t="s">
        <v>181</v>
      </c>
      <c r="F1142" s="254"/>
      <c r="G1142" s="170">
        <f>SUM(G1137,G1141)</f>
        <v>10.75</v>
      </c>
    </row>
    <row r="1143" spans="1:7" s="162" customFormat="1">
      <c r="A1143" s="168"/>
      <c r="B1143" s="168"/>
      <c r="C1143" s="168"/>
      <c r="D1143" s="168"/>
      <c r="E1143" s="256"/>
      <c r="F1143" s="256"/>
      <c r="G1143" s="256"/>
    </row>
    <row r="1144" spans="1:7" s="162" customFormat="1">
      <c r="A1144" s="257" t="s">
        <v>576</v>
      </c>
      <c r="B1144" s="257"/>
      <c r="C1144" s="257"/>
      <c r="D1144" s="257"/>
      <c r="E1144" s="257"/>
      <c r="F1144" s="257"/>
      <c r="G1144" s="257"/>
    </row>
    <row r="1145" spans="1:7" s="162" customFormat="1" ht="24">
      <c r="A1145" s="255" t="s">
        <v>173</v>
      </c>
      <c r="B1145" s="255"/>
      <c r="C1145" s="163" t="s">
        <v>174</v>
      </c>
      <c r="D1145" s="163" t="s">
        <v>175</v>
      </c>
      <c r="E1145" s="163" t="s">
        <v>176</v>
      </c>
      <c r="F1145" s="163" t="s">
        <v>177</v>
      </c>
      <c r="G1145" s="163" t="s">
        <v>178</v>
      </c>
    </row>
    <row r="1146" spans="1:7" s="162" customFormat="1">
      <c r="A1146" s="164" t="s">
        <v>577</v>
      </c>
      <c r="B1146" s="165" t="s">
        <v>578</v>
      </c>
      <c r="C1146" s="164" t="s">
        <v>31</v>
      </c>
      <c r="D1146" s="164" t="s">
        <v>251</v>
      </c>
      <c r="E1146" s="166">
        <v>1.1100000000000001</v>
      </c>
      <c r="F1146" s="167">
        <v>9.19</v>
      </c>
      <c r="G1146" s="167">
        <f>TRUNC(TRUNC(E1146,8)*F1146,2)</f>
        <v>10.199999999999999</v>
      </c>
    </row>
    <row r="1147" spans="1:7" s="162" customFormat="1">
      <c r="A1147" s="168"/>
      <c r="B1147" s="168"/>
      <c r="C1147" s="168"/>
      <c r="D1147" s="168"/>
      <c r="E1147" s="253" t="s">
        <v>180</v>
      </c>
      <c r="F1147" s="253"/>
      <c r="G1147" s="169">
        <f>SUM(G1146:G1146)</f>
        <v>10.199999999999999</v>
      </c>
    </row>
    <row r="1148" spans="1:7" s="162" customFormat="1" ht="24">
      <c r="A1148" s="255" t="s">
        <v>195</v>
      </c>
      <c r="B1148" s="255"/>
      <c r="C1148" s="163" t="s">
        <v>174</v>
      </c>
      <c r="D1148" s="163" t="s">
        <v>175</v>
      </c>
      <c r="E1148" s="163" t="s">
        <v>176</v>
      </c>
      <c r="F1148" s="163" t="s">
        <v>177</v>
      </c>
      <c r="G1148" s="163" t="s">
        <v>178</v>
      </c>
    </row>
    <row r="1149" spans="1:7" s="162" customFormat="1" ht="24">
      <c r="A1149" s="164" t="s">
        <v>368</v>
      </c>
      <c r="B1149" s="165" t="s">
        <v>369</v>
      </c>
      <c r="C1149" s="164" t="s">
        <v>31</v>
      </c>
      <c r="D1149" s="164" t="s">
        <v>198</v>
      </c>
      <c r="E1149" s="166">
        <v>2.5999999999999999E-3</v>
      </c>
      <c r="F1149" s="167">
        <v>23.86</v>
      </c>
      <c r="G1149" s="167">
        <f>TRUNC(TRUNC(E1149,8)*F1149,2)</f>
        <v>0.06</v>
      </c>
    </row>
    <row r="1150" spans="1:7" s="162" customFormat="1">
      <c r="A1150" s="164" t="s">
        <v>370</v>
      </c>
      <c r="B1150" s="165" t="s">
        <v>371</v>
      </c>
      <c r="C1150" s="164" t="s">
        <v>31</v>
      </c>
      <c r="D1150" s="164" t="s">
        <v>198</v>
      </c>
      <c r="E1150" s="166">
        <v>1.6199999999999999E-2</v>
      </c>
      <c r="F1150" s="167">
        <v>28.14</v>
      </c>
      <c r="G1150" s="167">
        <f>TRUNC(TRUNC(E1150,8)*F1150,2)</f>
        <v>0.45</v>
      </c>
    </row>
    <row r="1151" spans="1:7" s="162" customFormat="1">
      <c r="A1151" s="168"/>
      <c r="B1151" s="168"/>
      <c r="C1151" s="168"/>
      <c r="D1151" s="168"/>
      <c r="E1151" s="253" t="s">
        <v>205</v>
      </c>
      <c r="F1151" s="253"/>
      <c r="G1151" s="169">
        <f>SUM(G1149:G1150)</f>
        <v>0.51</v>
      </c>
    </row>
    <row r="1152" spans="1:7" s="162" customFormat="1">
      <c r="A1152" s="168"/>
      <c r="B1152" s="168"/>
      <c r="C1152" s="168"/>
      <c r="D1152" s="168"/>
      <c r="E1152" s="254" t="s">
        <v>181</v>
      </c>
      <c r="F1152" s="254"/>
      <c r="G1152" s="170">
        <f>SUM(G1147,G1151)</f>
        <v>10.709999999999999</v>
      </c>
    </row>
    <row r="1153" spans="1:7" s="162" customFormat="1">
      <c r="A1153" s="168"/>
      <c r="B1153" s="168"/>
      <c r="C1153" s="168"/>
      <c r="D1153" s="168"/>
      <c r="E1153" s="256"/>
      <c r="F1153" s="256"/>
      <c r="G1153" s="256"/>
    </row>
    <row r="1154" spans="1:7" s="162" customFormat="1">
      <c r="A1154" s="257" t="s">
        <v>579</v>
      </c>
      <c r="B1154" s="257"/>
      <c r="C1154" s="257"/>
      <c r="D1154" s="257"/>
      <c r="E1154" s="257"/>
      <c r="F1154" s="257"/>
      <c r="G1154" s="257"/>
    </row>
    <row r="1155" spans="1:7" s="162" customFormat="1" ht="24">
      <c r="A1155" s="255" t="s">
        <v>336</v>
      </c>
      <c r="B1155" s="255"/>
      <c r="C1155" s="163" t="s">
        <v>174</v>
      </c>
      <c r="D1155" s="163" t="s">
        <v>175</v>
      </c>
      <c r="E1155" s="163" t="s">
        <v>176</v>
      </c>
      <c r="F1155" s="163" t="s">
        <v>177</v>
      </c>
      <c r="G1155" s="163" t="s">
        <v>178</v>
      </c>
    </row>
    <row r="1156" spans="1:7" s="162" customFormat="1">
      <c r="A1156" s="164" t="s">
        <v>337</v>
      </c>
      <c r="B1156" s="165" t="s">
        <v>338</v>
      </c>
      <c r="C1156" s="164" t="s">
        <v>31</v>
      </c>
      <c r="D1156" s="164" t="s">
        <v>198</v>
      </c>
      <c r="E1156" s="166">
        <v>1.154E-2</v>
      </c>
      <c r="F1156" s="167">
        <v>16.739999999999998</v>
      </c>
      <c r="G1156" s="167">
        <f>TRUNC(TRUNC(E1156,8)*F1156,2)</f>
        <v>0.19</v>
      </c>
    </row>
    <row r="1157" spans="1:7" s="162" customFormat="1">
      <c r="A1157" s="168"/>
      <c r="B1157" s="168"/>
      <c r="C1157" s="168"/>
      <c r="D1157" s="168"/>
      <c r="E1157" s="253" t="s">
        <v>339</v>
      </c>
      <c r="F1157" s="253"/>
      <c r="G1157" s="169">
        <f>SUM(G1156:G1156)</f>
        <v>0.19</v>
      </c>
    </row>
    <row r="1158" spans="1:7" s="162" customFormat="1">
      <c r="A1158" s="168"/>
      <c r="B1158" s="168"/>
      <c r="C1158" s="168"/>
      <c r="D1158" s="168"/>
      <c r="E1158" s="254" t="s">
        <v>181</v>
      </c>
      <c r="F1158" s="254"/>
      <c r="G1158" s="170">
        <f>SUM(G1157)</f>
        <v>0.19</v>
      </c>
    </row>
    <row r="1159" spans="1:7" s="162" customFormat="1">
      <c r="A1159" s="168"/>
      <c r="B1159" s="168"/>
      <c r="C1159" s="168"/>
      <c r="D1159" s="168"/>
      <c r="E1159" s="256"/>
      <c r="F1159" s="256"/>
      <c r="G1159" s="256"/>
    </row>
    <row r="1160" spans="1:7" s="162" customFormat="1">
      <c r="A1160" s="257" t="s">
        <v>580</v>
      </c>
      <c r="B1160" s="257"/>
      <c r="C1160" s="257"/>
      <c r="D1160" s="257"/>
      <c r="E1160" s="257"/>
      <c r="F1160" s="257"/>
      <c r="G1160" s="257"/>
    </row>
    <row r="1161" spans="1:7" s="162" customFormat="1" ht="24">
      <c r="A1161" s="255" t="s">
        <v>336</v>
      </c>
      <c r="B1161" s="255"/>
      <c r="C1161" s="163" t="s">
        <v>174</v>
      </c>
      <c r="D1161" s="163" t="s">
        <v>175</v>
      </c>
      <c r="E1161" s="163" t="s">
        <v>176</v>
      </c>
      <c r="F1161" s="163" t="s">
        <v>177</v>
      </c>
      <c r="G1161" s="163" t="s">
        <v>178</v>
      </c>
    </row>
    <row r="1162" spans="1:7" s="162" customFormat="1">
      <c r="A1162" s="164" t="s">
        <v>347</v>
      </c>
      <c r="B1162" s="165" t="s">
        <v>348</v>
      </c>
      <c r="C1162" s="164" t="s">
        <v>31</v>
      </c>
      <c r="D1162" s="164" t="s">
        <v>198</v>
      </c>
      <c r="E1162" s="166">
        <v>1.4760000000000001E-2</v>
      </c>
      <c r="F1162" s="167">
        <v>16.739999999999998</v>
      </c>
      <c r="G1162" s="167">
        <f>TRUNC(TRUNC(E1162,8)*F1162,2)</f>
        <v>0.24</v>
      </c>
    </row>
    <row r="1163" spans="1:7" s="162" customFormat="1">
      <c r="A1163" s="168"/>
      <c r="B1163" s="168"/>
      <c r="C1163" s="168"/>
      <c r="D1163" s="168"/>
      <c r="E1163" s="253" t="s">
        <v>339</v>
      </c>
      <c r="F1163" s="253"/>
      <c r="G1163" s="169">
        <f>SUM(G1162:G1162)</f>
        <v>0.24</v>
      </c>
    </row>
    <row r="1164" spans="1:7" s="162" customFormat="1">
      <c r="A1164" s="168"/>
      <c r="B1164" s="168"/>
      <c r="C1164" s="168"/>
      <c r="D1164" s="168"/>
      <c r="E1164" s="254" t="s">
        <v>181</v>
      </c>
      <c r="F1164" s="254"/>
      <c r="G1164" s="170">
        <f>SUM(G1163)</f>
        <v>0.24</v>
      </c>
    </row>
    <row r="1165" spans="1:7" s="162" customFormat="1">
      <c r="A1165" s="168"/>
      <c r="B1165" s="168"/>
      <c r="C1165" s="168"/>
      <c r="D1165" s="168"/>
      <c r="E1165" s="256"/>
      <c r="F1165" s="256"/>
      <c r="G1165" s="256"/>
    </row>
    <row r="1166" spans="1:7" s="162" customFormat="1">
      <c r="A1166" s="257" t="s">
        <v>581</v>
      </c>
      <c r="B1166" s="257"/>
      <c r="C1166" s="257"/>
      <c r="D1166" s="257"/>
      <c r="E1166" s="257"/>
      <c r="F1166" s="257"/>
      <c r="G1166" s="257"/>
    </row>
    <row r="1167" spans="1:7" s="162" customFormat="1" ht="24">
      <c r="A1167" s="255" t="s">
        <v>336</v>
      </c>
      <c r="B1167" s="255"/>
      <c r="C1167" s="163" t="s">
        <v>174</v>
      </c>
      <c r="D1167" s="163" t="s">
        <v>175</v>
      </c>
      <c r="E1167" s="163" t="s">
        <v>176</v>
      </c>
      <c r="F1167" s="163" t="s">
        <v>177</v>
      </c>
      <c r="G1167" s="163" t="s">
        <v>178</v>
      </c>
    </row>
    <row r="1168" spans="1:7" s="162" customFormat="1">
      <c r="A1168" s="164" t="s">
        <v>359</v>
      </c>
      <c r="B1168" s="165" t="s">
        <v>360</v>
      </c>
      <c r="C1168" s="164" t="s">
        <v>31</v>
      </c>
      <c r="D1168" s="164" t="s">
        <v>198</v>
      </c>
      <c r="E1168" s="166">
        <v>1.154E-2</v>
      </c>
      <c r="F1168" s="167">
        <v>20.97</v>
      </c>
      <c r="G1168" s="167">
        <f>TRUNC(TRUNC(E1168,8)*F1168,2)</f>
        <v>0.24</v>
      </c>
    </row>
    <row r="1169" spans="1:7" s="162" customFormat="1">
      <c r="A1169" s="168"/>
      <c r="B1169" s="168"/>
      <c r="C1169" s="168"/>
      <c r="D1169" s="168"/>
      <c r="E1169" s="253" t="s">
        <v>339</v>
      </c>
      <c r="F1169" s="253"/>
      <c r="G1169" s="169">
        <f>SUM(G1168:G1168)</f>
        <v>0.24</v>
      </c>
    </row>
    <row r="1170" spans="1:7" s="162" customFormat="1">
      <c r="A1170" s="168"/>
      <c r="B1170" s="168"/>
      <c r="C1170" s="168"/>
      <c r="D1170" s="168"/>
      <c r="E1170" s="254" t="s">
        <v>181</v>
      </c>
      <c r="F1170" s="254"/>
      <c r="G1170" s="170">
        <f>SUM(G1169)</f>
        <v>0.24</v>
      </c>
    </row>
    <row r="1171" spans="1:7" s="162" customFormat="1">
      <c r="A1171" s="168"/>
      <c r="B1171" s="168"/>
      <c r="C1171" s="168"/>
      <c r="D1171" s="168"/>
      <c r="E1171" s="256"/>
      <c r="F1171" s="256"/>
      <c r="G1171" s="256"/>
    </row>
    <row r="1172" spans="1:7" s="162" customFormat="1">
      <c r="A1172" s="257" t="s">
        <v>582</v>
      </c>
      <c r="B1172" s="257"/>
      <c r="C1172" s="257"/>
      <c r="D1172" s="257"/>
      <c r="E1172" s="257"/>
      <c r="F1172" s="257"/>
      <c r="G1172" s="257"/>
    </row>
    <row r="1173" spans="1:7" s="162" customFormat="1" ht="24">
      <c r="A1173" s="255" t="s">
        <v>336</v>
      </c>
      <c r="B1173" s="255"/>
      <c r="C1173" s="163" t="s">
        <v>174</v>
      </c>
      <c r="D1173" s="163" t="s">
        <v>175</v>
      </c>
      <c r="E1173" s="163" t="s">
        <v>176</v>
      </c>
      <c r="F1173" s="163" t="s">
        <v>177</v>
      </c>
      <c r="G1173" s="163" t="s">
        <v>178</v>
      </c>
    </row>
    <row r="1174" spans="1:7" s="162" customFormat="1">
      <c r="A1174" s="164" t="s">
        <v>381</v>
      </c>
      <c r="B1174" s="165" t="s">
        <v>382</v>
      </c>
      <c r="C1174" s="164" t="s">
        <v>31</v>
      </c>
      <c r="D1174" s="164" t="s">
        <v>198</v>
      </c>
      <c r="E1174" s="166">
        <v>1.154E-2</v>
      </c>
      <c r="F1174" s="167">
        <v>16.739999999999998</v>
      </c>
      <c r="G1174" s="167">
        <f>TRUNC(TRUNC(E1174,8)*F1174,2)</f>
        <v>0.19</v>
      </c>
    </row>
    <row r="1175" spans="1:7" s="162" customFormat="1">
      <c r="A1175" s="168"/>
      <c r="B1175" s="168"/>
      <c r="C1175" s="168"/>
      <c r="D1175" s="168"/>
      <c r="E1175" s="253" t="s">
        <v>339</v>
      </c>
      <c r="F1175" s="253"/>
      <c r="G1175" s="169">
        <f>SUM(G1174:G1174)</f>
        <v>0.19</v>
      </c>
    </row>
    <row r="1176" spans="1:7" s="162" customFormat="1">
      <c r="A1176" s="168"/>
      <c r="B1176" s="168"/>
      <c r="C1176" s="168"/>
      <c r="D1176" s="168"/>
      <c r="E1176" s="254" t="s">
        <v>181</v>
      </c>
      <c r="F1176" s="254"/>
      <c r="G1176" s="170">
        <f>SUM(G1175)</f>
        <v>0.19</v>
      </c>
    </row>
    <row r="1177" spans="1:7" s="162" customFormat="1">
      <c r="A1177" s="168"/>
      <c r="B1177" s="168"/>
      <c r="C1177" s="168"/>
      <c r="D1177" s="168"/>
      <c r="E1177" s="256"/>
      <c r="F1177" s="256"/>
      <c r="G1177" s="256"/>
    </row>
    <row r="1178" spans="1:7" s="162" customFormat="1">
      <c r="A1178" s="257" t="s">
        <v>583</v>
      </c>
      <c r="B1178" s="257"/>
      <c r="C1178" s="257"/>
      <c r="D1178" s="257"/>
      <c r="E1178" s="257"/>
      <c r="F1178" s="257"/>
      <c r="G1178" s="257"/>
    </row>
    <row r="1179" spans="1:7" s="162" customFormat="1" ht="24">
      <c r="A1179" s="255" t="s">
        <v>336</v>
      </c>
      <c r="B1179" s="255"/>
      <c r="C1179" s="163" t="s">
        <v>174</v>
      </c>
      <c r="D1179" s="163" t="s">
        <v>175</v>
      </c>
      <c r="E1179" s="163" t="s">
        <v>176</v>
      </c>
      <c r="F1179" s="163" t="s">
        <v>177</v>
      </c>
      <c r="G1179" s="163" t="s">
        <v>178</v>
      </c>
    </row>
    <row r="1180" spans="1:7" s="162" customFormat="1">
      <c r="A1180" s="164" t="s">
        <v>390</v>
      </c>
      <c r="B1180" s="165" t="s">
        <v>391</v>
      </c>
      <c r="C1180" s="164" t="s">
        <v>31</v>
      </c>
      <c r="D1180" s="164" t="s">
        <v>198</v>
      </c>
      <c r="E1180" s="166">
        <v>8.3099999999999997E-3</v>
      </c>
      <c r="F1180" s="167">
        <v>13.34</v>
      </c>
      <c r="G1180" s="167">
        <f>TRUNC(TRUNC(E1180,8)*F1180,2)</f>
        <v>0.11</v>
      </c>
    </row>
    <row r="1181" spans="1:7" s="162" customFormat="1">
      <c r="A1181" s="168"/>
      <c r="B1181" s="168"/>
      <c r="C1181" s="168"/>
      <c r="D1181" s="168"/>
      <c r="E1181" s="253" t="s">
        <v>339</v>
      </c>
      <c r="F1181" s="253"/>
      <c r="G1181" s="169">
        <f>SUM(G1180:G1180)</f>
        <v>0.11</v>
      </c>
    </row>
    <row r="1182" spans="1:7" s="162" customFormat="1">
      <c r="A1182" s="168"/>
      <c r="B1182" s="168"/>
      <c r="C1182" s="168"/>
      <c r="D1182" s="168"/>
      <c r="E1182" s="254" t="s">
        <v>181</v>
      </c>
      <c r="F1182" s="254"/>
      <c r="G1182" s="170">
        <f>SUM(G1181)</f>
        <v>0.11</v>
      </c>
    </row>
    <row r="1183" spans="1:7" s="162" customFormat="1">
      <c r="A1183" s="168"/>
      <c r="B1183" s="168"/>
      <c r="C1183" s="168"/>
      <c r="D1183" s="168"/>
      <c r="E1183" s="256"/>
      <c r="F1183" s="256"/>
      <c r="G1183" s="256"/>
    </row>
    <row r="1184" spans="1:7" s="162" customFormat="1">
      <c r="A1184" s="257" t="s">
        <v>584</v>
      </c>
      <c r="B1184" s="257"/>
      <c r="C1184" s="257"/>
      <c r="D1184" s="257"/>
      <c r="E1184" s="257"/>
      <c r="F1184" s="257"/>
      <c r="G1184" s="257"/>
    </row>
    <row r="1185" spans="1:7" s="162" customFormat="1" ht="24">
      <c r="A1185" s="255" t="s">
        <v>336</v>
      </c>
      <c r="B1185" s="255"/>
      <c r="C1185" s="163" t="s">
        <v>174</v>
      </c>
      <c r="D1185" s="163" t="s">
        <v>175</v>
      </c>
      <c r="E1185" s="163" t="s">
        <v>176</v>
      </c>
      <c r="F1185" s="163" t="s">
        <v>177</v>
      </c>
      <c r="G1185" s="163" t="s">
        <v>178</v>
      </c>
    </row>
    <row r="1186" spans="1:7" s="162" customFormat="1">
      <c r="A1186" s="164" t="s">
        <v>536</v>
      </c>
      <c r="B1186" s="165" t="s">
        <v>537</v>
      </c>
      <c r="C1186" s="164" t="s">
        <v>31</v>
      </c>
      <c r="D1186" s="164" t="s">
        <v>198</v>
      </c>
      <c r="E1186" s="166">
        <v>1.154E-2</v>
      </c>
      <c r="F1186" s="167">
        <v>20.97</v>
      </c>
      <c r="G1186" s="167">
        <f>TRUNC(TRUNC(E1186,8)*F1186,2)</f>
        <v>0.24</v>
      </c>
    </row>
    <row r="1187" spans="1:7" s="162" customFormat="1">
      <c r="A1187" s="168"/>
      <c r="B1187" s="168"/>
      <c r="C1187" s="168"/>
      <c r="D1187" s="168"/>
      <c r="E1187" s="253" t="s">
        <v>339</v>
      </c>
      <c r="F1187" s="253"/>
      <c r="G1187" s="169">
        <f>SUM(G1186:G1186)</f>
        <v>0.24</v>
      </c>
    </row>
    <row r="1188" spans="1:7" s="162" customFormat="1">
      <c r="A1188" s="168"/>
      <c r="B1188" s="168"/>
      <c r="C1188" s="168"/>
      <c r="D1188" s="168"/>
      <c r="E1188" s="254" t="s">
        <v>181</v>
      </c>
      <c r="F1188" s="254"/>
      <c r="G1188" s="170">
        <f>SUM(G1187)</f>
        <v>0.24</v>
      </c>
    </row>
    <row r="1189" spans="1:7" s="162" customFormat="1">
      <c r="A1189" s="168"/>
      <c r="B1189" s="168"/>
      <c r="C1189" s="168"/>
      <c r="D1189" s="168"/>
      <c r="E1189" s="256"/>
      <c r="F1189" s="256"/>
      <c r="G1189" s="256"/>
    </row>
    <row r="1190" spans="1:7" s="162" customFormat="1">
      <c r="A1190" s="257" t="s">
        <v>585</v>
      </c>
      <c r="B1190" s="257"/>
      <c r="C1190" s="257"/>
      <c r="D1190" s="257"/>
      <c r="E1190" s="257"/>
      <c r="F1190" s="257"/>
      <c r="G1190" s="257"/>
    </row>
    <row r="1191" spans="1:7" s="162" customFormat="1" ht="24">
      <c r="A1191" s="255" t="s">
        <v>336</v>
      </c>
      <c r="B1191" s="255"/>
      <c r="C1191" s="163" t="s">
        <v>174</v>
      </c>
      <c r="D1191" s="163" t="s">
        <v>175</v>
      </c>
      <c r="E1191" s="163" t="s">
        <v>176</v>
      </c>
      <c r="F1191" s="163" t="s">
        <v>177</v>
      </c>
      <c r="G1191" s="163" t="s">
        <v>178</v>
      </c>
    </row>
    <row r="1192" spans="1:7" s="162" customFormat="1">
      <c r="A1192" s="164" t="s">
        <v>586</v>
      </c>
      <c r="B1192" s="165" t="s">
        <v>587</v>
      </c>
      <c r="C1192" s="164" t="s">
        <v>31</v>
      </c>
      <c r="D1192" s="164" t="s">
        <v>198</v>
      </c>
      <c r="E1192" s="166">
        <v>5.0899999999999999E-3</v>
      </c>
      <c r="F1192" s="167">
        <v>22.21</v>
      </c>
      <c r="G1192" s="167">
        <f>TRUNC(TRUNC(E1192,8)*F1192,2)</f>
        <v>0.11</v>
      </c>
    </row>
    <row r="1193" spans="1:7" s="162" customFormat="1">
      <c r="A1193" s="168"/>
      <c r="B1193" s="168"/>
      <c r="C1193" s="168"/>
      <c r="D1193" s="168"/>
      <c r="E1193" s="253" t="s">
        <v>339</v>
      </c>
      <c r="F1193" s="253"/>
      <c r="G1193" s="169">
        <f>SUM(G1192:G1192)</f>
        <v>0.11</v>
      </c>
    </row>
    <row r="1194" spans="1:7" s="162" customFormat="1">
      <c r="A1194" s="168"/>
      <c r="B1194" s="168"/>
      <c r="C1194" s="168"/>
      <c r="D1194" s="168"/>
      <c r="E1194" s="254" t="s">
        <v>181</v>
      </c>
      <c r="F1194" s="254"/>
      <c r="G1194" s="170">
        <f>SUM(G1193)</f>
        <v>0.11</v>
      </c>
    </row>
    <row r="1195" spans="1:7" s="162" customFormat="1">
      <c r="A1195" s="168"/>
      <c r="B1195" s="168"/>
      <c r="C1195" s="168"/>
      <c r="D1195" s="168"/>
      <c r="E1195" s="256"/>
      <c r="F1195" s="256"/>
      <c r="G1195" s="256"/>
    </row>
    <row r="1196" spans="1:7" s="162" customFormat="1">
      <c r="A1196" s="257" t="s">
        <v>588</v>
      </c>
      <c r="B1196" s="257"/>
      <c r="C1196" s="257"/>
      <c r="D1196" s="257"/>
      <c r="E1196" s="257"/>
      <c r="F1196" s="257"/>
      <c r="G1196" s="257"/>
    </row>
    <row r="1197" spans="1:7" s="162" customFormat="1" ht="24">
      <c r="A1197" s="255" t="s">
        <v>336</v>
      </c>
      <c r="B1197" s="255"/>
      <c r="C1197" s="163" t="s">
        <v>174</v>
      </c>
      <c r="D1197" s="163" t="s">
        <v>175</v>
      </c>
      <c r="E1197" s="163" t="s">
        <v>176</v>
      </c>
      <c r="F1197" s="163" t="s">
        <v>177</v>
      </c>
      <c r="G1197" s="163" t="s">
        <v>178</v>
      </c>
    </row>
    <row r="1198" spans="1:7" s="162" customFormat="1">
      <c r="A1198" s="164" t="s">
        <v>589</v>
      </c>
      <c r="B1198" s="165" t="s">
        <v>590</v>
      </c>
      <c r="C1198" s="164" t="s">
        <v>31</v>
      </c>
      <c r="D1198" s="164" t="s">
        <v>198</v>
      </c>
      <c r="E1198" s="166">
        <v>1.7979999999999999E-2</v>
      </c>
      <c r="F1198" s="167">
        <v>20.97</v>
      </c>
      <c r="G1198" s="167">
        <f>TRUNC(TRUNC(E1198,8)*F1198,2)</f>
        <v>0.37</v>
      </c>
    </row>
    <row r="1199" spans="1:7" s="162" customFormat="1">
      <c r="A1199" s="168"/>
      <c r="B1199" s="168"/>
      <c r="C1199" s="168"/>
      <c r="D1199" s="168"/>
      <c r="E1199" s="253" t="s">
        <v>339</v>
      </c>
      <c r="F1199" s="253"/>
      <c r="G1199" s="169">
        <f>SUM(G1198:G1198)</f>
        <v>0.37</v>
      </c>
    </row>
    <row r="1200" spans="1:7" s="162" customFormat="1">
      <c r="A1200" s="168"/>
      <c r="B1200" s="168"/>
      <c r="C1200" s="168"/>
      <c r="D1200" s="168"/>
      <c r="E1200" s="254" t="s">
        <v>181</v>
      </c>
      <c r="F1200" s="254"/>
      <c r="G1200" s="170">
        <f>SUM(G1199)</f>
        <v>0.37</v>
      </c>
    </row>
    <row r="1201" spans="1:7" s="162" customFormat="1">
      <c r="A1201" s="168"/>
      <c r="B1201" s="168"/>
      <c r="C1201" s="168"/>
      <c r="D1201" s="168"/>
      <c r="E1201" s="256"/>
      <c r="F1201" s="256"/>
      <c r="G1201" s="256"/>
    </row>
    <row r="1202" spans="1:7" s="162" customFormat="1">
      <c r="A1202" s="257" t="s">
        <v>591</v>
      </c>
      <c r="B1202" s="257"/>
      <c r="C1202" s="257"/>
      <c r="D1202" s="257"/>
      <c r="E1202" s="257"/>
      <c r="F1202" s="257"/>
      <c r="G1202" s="257"/>
    </row>
    <row r="1203" spans="1:7" s="162" customFormat="1" ht="24">
      <c r="A1203" s="255" t="s">
        <v>336</v>
      </c>
      <c r="B1203" s="255"/>
      <c r="C1203" s="163" t="s">
        <v>174</v>
      </c>
      <c r="D1203" s="163" t="s">
        <v>175</v>
      </c>
      <c r="E1203" s="163" t="s">
        <v>176</v>
      </c>
      <c r="F1203" s="163" t="s">
        <v>177</v>
      </c>
      <c r="G1203" s="163" t="s">
        <v>178</v>
      </c>
    </row>
    <row r="1204" spans="1:7" s="162" customFormat="1">
      <c r="A1204" s="164" t="s">
        <v>592</v>
      </c>
      <c r="B1204" s="165" t="s">
        <v>593</v>
      </c>
      <c r="C1204" s="164" t="s">
        <v>31</v>
      </c>
      <c r="D1204" s="164" t="s">
        <v>198</v>
      </c>
      <c r="E1204" s="166">
        <v>2.12E-2</v>
      </c>
      <c r="F1204" s="167">
        <v>32.630000000000003</v>
      </c>
      <c r="G1204" s="167">
        <f>TRUNC(TRUNC(E1204,8)*F1204,2)</f>
        <v>0.69</v>
      </c>
    </row>
    <row r="1205" spans="1:7" s="162" customFormat="1">
      <c r="A1205" s="168"/>
      <c r="B1205" s="168"/>
      <c r="C1205" s="168"/>
      <c r="D1205" s="168"/>
      <c r="E1205" s="253" t="s">
        <v>339</v>
      </c>
      <c r="F1205" s="253"/>
      <c r="G1205" s="169">
        <f>SUM(G1204:G1204)</f>
        <v>0.69</v>
      </c>
    </row>
    <row r="1206" spans="1:7" s="162" customFormat="1">
      <c r="A1206" s="168"/>
      <c r="B1206" s="168"/>
      <c r="C1206" s="168"/>
      <c r="D1206" s="168"/>
      <c r="E1206" s="254" t="s">
        <v>181</v>
      </c>
      <c r="F1206" s="254"/>
      <c r="G1206" s="170">
        <f>SUM(G1205)</f>
        <v>0.69</v>
      </c>
    </row>
    <row r="1207" spans="1:7" s="162" customFormat="1">
      <c r="A1207" s="168"/>
      <c r="B1207" s="168"/>
      <c r="C1207" s="168"/>
      <c r="D1207" s="168"/>
      <c r="E1207" s="256"/>
      <c r="F1207" s="256"/>
      <c r="G1207" s="256"/>
    </row>
    <row r="1208" spans="1:7" s="162" customFormat="1">
      <c r="A1208" s="257" t="s">
        <v>594</v>
      </c>
      <c r="B1208" s="257"/>
      <c r="C1208" s="257"/>
      <c r="D1208" s="257"/>
      <c r="E1208" s="257"/>
      <c r="F1208" s="257"/>
      <c r="G1208" s="257"/>
    </row>
    <row r="1209" spans="1:7" s="162" customFormat="1" ht="24">
      <c r="A1209" s="255" t="s">
        <v>336</v>
      </c>
      <c r="B1209" s="255"/>
      <c r="C1209" s="163" t="s">
        <v>174</v>
      </c>
      <c r="D1209" s="163" t="s">
        <v>175</v>
      </c>
      <c r="E1209" s="163" t="s">
        <v>176</v>
      </c>
      <c r="F1209" s="163" t="s">
        <v>177</v>
      </c>
      <c r="G1209" s="163" t="s">
        <v>178</v>
      </c>
    </row>
    <row r="1210" spans="1:7" s="162" customFormat="1">
      <c r="A1210" s="164" t="s">
        <v>595</v>
      </c>
      <c r="B1210" s="165" t="s">
        <v>596</v>
      </c>
      <c r="C1210" s="164" t="s">
        <v>31</v>
      </c>
      <c r="D1210" s="164" t="s">
        <v>23</v>
      </c>
      <c r="E1210" s="166">
        <v>1.5970000000000002E-2</v>
      </c>
      <c r="F1210" s="167">
        <f>'caderno de composições'!F118</f>
        <v>4949.46</v>
      </c>
      <c r="G1210" s="167">
        <f>TRUNC(TRUNC(E1210,8)*F1210,2)</f>
        <v>79.040000000000006</v>
      </c>
    </row>
    <row r="1211" spans="1:7" s="162" customFormat="1">
      <c r="A1211" s="168"/>
      <c r="B1211" s="168"/>
      <c r="C1211" s="168"/>
      <c r="D1211" s="168"/>
      <c r="E1211" s="253" t="s">
        <v>339</v>
      </c>
      <c r="F1211" s="253"/>
      <c r="G1211" s="169">
        <f>SUM(G1210:G1210)</f>
        <v>79.040000000000006</v>
      </c>
    </row>
    <row r="1212" spans="1:7" s="162" customFormat="1">
      <c r="A1212" s="168"/>
      <c r="B1212" s="168"/>
      <c r="C1212" s="168"/>
      <c r="D1212" s="168"/>
      <c r="E1212" s="254" t="s">
        <v>181</v>
      </c>
      <c r="F1212" s="254"/>
      <c r="G1212" s="170">
        <f>SUM(G1211)</f>
        <v>79.040000000000006</v>
      </c>
    </row>
    <row r="1213" spans="1:7" s="162" customFormat="1">
      <c r="A1213" s="168"/>
      <c r="B1213" s="168"/>
      <c r="C1213" s="168"/>
      <c r="D1213" s="168"/>
      <c r="E1213" s="256"/>
      <c r="F1213" s="256"/>
      <c r="G1213" s="256"/>
    </row>
    <row r="1214" spans="1:7" s="162" customFormat="1">
      <c r="A1214" s="257" t="s">
        <v>597</v>
      </c>
      <c r="B1214" s="257"/>
      <c r="C1214" s="257"/>
      <c r="D1214" s="257"/>
      <c r="E1214" s="257"/>
      <c r="F1214" s="257"/>
      <c r="G1214" s="257"/>
    </row>
    <row r="1215" spans="1:7" s="162" customFormat="1" ht="24">
      <c r="A1215" s="255" t="s">
        <v>336</v>
      </c>
      <c r="B1215" s="255"/>
      <c r="C1215" s="163" t="s">
        <v>174</v>
      </c>
      <c r="D1215" s="163" t="s">
        <v>175</v>
      </c>
      <c r="E1215" s="163" t="s">
        <v>176</v>
      </c>
      <c r="F1215" s="163" t="s">
        <v>177</v>
      </c>
      <c r="G1215" s="163" t="s">
        <v>178</v>
      </c>
    </row>
    <row r="1216" spans="1:7" s="162" customFormat="1">
      <c r="A1216" s="164" t="s">
        <v>598</v>
      </c>
      <c r="B1216" s="165" t="s">
        <v>599</v>
      </c>
      <c r="C1216" s="164" t="s">
        <v>31</v>
      </c>
      <c r="D1216" s="164" t="s">
        <v>23</v>
      </c>
      <c r="E1216" s="166">
        <v>1.112E-2</v>
      </c>
      <c r="F1216" s="167">
        <f>'caderno de composições'!F103</f>
        <v>19422.18</v>
      </c>
      <c r="G1216" s="167">
        <f>TRUNC(TRUNC(E1216,8)*F1216,2)</f>
        <v>215.97</v>
      </c>
    </row>
    <row r="1217" spans="1:7" s="162" customFormat="1">
      <c r="A1217" s="168"/>
      <c r="B1217" s="168"/>
      <c r="C1217" s="168"/>
      <c r="D1217" s="168"/>
      <c r="E1217" s="253" t="s">
        <v>339</v>
      </c>
      <c r="F1217" s="253"/>
      <c r="G1217" s="169">
        <f>SUM(G1216:G1216)</f>
        <v>215.97</v>
      </c>
    </row>
    <row r="1218" spans="1:7" s="162" customFormat="1">
      <c r="A1218" s="168"/>
      <c r="B1218" s="168"/>
      <c r="C1218" s="168"/>
      <c r="D1218" s="168"/>
      <c r="E1218" s="254" t="s">
        <v>181</v>
      </c>
      <c r="F1218" s="254"/>
      <c r="G1218" s="170">
        <f>SUM(G1217)</f>
        <v>215.97</v>
      </c>
    </row>
    <row r="1219" spans="1:7" s="162" customFormat="1">
      <c r="A1219" s="168"/>
      <c r="B1219" s="168"/>
      <c r="C1219" s="168"/>
      <c r="D1219" s="168"/>
      <c r="E1219" s="256"/>
      <c r="F1219" s="256"/>
      <c r="G1219" s="256"/>
    </row>
    <row r="1220" spans="1:7" s="162" customFormat="1">
      <c r="A1220" s="257" t="s">
        <v>600</v>
      </c>
      <c r="B1220" s="257"/>
      <c r="C1220" s="257"/>
      <c r="D1220" s="257"/>
      <c r="E1220" s="257"/>
      <c r="F1220" s="257"/>
      <c r="G1220" s="257"/>
    </row>
    <row r="1221" spans="1:7" s="162" customFormat="1" ht="24">
      <c r="A1221" s="255" t="s">
        <v>336</v>
      </c>
      <c r="B1221" s="255"/>
      <c r="C1221" s="163" t="s">
        <v>174</v>
      </c>
      <c r="D1221" s="163" t="s">
        <v>175</v>
      </c>
      <c r="E1221" s="163" t="s">
        <v>176</v>
      </c>
      <c r="F1221" s="163" t="s">
        <v>177</v>
      </c>
      <c r="G1221" s="163" t="s">
        <v>178</v>
      </c>
    </row>
    <row r="1222" spans="1:7" s="162" customFormat="1">
      <c r="A1222" s="164" t="s">
        <v>601</v>
      </c>
      <c r="B1222" s="165" t="s">
        <v>602</v>
      </c>
      <c r="C1222" s="164" t="s">
        <v>31</v>
      </c>
      <c r="D1222" s="164" t="s">
        <v>198</v>
      </c>
      <c r="E1222" s="166">
        <v>5.0899999999999999E-3</v>
      </c>
      <c r="F1222" s="167">
        <v>16.91</v>
      </c>
      <c r="G1222" s="167">
        <f>TRUNC(TRUNC(E1222,8)*F1222,2)</f>
        <v>0.08</v>
      </c>
    </row>
    <row r="1223" spans="1:7" s="162" customFormat="1">
      <c r="A1223" s="168"/>
      <c r="B1223" s="168"/>
      <c r="C1223" s="168"/>
      <c r="D1223" s="168"/>
      <c r="E1223" s="253" t="s">
        <v>339</v>
      </c>
      <c r="F1223" s="253"/>
      <c r="G1223" s="169">
        <f>SUM(G1222:G1222)</f>
        <v>0.08</v>
      </c>
    </row>
    <row r="1224" spans="1:7" s="162" customFormat="1">
      <c r="A1224" s="168"/>
      <c r="B1224" s="168"/>
      <c r="C1224" s="168"/>
      <c r="D1224" s="168"/>
      <c r="E1224" s="254" t="s">
        <v>181</v>
      </c>
      <c r="F1224" s="254"/>
      <c r="G1224" s="170">
        <f>SUM(G1223)</f>
        <v>0.08</v>
      </c>
    </row>
    <row r="1225" spans="1:7" s="162" customFormat="1">
      <c r="A1225" s="168"/>
      <c r="B1225" s="168"/>
      <c r="C1225" s="168"/>
      <c r="D1225" s="168"/>
      <c r="E1225" s="256"/>
      <c r="F1225" s="256"/>
      <c r="G1225" s="256"/>
    </row>
    <row r="1226" spans="1:7" s="162" customFormat="1">
      <c r="A1226" s="257" t="s">
        <v>603</v>
      </c>
      <c r="B1226" s="257"/>
      <c r="C1226" s="257"/>
      <c r="D1226" s="257"/>
      <c r="E1226" s="257"/>
      <c r="F1226" s="257"/>
      <c r="G1226" s="257"/>
    </row>
    <row r="1227" spans="1:7" s="162" customFormat="1" ht="24">
      <c r="A1227" s="255" t="s">
        <v>336</v>
      </c>
      <c r="B1227" s="255"/>
      <c r="C1227" s="163" t="s">
        <v>174</v>
      </c>
      <c r="D1227" s="163" t="s">
        <v>175</v>
      </c>
      <c r="E1227" s="163" t="s">
        <v>176</v>
      </c>
      <c r="F1227" s="163" t="s">
        <v>177</v>
      </c>
      <c r="G1227" s="163" t="s">
        <v>178</v>
      </c>
    </row>
    <row r="1228" spans="1:7" s="162" customFormat="1">
      <c r="A1228" s="164" t="s">
        <v>604</v>
      </c>
      <c r="B1228" s="165" t="s">
        <v>605</v>
      </c>
      <c r="C1228" s="164" t="s">
        <v>31</v>
      </c>
      <c r="D1228" s="164" t="s">
        <v>198</v>
      </c>
      <c r="E1228" s="166">
        <v>5.0899999999999999E-3</v>
      </c>
      <c r="F1228" s="167">
        <v>21.79</v>
      </c>
      <c r="G1228" s="167">
        <f>TRUNC(TRUNC(E1228,8)*F1228,2)</f>
        <v>0.11</v>
      </c>
    </row>
    <row r="1229" spans="1:7" s="162" customFormat="1">
      <c r="A1229" s="168"/>
      <c r="B1229" s="168"/>
      <c r="C1229" s="168"/>
      <c r="D1229" s="168"/>
      <c r="E1229" s="253" t="s">
        <v>339</v>
      </c>
      <c r="F1229" s="253"/>
      <c r="G1229" s="169">
        <f>SUM(G1228:G1228)</f>
        <v>0.11</v>
      </c>
    </row>
    <row r="1230" spans="1:7" s="162" customFormat="1">
      <c r="A1230" s="168"/>
      <c r="B1230" s="168"/>
      <c r="C1230" s="168"/>
      <c r="D1230" s="168"/>
      <c r="E1230" s="254" t="s">
        <v>181</v>
      </c>
      <c r="F1230" s="254"/>
      <c r="G1230" s="170">
        <f>SUM(G1229)</f>
        <v>0.11</v>
      </c>
    </row>
    <row r="1231" spans="1:7" s="162" customFormat="1">
      <c r="A1231" s="168"/>
      <c r="B1231" s="168"/>
      <c r="C1231" s="168"/>
      <c r="D1231" s="168"/>
      <c r="E1231" s="256"/>
      <c r="F1231" s="256"/>
      <c r="G1231" s="256"/>
    </row>
    <row r="1232" spans="1:7" s="162" customFormat="1">
      <c r="A1232" s="257" t="s">
        <v>606</v>
      </c>
      <c r="B1232" s="257"/>
      <c r="C1232" s="257"/>
      <c r="D1232" s="257"/>
      <c r="E1232" s="257"/>
      <c r="F1232" s="257"/>
      <c r="G1232" s="257"/>
    </row>
    <row r="1233" spans="1:7" s="162" customFormat="1" ht="24">
      <c r="A1233" s="255" t="s">
        <v>336</v>
      </c>
      <c r="B1233" s="255"/>
      <c r="C1233" s="163" t="s">
        <v>174</v>
      </c>
      <c r="D1233" s="163" t="s">
        <v>175</v>
      </c>
      <c r="E1233" s="163" t="s">
        <v>176</v>
      </c>
      <c r="F1233" s="163" t="s">
        <v>177</v>
      </c>
      <c r="G1233" s="163" t="s">
        <v>178</v>
      </c>
    </row>
    <row r="1234" spans="1:7" s="162" customFormat="1">
      <c r="A1234" s="164" t="s">
        <v>607</v>
      </c>
      <c r="B1234" s="165" t="s">
        <v>608</v>
      </c>
      <c r="C1234" s="164" t="s">
        <v>31</v>
      </c>
      <c r="D1234" s="164" t="s">
        <v>198</v>
      </c>
      <c r="E1234" s="166">
        <v>5.0899999999999999E-3</v>
      </c>
      <c r="F1234" s="167">
        <v>17.55</v>
      </c>
      <c r="G1234" s="167">
        <f>TRUNC(TRUNC(E1234,8)*F1234,2)</f>
        <v>0.08</v>
      </c>
    </row>
    <row r="1235" spans="1:7" s="162" customFormat="1">
      <c r="A1235" s="168"/>
      <c r="B1235" s="168"/>
      <c r="C1235" s="168"/>
      <c r="D1235" s="168"/>
      <c r="E1235" s="253" t="s">
        <v>339</v>
      </c>
      <c r="F1235" s="253"/>
      <c r="G1235" s="169">
        <f>SUM(G1234:G1234)</f>
        <v>0.08</v>
      </c>
    </row>
    <row r="1236" spans="1:7" s="162" customFormat="1">
      <c r="A1236" s="168"/>
      <c r="B1236" s="168"/>
      <c r="C1236" s="168"/>
      <c r="D1236" s="168"/>
      <c r="E1236" s="254" t="s">
        <v>181</v>
      </c>
      <c r="F1236" s="254"/>
      <c r="G1236" s="170">
        <f>SUM(G1235)</f>
        <v>0.08</v>
      </c>
    </row>
    <row r="1237" spans="1:7" s="162" customFormat="1">
      <c r="A1237" s="168"/>
      <c r="B1237" s="168"/>
      <c r="C1237" s="168"/>
      <c r="D1237" s="168"/>
      <c r="E1237" s="256"/>
      <c r="F1237" s="256"/>
      <c r="G1237" s="256"/>
    </row>
    <row r="1238" spans="1:7" s="162" customFormat="1">
      <c r="A1238" s="257" t="s">
        <v>609</v>
      </c>
      <c r="B1238" s="257"/>
      <c r="C1238" s="257"/>
      <c r="D1238" s="257"/>
      <c r="E1238" s="257"/>
      <c r="F1238" s="257"/>
      <c r="G1238" s="257"/>
    </row>
    <row r="1239" spans="1:7" s="162" customFormat="1" ht="24">
      <c r="A1239" s="255" t="s">
        <v>336</v>
      </c>
      <c r="B1239" s="255"/>
      <c r="C1239" s="163" t="s">
        <v>174</v>
      </c>
      <c r="D1239" s="163" t="s">
        <v>175</v>
      </c>
      <c r="E1239" s="163" t="s">
        <v>176</v>
      </c>
      <c r="F1239" s="163" t="s">
        <v>177</v>
      </c>
      <c r="G1239" s="163" t="s">
        <v>178</v>
      </c>
    </row>
    <row r="1240" spans="1:7" s="162" customFormat="1">
      <c r="A1240" s="164" t="s">
        <v>610</v>
      </c>
      <c r="B1240" s="165" t="s">
        <v>611</v>
      </c>
      <c r="C1240" s="164" t="s">
        <v>31</v>
      </c>
      <c r="D1240" s="164" t="s">
        <v>198</v>
      </c>
      <c r="E1240" s="166">
        <v>8.3099999999999997E-3</v>
      </c>
      <c r="F1240" s="167">
        <v>16.739999999999998</v>
      </c>
      <c r="G1240" s="167">
        <f>TRUNC(TRUNC(E1240,8)*F1240,2)</f>
        <v>0.13</v>
      </c>
    </row>
    <row r="1241" spans="1:7" s="162" customFormat="1">
      <c r="A1241" s="168"/>
      <c r="B1241" s="168"/>
      <c r="C1241" s="168"/>
      <c r="D1241" s="168"/>
      <c r="E1241" s="253" t="s">
        <v>339</v>
      </c>
      <c r="F1241" s="253"/>
      <c r="G1241" s="169">
        <f>SUM(G1240:G1240)</f>
        <v>0.13</v>
      </c>
    </row>
    <row r="1242" spans="1:7" s="162" customFormat="1">
      <c r="A1242" s="168"/>
      <c r="B1242" s="168"/>
      <c r="C1242" s="168"/>
      <c r="D1242" s="168"/>
      <c r="E1242" s="254" t="s">
        <v>181</v>
      </c>
      <c r="F1242" s="254"/>
      <c r="G1242" s="170">
        <f>SUM(G1241)</f>
        <v>0.13</v>
      </c>
    </row>
    <row r="1243" spans="1:7" s="162" customFormat="1">
      <c r="A1243" s="168"/>
      <c r="B1243" s="168"/>
      <c r="C1243" s="168"/>
      <c r="D1243" s="168"/>
      <c r="E1243" s="256"/>
      <c r="F1243" s="256"/>
      <c r="G1243" s="256"/>
    </row>
    <row r="1244" spans="1:7" s="162" customFormat="1">
      <c r="A1244" s="257" t="s">
        <v>612</v>
      </c>
      <c r="B1244" s="257"/>
      <c r="C1244" s="257"/>
      <c r="D1244" s="257"/>
      <c r="E1244" s="257"/>
      <c r="F1244" s="257"/>
      <c r="G1244" s="257"/>
    </row>
    <row r="1245" spans="1:7" s="162" customFormat="1" ht="24">
      <c r="A1245" s="255" t="s">
        <v>336</v>
      </c>
      <c r="B1245" s="255"/>
      <c r="C1245" s="163" t="s">
        <v>174</v>
      </c>
      <c r="D1245" s="163" t="s">
        <v>175</v>
      </c>
      <c r="E1245" s="163" t="s">
        <v>176</v>
      </c>
      <c r="F1245" s="163" t="s">
        <v>177</v>
      </c>
      <c r="G1245" s="163" t="s">
        <v>178</v>
      </c>
    </row>
    <row r="1246" spans="1:7" s="162" customFormat="1" ht="24">
      <c r="A1246" s="164" t="s">
        <v>613</v>
      </c>
      <c r="B1246" s="165" t="s">
        <v>614</v>
      </c>
      <c r="C1246" s="164" t="s">
        <v>31</v>
      </c>
      <c r="D1246" s="164" t="s">
        <v>198</v>
      </c>
      <c r="E1246" s="166">
        <v>8.3099999999999997E-3</v>
      </c>
      <c r="F1246" s="167">
        <v>15.63</v>
      </c>
      <c r="G1246" s="167">
        <f>TRUNC(TRUNC(E1246,8)*F1246,2)</f>
        <v>0.12</v>
      </c>
    </row>
    <row r="1247" spans="1:7" s="162" customFormat="1">
      <c r="A1247" s="168"/>
      <c r="B1247" s="168"/>
      <c r="C1247" s="168"/>
      <c r="D1247" s="168"/>
      <c r="E1247" s="253" t="s">
        <v>339</v>
      </c>
      <c r="F1247" s="253"/>
      <c r="G1247" s="169">
        <f>SUM(G1246:G1246)</f>
        <v>0.12</v>
      </c>
    </row>
    <row r="1248" spans="1:7" s="162" customFormat="1">
      <c r="A1248" s="168"/>
      <c r="B1248" s="168"/>
      <c r="C1248" s="168"/>
      <c r="D1248" s="168"/>
      <c r="E1248" s="254" t="s">
        <v>181</v>
      </c>
      <c r="F1248" s="254"/>
      <c r="G1248" s="170">
        <f>SUM(G1247)</f>
        <v>0.12</v>
      </c>
    </row>
    <row r="1249" spans="1:7" s="162" customFormat="1">
      <c r="A1249" s="168"/>
      <c r="B1249" s="168"/>
      <c r="C1249" s="168"/>
      <c r="D1249" s="168"/>
      <c r="E1249" s="256"/>
      <c r="F1249" s="256"/>
      <c r="G1249" s="256"/>
    </row>
    <row r="1250" spans="1:7" s="162" customFormat="1">
      <c r="A1250" s="257" t="s">
        <v>615</v>
      </c>
      <c r="B1250" s="257"/>
      <c r="C1250" s="257"/>
      <c r="D1250" s="257"/>
      <c r="E1250" s="257"/>
      <c r="F1250" s="257"/>
      <c r="G1250" s="257"/>
    </row>
    <row r="1251" spans="1:7" s="162" customFormat="1" ht="24">
      <c r="A1251" s="255" t="s">
        <v>336</v>
      </c>
      <c r="B1251" s="255"/>
      <c r="C1251" s="163" t="s">
        <v>174</v>
      </c>
      <c r="D1251" s="163" t="s">
        <v>175</v>
      </c>
      <c r="E1251" s="163" t="s">
        <v>176</v>
      </c>
      <c r="F1251" s="163" t="s">
        <v>177</v>
      </c>
      <c r="G1251" s="163" t="s">
        <v>178</v>
      </c>
    </row>
    <row r="1252" spans="1:7" s="162" customFormat="1">
      <c r="A1252" s="164" t="s">
        <v>616</v>
      </c>
      <c r="B1252" s="165" t="s">
        <v>617</v>
      </c>
      <c r="C1252" s="164" t="s">
        <v>31</v>
      </c>
      <c r="D1252" s="164" t="s">
        <v>198</v>
      </c>
      <c r="E1252" s="166">
        <v>1.154E-2</v>
      </c>
      <c r="F1252" s="167">
        <v>20.97</v>
      </c>
      <c r="G1252" s="167">
        <f>TRUNC(TRUNC(E1252,8)*F1252,2)</f>
        <v>0.24</v>
      </c>
    </row>
    <row r="1253" spans="1:7" s="162" customFormat="1">
      <c r="A1253" s="168"/>
      <c r="B1253" s="168"/>
      <c r="C1253" s="168"/>
      <c r="D1253" s="168"/>
      <c r="E1253" s="253" t="s">
        <v>339</v>
      </c>
      <c r="F1253" s="253"/>
      <c r="G1253" s="169">
        <f>SUM(G1252:G1252)</f>
        <v>0.24</v>
      </c>
    </row>
    <row r="1254" spans="1:7" s="162" customFormat="1">
      <c r="A1254" s="168"/>
      <c r="B1254" s="168"/>
      <c r="C1254" s="168"/>
      <c r="D1254" s="168"/>
      <c r="E1254" s="254" t="s">
        <v>181</v>
      </c>
      <c r="F1254" s="254"/>
      <c r="G1254" s="170">
        <f>SUM(G1253)</f>
        <v>0.24</v>
      </c>
    </row>
    <row r="1255" spans="1:7" s="162" customFormat="1">
      <c r="A1255" s="168"/>
      <c r="B1255" s="168"/>
      <c r="C1255" s="168"/>
      <c r="D1255" s="168"/>
      <c r="E1255" s="256"/>
      <c r="F1255" s="256"/>
      <c r="G1255" s="256"/>
    </row>
    <row r="1256" spans="1:7" s="162" customFormat="1">
      <c r="A1256" s="257" t="s">
        <v>618</v>
      </c>
      <c r="B1256" s="257"/>
      <c r="C1256" s="257"/>
      <c r="D1256" s="257"/>
      <c r="E1256" s="257"/>
      <c r="F1256" s="257"/>
      <c r="G1256" s="257"/>
    </row>
    <row r="1257" spans="1:7" s="162" customFormat="1" ht="24">
      <c r="A1257" s="255" t="s">
        <v>336</v>
      </c>
      <c r="B1257" s="255"/>
      <c r="C1257" s="163" t="s">
        <v>174</v>
      </c>
      <c r="D1257" s="163" t="s">
        <v>175</v>
      </c>
      <c r="E1257" s="163" t="s">
        <v>176</v>
      </c>
      <c r="F1257" s="163" t="s">
        <v>177</v>
      </c>
      <c r="G1257" s="163" t="s">
        <v>178</v>
      </c>
    </row>
    <row r="1258" spans="1:7" s="162" customFormat="1" ht="24">
      <c r="A1258" s="164" t="s">
        <v>619</v>
      </c>
      <c r="B1258" s="165" t="s">
        <v>620</v>
      </c>
      <c r="C1258" s="164" t="s">
        <v>31</v>
      </c>
      <c r="D1258" s="164" t="s">
        <v>198</v>
      </c>
      <c r="E1258" s="166">
        <v>1.154E-2</v>
      </c>
      <c r="F1258" s="167">
        <v>18.39</v>
      </c>
      <c r="G1258" s="167">
        <f>TRUNC(TRUNC(E1258,8)*F1258,2)</f>
        <v>0.21</v>
      </c>
    </row>
    <row r="1259" spans="1:7" s="162" customFormat="1">
      <c r="A1259" s="168"/>
      <c r="B1259" s="168"/>
      <c r="C1259" s="168"/>
      <c r="D1259" s="168"/>
      <c r="E1259" s="253" t="s">
        <v>339</v>
      </c>
      <c r="F1259" s="253"/>
      <c r="G1259" s="169">
        <f>SUM(G1258:G1258)</f>
        <v>0.21</v>
      </c>
    </row>
    <row r="1260" spans="1:7" s="162" customFormat="1">
      <c r="A1260" s="168"/>
      <c r="B1260" s="168"/>
      <c r="C1260" s="168"/>
      <c r="D1260" s="168"/>
      <c r="E1260" s="254" t="s">
        <v>181</v>
      </c>
      <c r="F1260" s="254"/>
      <c r="G1260" s="170">
        <f>SUM(G1259)</f>
        <v>0.21</v>
      </c>
    </row>
    <row r="1261" spans="1:7" s="162" customFormat="1">
      <c r="A1261" s="168"/>
      <c r="B1261" s="168"/>
      <c r="C1261" s="168"/>
      <c r="D1261" s="168"/>
      <c r="E1261" s="256"/>
      <c r="F1261" s="256"/>
      <c r="G1261" s="256"/>
    </row>
    <row r="1262" spans="1:7" s="162" customFormat="1">
      <c r="A1262" s="257" t="s">
        <v>621</v>
      </c>
      <c r="B1262" s="257"/>
      <c r="C1262" s="257"/>
      <c r="D1262" s="257"/>
      <c r="E1262" s="257"/>
      <c r="F1262" s="257"/>
      <c r="G1262" s="257"/>
    </row>
    <row r="1263" spans="1:7" s="162" customFormat="1" ht="24">
      <c r="A1263" s="255" t="s">
        <v>336</v>
      </c>
      <c r="B1263" s="255"/>
      <c r="C1263" s="163" t="s">
        <v>174</v>
      </c>
      <c r="D1263" s="163" t="s">
        <v>175</v>
      </c>
      <c r="E1263" s="163" t="s">
        <v>176</v>
      </c>
      <c r="F1263" s="163" t="s">
        <v>177</v>
      </c>
      <c r="G1263" s="163" t="s">
        <v>178</v>
      </c>
    </row>
    <row r="1264" spans="1:7" s="162" customFormat="1">
      <c r="A1264" s="164" t="s">
        <v>622</v>
      </c>
      <c r="B1264" s="165" t="s">
        <v>623</v>
      </c>
      <c r="C1264" s="164" t="s">
        <v>31</v>
      </c>
      <c r="D1264" s="164" t="s">
        <v>198</v>
      </c>
      <c r="E1264" s="166">
        <v>2.12E-2</v>
      </c>
      <c r="F1264" s="167">
        <v>20.97</v>
      </c>
      <c r="G1264" s="167">
        <f>TRUNC(TRUNC(E1264,8)*F1264,2)</f>
        <v>0.44</v>
      </c>
    </row>
    <row r="1265" spans="1:7" s="162" customFormat="1">
      <c r="A1265" s="168"/>
      <c r="B1265" s="168"/>
      <c r="C1265" s="168"/>
      <c r="D1265" s="168"/>
      <c r="E1265" s="253" t="s">
        <v>339</v>
      </c>
      <c r="F1265" s="253"/>
      <c r="G1265" s="169">
        <f>SUM(G1264:G1264)</f>
        <v>0.44</v>
      </c>
    </row>
    <row r="1266" spans="1:7" s="162" customFormat="1">
      <c r="A1266" s="168"/>
      <c r="B1266" s="168"/>
      <c r="C1266" s="168"/>
      <c r="D1266" s="168"/>
      <c r="E1266" s="254" t="s">
        <v>181</v>
      </c>
      <c r="F1266" s="254"/>
      <c r="G1266" s="170">
        <f>SUM(G1265)</f>
        <v>0.44</v>
      </c>
    </row>
    <row r="1267" spans="1:7" s="162" customFormat="1">
      <c r="A1267" s="168"/>
      <c r="B1267" s="168"/>
      <c r="C1267" s="168"/>
      <c r="D1267" s="168"/>
      <c r="E1267" s="256"/>
      <c r="F1267" s="256"/>
      <c r="G1267" s="256"/>
    </row>
    <row r="1268" spans="1:7" s="162" customFormat="1">
      <c r="A1268" s="257" t="s">
        <v>624</v>
      </c>
      <c r="B1268" s="257"/>
      <c r="C1268" s="257"/>
      <c r="D1268" s="257"/>
      <c r="E1268" s="257"/>
      <c r="F1268" s="257"/>
      <c r="G1268" s="257"/>
    </row>
    <row r="1269" spans="1:7" s="162" customFormat="1" ht="24">
      <c r="A1269" s="255" t="s">
        <v>336</v>
      </c>
      <c r="B1269" s="255"/>
      <c r="C1269" s="163" t="s">
        <v>174</v>
      </c>
      <c r="D1269" s="163" t="s">
        <v>175</v>
      </c>
      <c r="E1269" s="163" t="s">
        <v>176</v>
      </c>
      <c r="F1269" s="163" t="s">
        <v>177</v>
      </c>
      <c r="G1269" s="163" t="s">
        <v>178</v>
      </c>
    </row>
    <row r="1270" spans="1:7" s="162" customFormat="1">
      <c r="A1270" s="164" t="s">
        <v>625</v>
      </c>
      <c r="B1270" s="165" t="s">
        <v>626</v>
      </c>
      <c r="C1270" s="164" t="s">
        <v>31</v>
      </c>
      <c r="D1270" s="164" t="s">
        <v>198</v>
      </c>
      <c r="E1270" s="166">
        <v>1.4760000000000001E-2</v>
      </c>
      <c r="F1270" s="167">
        <v>20.97</v>
      </c>
      <c r="G1270" s="167">
        <f>TRUNC(TRUNC(E1270,8)*F1270,2)</f>
        <v>0.3</v>
      </c>
    </row>
    <row r="1271" spans="1:7" s="162" customFormat="1">
      <c r="A1271" s="168"/>
      <c r="B1271" s="168"/>
      <c r="C1271" s="168"/>
      <c r="D1271" s="168"/>
      <c r="E1271" s="253" t="s">
        <v>339</v>
      </c>
      <c r="F1271" s="253"/>
      <c r="G1271" s="169">
        <f>SUM(G1270:G1270)</f>
        <v>0.3</v>
      </c>
    </row>
    <row r="1272" spans="1:7" s="162" customFormat="1">
      <c r="A1272" s="168"/>
      <c r="B1272" s="168"/>
      <c r="C1272" s="168"/>
      <c r="D1272" s="168"/>
      <c r="E1272" s="254" t="s">
        <v>181</v>
      </c>
      <c r="F1272" s="254"/>
      <c r="G1272" s="170">
        <f>SUM(G1271)</f>
        <v>0.3</v>
      </c>
    </row>
    <row r="1273" spans="1:7" s="162" customFormat="1">
      <c r="A1273" s="168"/>
      <c r="B1273" s="168"/>
      <c r="C1273" s="168"/>
      <c r="D1273" s="168"/>
      <c r="E1273" s="256"/>
      <c r="F1273" s="256"/>
      <c r="G1273" s="256"/>
    </row>
    <row r="1274" spans="1:7" s="162" customFormat="1">
      <c r="A1274" s="257" t="s">
        <v>627</v>
      </c>
      <c r="B1274" s="257"/>
      <c r="C1274" s="257"/>
      <c r="D1274" s="257"/>
      <c r="E1274" s="257"/>
      <c r="F1274" s="257"/>
      <c r="G1274" s="257"/>
    </row>
    <row r="1275" spans="1:7" s="162" customFormat="1" ht="24">
      <c r="A1275" s="255" t="s">
        <v>336</v>
      </c>
      <c r="B1275" s="255"/>
      <c r="C1275" s="163" t="s">
        <v>174</v>
      </c>
      <c r="D1275" s="163" t="s">
        <v>175</v>
      </c>
      <c r="E1275" s="163" t="s">
        <v>176</v>
      </c>
      <c r="F1275" s="163" t="s">
        <v>177</v>
      </c>
      <c r="G1275" s="163" t="s">
        <v>178</v>
      </c>
    </row>
    <row r="1276" spans="1:7" s="162" customFormat="1">
      <c r="A1276" s="164" t="s">
        <v>628</v>
      </c>
      <c r="B1276" s="165" t="s">
        <v>629</v>
      </c>
      <c r="C1276" s="164" t="s">
        <v>31</v>
      </c>
      <c r="D1276" s="164" t="s">
        <v>198</v>
      </c>
      <c r="E1276" s="166">
        <v>1.154E-2</v>
      </c>
      <c r="F1276" s="167">
        <v>20.97</v>
      </c>
      <c r="G1276" s="167">
        <f>TRUNC(TRUNC(E1276,8)*F1276,2)</f>
        <v>0.24</v>
      </c>
    </row>
    <row r="1277" spans="1:7" s="162" customFormat="1">
      <c r="A1277" s="168"/>
      <c r="B1277" s="168"/>
      <c r="C1277" s="168"/>
      <c r="D1277" s="168"/>
      <c r="E1277" s="253" t="s">
        <v>339</v>
      </c>
      <c r="F1277" s="253"/>
      <c r="G1277" s="169">
        <f>SUM(G1276:G1276)</f>
        <v>0.24</v>
      </c>
    </row>
    <row r="1278" spans="1:7" s="162" customFormat="1">
      <c r="A1278" s="168"/>
      <c r="B1278" s="168"/>
      <c r="C1278" s="168"/>
      <c r="D1278" s="168"/>
      <c r="E1278" s="254" t="s">
        <v>181</v>
      </c>
      <c r="F1278" s="254"/>
      <c r="G1278" s="170">
        <f>SUM(G1277)</f>
        <v>0.24</v>
      </c>
    </row>
    <row r="1279" spans="1:7" s="162" customFormat="1">
      <c r="A1279" s="168"/>
      <c r="B1279" s="168"/>
      <c r="C1279" s="168"/>
      <c r="D1279" s="168"/>
      <c r="E1279" s="256"/>
      <c r="F1279" s="256"/>
      <c r="G1279" s="256"/>
    </row>
    <row r="1280" spans="1:7" s="162" customFormat="1">
      <c r="A1280" s="257" t="s">
        <v>630</v>
      </c>
      <c r="B1280" s="257"/>
      <c r="C1280" s="257"/>
      <c r="D1280" s="257"/>
      <c r="E1280" s="257"/>
      <c r="F1280" s="257"/>
      <c r="G1280" s="257"/>
    </row>
    <row r="1281" spans="1:7" s="162" customFormat="1" ht="24">
      <c r="A1281" s="255" t="s">
        <v>336</v>
      </c>
      <c r="B1281" s="255"/>
      <c r="C1281" s="163" t="s">
        <v>174</v>
      </c>
      <c r="D1281" s="163" t="s">
        <v>175</v>
      </c>
      <c r="E1281" s="163" t="s">
        <v>176</v>
      </c>
      <c r="F1281" s="163" t="s">
        <v>177</v>
      </c>
      <c r="G1281" s="163" t="s">
        <v>178</v>
      </c>
    </row>
    <row r="1282" spans="1:7" s="162" customFormat="1">
      <c r="A1282" s="164" t="s">
        <v>631</v>
      </c>
      <c r="B1282" s="165" t="s">
        <v>632</v>
      </c>
      <c r="C1282" s="164" t="s">
        <v>31</v>
      </c>
      <c r="D1282" s="164" t="s">
        <v>198</v>
      </c>
      <c r="E1282" s="166">
        <v>2.12E-2</v>
      </c>
      <c r="F1282" s="167">
        <v>15.78</v>
      </c>
      <c r="G1282" s="167">
        <f>TRUNC(TRUNC(E1282,8)*F1282,2)</f>
        <v>0.33</v>
      </c>
    </row>
    <row r="1283" spans="1:7" s="162" customFormat="1">
      <c r="A1283" s="168"/>
      <c r="B1283" s="168"/>
      <c r="C1283" s="168"/>
      <c r="D1283" s="168"/>
      <c r="E1283" s="253" t="s">
        <v>339</v>
      </c>
      <c r="F1283" s="253"/>
      <c r="G1283" s="169">
        <f>SUM(G1282:G1282)</f>
        <v>0.33</v>
      </c>
    </row>
    <row r="1284" spans="1:7" s="162" customFormat="1">
      <c r="A1284" s="168"/>
      <c r="B1284" s="168"/>
      <c r="C1284" s="168"/>
      <c r="D1284" s="168"/>
      <c r="E1284" s="254" t="s">
        <v>181</v>
      </c>
      <c r="F1284" s="254"/>
      <c r="G1284" s="170">
        <f>SUM(G1283)</f>
        <v>0.33</v>
      </c>
    </row>
    <row r="1285" spans="1:7" s="162" customFormat="1">
      <c r="A1285" s="168"/>
      <c r="B1285" s="168"/>
      <c r="C1285" s="168"/>
      <c r="D1285" s="168"/>
      <c r="E1285" s="256"/>
      <c r="F1285" s="256"/>
      <c r="G1285" s="256"/>
    </row>
    <row r="1286" spans="1:7" s="162" customFormat="1">
      <c r="A1286" s="257" t="s">
        <v>633</v>
      </c>
      <c r="B1286" s="257"/>
      <c r="C1286" s="257"/>
      <c r="D1286" s="257"/>
      <c r="E1286" s="257"/>
      <c r="F1286" s="257"/>
      <c r="G1286" s="257"/>
    </row>
    <row r="1287" spans="1:7" s="162" customFormat="1" ht="24">
      <c r="A1287" s="255" t="s">
        <v>336</v>
      </c>
      <c r="B1287" s="255"/>
      <c r="C1287" s="163" t="s">
        <v>174</v>
      </c>
      <c r="D1287" s="163" t="s">
        <v>175</v>
      </c>
      <c r="E1287" s="163" t="s">
        <v>176</v>
      </c>
      <c r="F1287" s="163" t="s">
        <v>177</v>
      </c>
      <c r="G1287" s="163" t="s">
        <v>178</v>
      </c>
    </row>
    <row r="1288" spans="1:7" s="162" customFormat="1">
      <c r="A1288" s="164" t="s">
        <v>634</v>
      </c>
      <c r="B1288" s="165" t="s">
        <v>635</v>
      </c>
      <c r="C1288" s="164" t="s">
        <v>31</v>
      </c>
      <c r="D1288" s="164" t="s">
        <v>198</v>
      </c>
      <c r="E1288" s="166">
        <v>1.154E-2</v>
      </c>
      <c r="F1288" s="167">
        <v>20.97</v>
      </c>
      <c r="G1288" s="167">
        <f>TRUNC(TRUNC(E1288,8)*F1288,2)</f>
        <v>0.24</v>
      </c>
    </row>
    <row r="1289" spans="1:7" s="162" customFormat="1">
      <c r="A1289" s="168"/>
      <c r="B1289" s="168"/>
      <c r="C1289" s="168"/>
      <c r="D1289" s="168"/>
      <c r="E1289" s="253" t="s">
        <v>339</v>
      </c>
      <c r="F1289" s="253"/>
      <c r="G1289" s="169">
        <f>SUM(G1288:G1288)</f>
        <v>0.24</v>
      </c>
    </row>
    <row r="1290" spans="1:7" s="162" customFormat="1">
      <c r="A1290" s="168"/>
      <c r="B1290" s="168"/>
      <c r="C1290" s="168"/>
      <c r="D1290" s="168"/>
      <c r="E1290" s="254" t="s">
        <v>181</v>
      </c>
      <c r="F1290" s="254"/>
      <c r="G1290" s="170">
        <f>SUM(G1289)</f>
        <v>0.24</v>
      </c>
    </row>
    <row r="1291" spans="1:7" s="162" customFormat="1">
      <c r="A1291" s="168"/>
      <c r="B1291" s="168"/>
      <c r="C1291" s="168"/>
      <c r="D1291" s="168"/>
      <c r="E1291" s="256"/>
      <c r="F1291" s="256"/>
      <c r="G1291" s="256"/>
    </row>
    <row r="1292" spans="1:7" s="162" customFormat="1">
      <c r="A1292" s="257" t="s">
        <v>636</v>
      </c>
      <c r="B1292" s="257"/>
      <c r="C1292" s="257"/>
      <c r="D1292" s="257"/>
      <c r="E1292" s="257"/>
      <c r="F1292" s="257"/>
      <c r="G1292" s="257"/>
    </row>
    <row r="1293" spans="1:7" s="162" customFormat="1" ht="24">
      <c r="A1293" s="255" t="s">
        <v>322</v>
      </c>
      <c r="B1293" s="255"/>
      <c r="C1293" s="163" t="s">
        <v>174</v>
      </c>
      <c r="D1293" s="163" t="s">
        <v>175</v>
      </c>
      <c r="E1293" s="163" t="s">
        <v>176</v>
      </c>
      <c r="F1293" s="163" t="s">
        <v>177</v>
      </c>
      <c r="G1293" s="163" t="s">
        <v>178</v>
      </c>
    </row>
    <row r="1294" spans="1:7" s="162" customFormat="1" ht="24">
      <c r="A1294" s="164" t="s">
        <v>386</v>
      </c>
      <c r="B1294" s="165" t="s">
        <v>387</v>
      </c>
      <c r="C1294" s="164" t="s">
        <v>31</v>
      </c>
      <c r="D1294" s="164" t="s">
        <v>198</v>
      </c>
      <c r="E1294" s="166">
        <v>1</v>
      </c>
      <c r="F1294" s="167">
        <v>0.74</v>
      </c>
      <c r="G1294" s="167">
        <f>TRUNC(TRUNC(E1294,8)*F1294,2)</f>
        <v>0.74</v>
      </c>
    </row>
    <row r="1295" spans="1:7" s="162" customFormat="1" ht="24">
      <c r="A1295" s="164" t="s">
        <v>327</v>
      </c>
      <c r="B1295" s="165" t="s">
        <v>328</v>
      </c>
      <c r="C1295" s="164" t="s">
        <v>31</v>
      </c>
      <c r="D1295" s="164" t="s">
        <v>198</v>
      </c>
      <c r="E1295" s="166">
        <v>1</v>
      </c>
      <c r="F1295" s="167">
        <v>1.43</v>
      </c>
      <c r="G1295" s="167">
        <f>TRUNC(TRUNC(E1295,8)*F1295,2)</f>
        <v>1.43</v>
      </c>
    </row>
    <row r="1296" spans="1:7" s="162" customFormat="1" ht="24">
      <c r="A1296" s="164" t="s">
        <v>388</v>
      </c>
      <c r="B1296" s="165" t="s">
        <v>389</v>
      </c>
      <c r="C1296" s="164" t="s">
        <v>31</v>
      </c>
      <c r="D1296" s="164" t="s">
        <v>198</v>
      </c>
      <c r="E1296" s="166">
        <v>1</v>
      </c>
      <c r="F1296" s="167">
        <v>0.05</v>
      </c>
      <c r="G1296" s="167">
        <f>TRUNC(TRUNC(E1296,8)*F1296,2)</f>
        <v>0.05</v>
      </c>
    </row>
    <row r="1297" spans="1:7" s="162" customFormat="1" ht="24">
      <c r="A1297" s="164" t="s">
        <v>331</v>
      </c>
      <c r="B1297" s="165" t="s">
        <v>332</v>
      </c>
      <c r="C1297" s="164" t="s">
        <v>31</v>
      </c>
      <c r="D1297" s="164" t="s">
        <v>198</v>
      </c>
      <c r="E1297" s="166">
        <v>1</v>
      </c>
      <c r="F1297" s="167">
        <v>0.08</v>
      </c>
      <c r="G1297" s="167">
        <f>TRUNC(TRUNC(E1297,8)*F1297,2)</f>
        <v>0.08</v>
      </c>
    </row>
    <row r="1298" spans="1:7" s="162" customFormat="1">
      <c r="A1298" s="168"/>
      <c r="B1298" s="168"/>
      <c r="C1298" s="168"/>
      <c r="D1298" s="168"/>
      <c r="E1298" s="253" t="s">
        <v>335</v>
      </c>
      <c r="F1298" s="253"/>
      <c r="G1298" s="169">
        <f>SUM(G1294:G1297)</f>
        <v>2.2999999999999998</v>
      </c>
    </row>
    <row r="1299" spans="1:7" s="162" customFormat="1" ht="24">
      <c r="A1299" s="255" t="s">
        <v>336</v>
      </c>
      <c r="B1299" s="255"/>
      <c r="C1299" s="163" t="s">
        <v>174</v>
      </c>
      <c r="D1299" s="163" t="s">
        <v>175</v>
      </c>
      <c r="E1299" s="163" t="s">
        <v>176</v>
      </c>
      <c r="F1299" s="163" t="s">
        <v>177</v>
      </c>
      <c r="G1299" s="163" t="s">
        <v>178</v>
      </c>
    </row>
    <row r="1300" spans="1:7" s="162" customFormat="1">
      <c r="A1300" s="164" t="s">
        <v>586</v>
      </c>
      <c r="B1300" s="165" t="s">
        <v>587</v>
      </c>
      <c r="C1300" s="164" t="s">
        <v>31</v>
      </c>
      <c r="D1300" s="164" t="s">
        <v>198</v>
      </c>
      <c r="E1300" s="166">
        <v>1</v>
      </c>
      <c r="F1300" s="167">
        <v>22.21</v>
      </c>
      <c r="G1300" s="167">
        <f>TRUNC(TRUNC(E1300,8)*F1300,2)</f>
        <v>22.21</v>
      </c>
    </row>
    <row r="1301" spans="1:7" s="162" customFormat="1">
      <c r="A1301" s="168"/>
      <c r="B1301" s="168"/>
      <c r="C1301" s="168"/>
      <c r="D1301" s="168"/>
      <c r="E1301" s="253" t="s">
        <v>339</v>
      </c>
      <c r="F1301" s="253"/>
      <c r="G1301" s="169">
        <f>SUM(G1300:G1300)</f>
        <v>22.21</v>
      </c>
    </row>
    <row r="1302" spans="1:7" s="162" customFormat="1" ht="24">
      <c r="A1302" s="255" t="s">
        <v>254</v>
      </c>
      <c r="B1302" s="255"/>
      <c r="C1302" s="163" t="s">
        <v>174</v>
      </c>
      <c r="D1302" s="163" t="s">
        <v>175</v>
      </c>
      <c r="E1302" s="163" t="s">
        <v>176</v>
      </c>
      <c r="F1302" s="163" t="s">
        <v>177</v>
      </c>
      <c r="G1302" s="163" t="s">
        <v>178</v>
      </c>
    </row>
    <row r="1303" spans="1:7" s="162" customFormat="1" ht="24">
      <c r="A1303" s="164" t="s">
        <v>637</v>
      </c>
      <c r="B1303" s="165" t="s">
        <v>638</v>
      </c>
      <c r="C1303" s="164" t="s">
        <v>31</v>
      </c>
      <c r="D1303" s="164" t="s">
        <v>198</v>
      </c>
      <c r="E1303" s="166">
        <v>1</v>
      </c>
      <c r="F1303" s="167">
        <v>0.11</v>
      </c>
      <c r="G1303" s="167">
        <f>TRUNC(TRUNC(E1303,8)*F1303,2)</f>
        <v>0.11</v>
      </c>
    </row>
    <row r="1304" spans="1:7" s="162" customFormat="1">
      <c r="A1304" s="168"/>
      <c r="B1304" s="168"/>
      <c r="C1304" s="168"/>
      <c r="D1304" s="168"/>
      <c r="E1304" s="253" t="s">
        <v>257</v>
      </c>
      <c r="F1304" s="253"/>
      <c r="G1304" s="169">
        <f>SUM(G1303:G1303)</f>
        <v>0.11</v>
      </c>
    </row>
    <row r="1305" spans="1:7" s="162" customFormat="1">
      <c r="A1305" s="168"/>
      <c r="B1305" s="168"/>
      <c r="C1305" s="168"/>
      <c r="D1305" s="168"/>
      <c r="E1305" s="254" t="s">
        <v>181</v>
      </c>
      <c r="F1305" s="254"/>
      <c r="G1305" s="170">
        <f>SUM(G1298,G1301,G1304)</f>
        <v>24.62</v>
      </c>
    </row>
    <row r="1306" spans="1:7" s="162" customFormat="1">
      <c r="A1306" s="168"/>
      <c r="B1306" s="168"/>
      <c r="C1306" s="168"/>
      <c r="D1306" s="168"/>
      <c r="E1306" s="256"/>
      <c r="F1306" s="256"/>
      <c r="G1306" s="256"/>
    </row>
    <row r="1307" spans="1:7" s="162" customFormat="1">
      <c r="A1307" s="257" t="s">
        <v>639</v>
      </c>
      <c r="B1307" s="257"/>
      <c r="C1307" s="257"/>
      <c r="D1307" s="257"/>
      <c r="E1307" s="257"/>
      <c r="F1307" s="257"/>
      <c r="G1307" s="257"/>
    </row>
    <row r="1308" spans="1:7" s="162" customFormat="1" ht="24">
      <c r="A1308" s="255" t="s">
        <v>173</v>
      </c>
      <c r="B1308" s="255"/>
      <c r="C1308" s="163" t="s">
        <v>174</v>
      </c>
      <c r="D1308" s="163" t="s">
        <v>175</v>
      </c>
      <c r="E1308" s="163" t="s">
        <v>176</v>
      </c>
      <c r="F1308" s="163" t="s">
        <v>177</v>
      </c>
      <c r="G1308" s="163" t="s">
        <v>178</v>
      </c>
    </row>
    <row r="1309" spans="1:7" s="162" customFormat="1">
      <c r="A1309" s="164" t="s">
        <v>640</v>
      </c>
      <c r="B1309" s="165" t="s">
        <v>641</v>
      </c>
      <c r="C1309" s="164" t="s">
        <v>31</v>
      </c>
      <c r="D1309" s="164" t="s">
        <v>251</v>
      </c>
      <c r="E1309" s="166">
        <v>8.5000000000000006E-3</v>
      </c>
      <c r="F1309" s="167">
        <v>22.96</v>
      </c>
      <c r="G1309" s="167">
        <f>TRUNC(TRUNC(E1309,8)*F1309,2)</f>
        <v>0.19</v>
      </c>
    </row>
    <row r="1310" spans="1:7" s="162" customFormat="1" ht="36">
      <c r="A1310" s="164" t="s">
        <v>642</v>
      </c>
      <c r="B1310" s="165" t="s">
        <v>643</v>
      </c>
      <c r="C1310" s="164" t="s">
        <v>31</v>
      </c>
      <c r="D1310" s="164" t="s">
        <v>33</v>
      </c>
      <c r="E1310" s="166">
        <v>1.0125</v>
      </c>
      <c r="F1310" s="167">
        <v>7.36</v>
      </c>
      <c r="G1310" s="167">
        <f>TRUNC(TRUNC(E1310,8)*F1310,2)</f>
        <v>7.45</v>
      </c>
    </row>
    <row r="1311" spans="1:7" s="162" customFormat="1" ht="24">
      <c r="A1311" s="164" t="s">
        <v>304</v>
      </c>
      <c r="B1311" s="165" t="s">
        <v>305</v>
      </c>
      <c r="C1311" s="164" t="s">
        <v>31</v>
      </c>
      <c r="D1311" s="164" t="s">
        <v>48</v>
      </c>
      <c r="E1311" s="166">
        <v>2.6599999999999999E-2</v>
      </c>
      <c r="F1311" s="167">
        <v>116.15</v>
      </c>
      <c r="G1311" s="167">
        <f>TRUNC(TRUNC(E1311,8)*F1311,2)</f>
        <v>3.08</v>
      </c>
    </row>
    <row r="1312" spans="1:7" s="162" customFormat="1" ht="24">
      <c r="A1312" s="164" t="s">
        <v>644</v>
      </c>
      <c r="B1312" s="165" t="s">
        <v>645</v>
      </c>
      <c r="C1312" s="164" t="s">
        <v>31</v>
      </c>
      <c r="D1312" s="164" t="s">
        <v>102</v>
      </c>
      <c r="E1312" s="166">
        <v>0.5</v>
      </c>
      <c r="F1312" s="167">
        <v>9.57</v>
      </c>
      <c r="G1312" s="167">
        <f>TRUNC(TRUNC(E1312,8)*F1312,2)</f>
        <v>4.78</v>
      </c>
    </row>
    <row r="1313" spans="1:7" s="162" customFormat="1">
      <c r="A1313" s="168"/>
      <c r="B1313" s="168"/>
      <c r="C1313" s="168"/>
      <c r="D1313" s="168"/>
      <c r="E1313" s="253" t="s">
        <v>180</v>
      </c>
      <c r="F1313" s="253"/>
      <c r="G1313" s="169">
        <f>SUM(G1309:G1312)</f>
        <v>15.5</v>
      </c>
    </row>
    <row r="1314" spans="1:7" s="162" customFormat="1" ht="24">
      <c r="A1314" s="255" t="s">
        <v>195</v>
      </c>
      <c r="B1314" s="255"/>
      <c r="C1314" s="163" t="s">
        <v>174</v>
      </c>
      <c r="D1314" s="163" t="s">
        <v>175</v>
      </c>
      <c r="E1314" s="163" t="s">
        <v>176</v>
      </c>
      <c r="F1314" s="163" t="s">
        <v>177</v>
      </c>
      <c r="G1314" s="163" t="s">
        <v>178</v>
      </c>
    </row>
    <row r="1315" spans="1:7" s="162" customFormat="1">
      <c r="A1315" s="164" t="s">
        <v>203</v>
      </c>
      <c r="B1315" s="165" t="s">
        <v>204</v>
      </c>
      <c r="C1315" s="164" t="s">
        <v>31</v>
      </c>
      <c r="D1315" s="164" t="s">
        <v>198</v>
      </c>
      <c r="E1315" s="166">
        <v>0.51149999999999995</v>
      </c>
      <c r="F1315" s="167">
        <v>22.95</v>
      </c>
      <c r="G1315" s="167">
        <f>TRUNC(TRUNC(E1315,8)*F1315,2)</f>
        <v>11.73</v>
      </c>
    </row>
    <row r="1316" spans="1:7" s="162" customFormat="1">
      <c r="A1316" s="168"/>
      <c r="B1316" s="168"/>
      <c r="C1316" s="168"/>
      <c r="D1316" s="168"/>
      <c r="E1316" s="253" t="s">
        <v>205</v>
      </c>
      <c r="F1316" s="253"/>
      <c r="G1316" s="169">
        <f>SUM(G1315:G1315)</f>
        <v>11.73</v>
      </c>
    </row>
    <row r="1317" spans="1:7" s="162" customFormat="1">
      <c r="A1317" s="168"/>
      <c r="B1317" s="168"/>
      <c r="C1317" s="168"/>
      <c r="D1317" s="168"/>
      <c r="E1317" s="254" t="s">
        <v>181</v>
      </c>
      <c r="F1317" s="254"/>
      <c r="G1317" s="170">
        <f>SUM(G1313,G1316)</f>
        <v>27.23</v>
      </c>
    </row>
    <row r="1318" spans="1:7" s="162" customFormat="1">
      <c r="A1318" s="168"/>
      <c r="B1318" s="168"/>
      <c r="C1318" s="168"/>
      <c r="D1318" s="168"/>
      <c r="E1318" s="256"/>
      <c r="F1318" s="256"/>
      <c r="G1318" s="256"/>
    </row>
    <row r="1319" spans="1:7" s="162" customFormat="1">
      <c r="A1319" s="257" t="s">
        <v>646</v>
      </c>
      <c r="B1319" s="257"/>
      <c r="C1319" s="257"/>
      <c r="D1319" s="257"/>
      <c r="E1319" s="257"/>
      <c r="F1319" s="257"/>
      <c r="G1319" s="257"/>
    </row>
    <row r="1320" spans="1:7" s="162" customFormat="1" ht="24">
      <c r="A1320" s="255" t="s">
        <v>322</v>
      </c>
      <c r="B1320" s="255"/>
      <c r="C1320" s="163" t="s">
        <v>174</v>
      </c>
      <c r="D1320" s="163" t="s">
        <v>175</v>
      </c>
      <c r="E1320" s="163" t="s">
        <v>176</v>
      </c>
      <c r="F1320" s="163" t="s">
        <v>177</v>
      </c>
      <c r="G1320" s="163" t="s">
        <v>178</v>
      </c>
    </row>
    <row r="1321" spans="1:7" s="162" customFormat="1" ht="24">
      <c r="A1321" s="164" t="s">
        <v>323</v>
      </c>
      <c r="B1321" s="165" t="s">
        <v>324</v>
      </c>
      <c r="C1321" s="164" t="s">
        <v>31</v>
      </c>
      <c r="D1321" s="164" t="s">
        <v>198</v>
      </c>
      <c r="E1321" s="166">
        <v>1</v>
      </c>
      <c r="F1321" s="167">
        <v>2.79</v>
      </c>
      <c r="G1321" s="167">
        <f t="shared" ref="G1321:G1326" si="5">TRUNC(TRUNC(E1321,8)*F1321,2)</f>
        <v>2.79</v>
      </c>
    </row>
    <row r="1322" spans="1:7" s="162" customFormat="1" ht="24">
      <c r="A1322" s="164" t="s">
        <v>647</v>
      </c>
      <c r="B1322" s="165" t="s">
        <v>648</v>
      </c>
      <c r="C1322" s="164" t="s">
        <v>31</v>
      </c>
      <c r="D1322" s="164" t="s">
        <v>198</v>
      </c>
      <c r="E1322" s="166">
        <v>1</v>
      </c>
      <c r="F1322" s="167">
        <v>1.1299999999999999</v>
      </c>
      <c r="G1322" s="167">
        <f t="shared" si="5"/>
        <v>1.1299999999999999</v>
      </c>
    </row>
    <row r="1323" spans="1:7" s="162" customFormat="1" ht="24">
      <c r="A1323" s="164" t="s">
        <v>327</v>
      </c>
      <c r="B1323" s="165" t="s">
        <v>328</v>
      </c>
      <c r="C1323" s="164" t="s">
        <v>31</v>
      </c>
      <c r="D1323" s="164" t="s">
        <v>198</v>
      </c>
      <c r="E1323" s="166">
        <v>1</v>
      </c>
      <c r="F1323" s="167">
        <v>1.43</v>
      </c>
      <c r="G1323" s="167">
        <f t="shared" si="5"/>
        <v>1.43</v>
      </c>
    </row>
    <row r="1324" spans="1:7" s="162" customFormat="1" ht="24">
      <c r="A1324" s="164" t="s">
        <v>649</v>
      </c>
      <c r="B1324" s="165" t="s">
        <v>650</v>
      </c>
      <c r="C1324" s="164" t="s">
        <v>31</v>
      </c>
      <c r="D1324" s="164" t="s">
        <v>198</v>
      </c>
      <c r="E1324" s="166">
        <v>1</v>
      </c>
      <c r="F1324" s="167">
        <v>0.31</v>
      </c>
      <c r="G1324" s="167">
        <f t="shared" si="5"/>
        <v>0.31</v>
      </c>
    </row>
    <row r="1325" spans="1:7" s="162" customFormat="1" ht="24">
      <c r="A1325" s="164" t="s">
        <v>331</v>
      </c>
      <c r="B1325" s="165" t="s">
        <v>332</v>
      </c>
      <c r="C1325" s="164" t="s">
        <v>31</v>
      </c>
      <c r="D1325" s="164" t="s">
        <v>198</v>
      </c>
      <c r="E1325" s="166">
        <v>1</v>
      </c>
      <c r="F1325" s="167">
        <v>0.08</v>
      </c>
      <c r="G1325" s="167">
        <f t="shared" si="5"/>
        <v>0.08</v>
      </c>
    </row>
    <row r="1326" spans="1:7" s="162" customFormat="1" ht="24">
      <c r="A1326" s="164" t="s">
        <v>333</v>
      </c>
      <c r="B1326" s="165" t="s">
        <v>334</v>
      </c>
      <c r="C1326" s="164" t="s">
        <v>31</v>
      </c>
      <c r="D1326" s="164" t="s">
        <v>198</v>
      </c>
      <c r="E1326" s="166">
        <v>1</v>
      </c>
      <c r="F1326" s="167">
        <v>0.54</v>
      </c>
      <c r="G1326" s="167">
        <f t="shared" si="5"/>
        <v>0.54</v>
      </c>
    </row>
    <row r="1327" spans="1:7" s="162" customFormat="1">
      <c r="A1327" s="168"/>
      <c r="B1327" s="168"/>
      <c r="C1327" s="168"/>
      <c r="D1327" s="168"/>
      <c r="E1327" s="253" t="s">
        <v>335</v>
      </c>
      <c r="F1327" s="253"/>
      <c r="G1327" s="169">
        <f>SUM(G1321:G1326)</f>
        <v>6.2799999999999994</v>
      </c>
    </row>
    <row r="1328" spans="1:7" s="162" customFormat="1" ht="24">
      <c r="A1328" s="255" t="s">
        <v>336</v>
      </c>
      <c r="B1328" s="255"/>
      <c r="C1328" s="163" t="s">
        <v>174</v>
      </c>
      <c r="D1328" s="163" t="s">
        <v>175</v>
      </c>
      <c r="E1328" s="163" t="s">
        <v>176</v>
      </c>
      <c r="F1328" s="163" t="s">
        <v>177</v>
      </c>
      <c r="G1328" s="163" t="s">
        <v>178</v>
      </c>
    </row>
    <row r="1329" spans="1:7" s="162" customFormat="1">
      <c r="A1329" s="164" t="s">
        <v>589</v>
      </c>
      <c r="B1329" s="165" t="s">
        <v>590</v>
      </c>
      <c r="C1329" s="164" t="s">
        <v>31</v>
      </c>
      <c r="D1329" s="164" t="s">
        <v>198</v>
      </c>
      <c r="E1329" s="166">
        <v>1</v>
      </c>
      <c r="F1329" s="167">
        <v>20.97</v>
      </c>
      <c r="G1329" s="167">
        <f>TRUNC(TRUNC(E1329,8)*F1329,2)</f>
        <v>20.97</v>
      </c>
    </row>
    <row r="1330" spans="1:7" s="162" customFormat="1">
      <c r="A1330" s="168"/>
      <c r="B1330" s="168"/>
      <c r="C1330" s="168"/>
      <c r="D1330" s="168"/>
      <c r="E1330" s="253" t="s">
        <v>339</v>
      </c>
      <c r="F1330" s="253"/>
      <c r="G1330" s="169">
        <f>SUM(G1329:G1329)</f>
        <v>20.97</v>
      </c>
    </row>
    <row r="1331" spans="1:7" s="162" customFormat="1" ht="24">
      <c r="A1331" s="255" t="s">
        <v>254</v>
      </c>
      <c r="B1331" s="255"/>
      <c r="C1331" s="163" t="s">
        <v>174</v>
      </c>
      <c r="D1331" s="163" t="s">
        <v>175</v>
      </c>
      <c r="E1331" s="163" t="s">
        <v>176</v>
      </c>
      <c r="F1331" s="163" t="s">
        <v>177</v>
      </c>
      <c r="G1331" s="163" t="s">
        <v>178</v>
      </c>
    </row>
    <row r="1332" spans="1:7" s="162" customFormat="1" ht="36">
      <c r="A1332" s="164" t="s">
        <v>651</v>
      </c>
      <c r="B1332" s="165" t="s">
        <v>652</v>
      </c>
      <c r="C1332" s="164" t="s">
        <v>31</v>
      </c>
      <c r="D1332" s="164" t="s">
        <v>198</v>
      </c>
      <c r="E1332" s="166">
        <v>1</v>
      </c>
      <c r="F1332" s="167">
        <v>0.37</v>
      </c>
      <c r="G1332" s="167">
        <f>TRUNC(TRUNC(E1332,8)*F1332,2)</f>
        <v>0.37</v>
      </c>
    </row>
    <row r="1333" spans="1:7" s="162" customFormat="1">
      <c r="A1333" s="168"/>
      <c r="B1333" s="168"/>
      <c r="C1333" s="168"/>
      <c r="D1333" s="168"/>
      <c r="E1333" s="253" t="s">
        <v>257</v>
      </c>
      <c r="F1333" s="253"/>
      <c r="G1333" s="169">
        <f>SUM(G1332:G1332)</f>
        <v>0.37</v>
      </c>
    </row>
    <row r="1334" spans="1:7" s="162" customFormat="1">
      <c r="A1334" s="168"/>
      <c r="B1334" s="168"/>
      <c r="C1334" s="168"/>
      <c r="D1334" s="168"/>
      <c r="E1334" s="254" t="s">
        <v>181</v>
      </c>
      <c r="F1334" s="254"/>
      <c r="G1334" s="170">
        <f>SUM(G1327,G1330,G1333)</f>
        <v>27.62</v>
      </c>
    </row>
    <row r="1335" spans="1:7" s="162" customFormat="1">
      <c r="A1335" s="168"/>
      <c r="B1335" s="168"/>
      <c r="C1335" s="168"/>
      <c r="D1335" s="168"/>
      <c r="E1335" s="256"/>
      <c r="F1335" s="256"/>
      <c r="G1335" s="256"/>
    </row>
    <row r="1336" spans="1:7" s="162" customFormat="1">
      <c r="A1336" s="257" t="s">
        <v>653</v>
      </c>
      <c r="B1336" s="257"/>
      <c r="C1336" s="257"/>
      <c r="D1336" s="257"/>
      <c r="E1336" s="257"/>
      <c r="F1336" s="257"/>
      <c r="G1336" s="257"/>
    </row>
    <row r="1337" spans="1:7" s="162" customFormat="1" ht="24">
      <c r="A1337" s="255" t="s">
        <v>322</v>
      </c>
      <c r="B1337" s="255"/>
      <c r="C1337" s="163" t="s">
        <v>174</v>
      </c>
      <c r="D1337" s="163" t="s">
        <v>175</v>
      </c>
      <c r="E1337" s="163" t="s">
        <v>176</v>
      </c>
      <c r="F1337" s="163" t="s">
        <v>177</v>
      </c>
      <c r="G1337" s="163" t="s">
        <v>178</v>
      </c>
    </row>
    <row r="1338" spans="1:7" s="162" customFormat="1" ht="24">
      <c r="A1338" s="164" t="s">
        <v>654</v>
      </c>
      <c r="B1338" s="165" t="s">
        <v>655</v>
      </c>
      <c r="C1338" s="164" t="s">
        <v>31</v>
      </c>
      <c r="D1338" s="164" t="s">
        <v>198</v>
      </c>
      <c r="E1338" s="166">
        <v>1</v>
      </c>
      <c r="F1338" s="167">
        <v>1.28</v>
      </c>
      <c r="G1338" s="167">
        <f>TRUNC(TRUNC(E1338,8)*F1338,2)</f>
        <v>1.28</v>
      </c>
    </row>
    <row r="1339" spans="1:7" s="162" customFormat="1" ht="24">
      <c r="A1339" s="164" t="s">
        <v>327</v>
      </c>
      <c r="B1339" s="165" t="s">
        <v>328</v>
      </c>
      <c r="C1339" s="164" t="s">
        <v>31</v>
      </c>
      <c r="D1339" s="164" t="s">
        <v>198</v>
      </c>
      <c r="E1339" s="166">
        <v>1</v>
      </c>
      <c r="F1339" s="167">
        <v>1.43</v>
      </c>
      <c r="G1339" s="167">
        <f>TRUNC(TRUNC(E1339,8)*F1339,2)</f>
        <v>1.43</v>
      </c>
    </row>
    <row r="1340" spans="1:7" s="162" customFormat="1" ht="36">
      <c r="A1340" s="164" t="s">
        <v>656</v>
      </c>
      <c r="B1340" s="165" t="s">
        <v>657</v>
      </c>
      <c r="C1340" s="164" t="s">
        <v>31</v>
      </c>
      <c r="D1340" s="164" t="s">
        <v>198</v>
      </c>
      <c r="E1340" s="166">
        <v>1</v>
      </c>
      <c r="F1340" s="167">
        <v>0.08</v>
      </c>
      <c r="G1340" s="167">
        <f>TRUNC(TRUNC(E1340,8)*F1340,2)</f>
        <v>0.08</v>
      </c>
    </row>
    <row r="1341" spans="1:7" s="162" customFormat="1" ht="24">
      <c r="A1341" s="164" t="s">
        <v>331</v>
      </c>
      <c r="B1341" s="165" t="s">
        <v>332</v>
      </c>
      <c r="C1341" s="164" t="s">
        <v>31</v>
      </c>
      <c r="D1341" s="164" t="s">
        <v>198</v>
      </c>
      <c r="E1341" s="166">
        <v>1</v>
      </c>
      <c r="F1341" s="167">
        <v>0.08</v>
      </c>
      <c r="G1341" s="167">
        <f>TRUNC(TRUNC(E1341,8)*F1341,2)</f>
        <v>0.08</v>
      </c>
    </row>
    <row r="1342" spans="1:7" s="162" customFormat="1">
      <c r="A1342" s="168"/>
      <c r="B1342" s="168"/>
      <c r="C1342" s="168"/>
      <c r="D1342" s="168"/>
      <c r="E1342" s="253" t="s">
        <v>335</v>
      </c>
      <c r="F1342" s="253"/>
      <c r="G1342" s="169">
        <f>SUM(G1338:G1341)</f>
        <v>2.87</v>
      </c>
    </row>
    <row r="1343" spans="1:7" s="162" customFormat="1" ht="24">
      <c r="A1343" s="255" t="s">
        <v>336</v>
      </c>
      <c r="B1343" s="255"/>
      <c r="C1343" s="163" t="s">
        <v>174</v>
      </c>
      <c r="D1343" s="163" t="s">
        <v>175</v>
      </c>
      <c r="E1343" s="163" t="s">
        <v>176</v>
      </c>
      <c r="F1343" s="163" t="s">
        <v>177</v>
      </c>
      <c r="G1343" s="163" t="s">
        <v>178</v>
      </c>
    </row>
    <row r="1344" spans="1:7" s="162" customFormat="1">
      <c r="A1344" s="164" t="s">
        <v>592</v>
      </c>
      <c r="B1344" s="165" t="s">
        <v>593</v>
      </c>
      <c r="C1344" s="164" t="s">
        <v>31</v>
      </c>
      <c r="D1344" s="164" t="s">
        <v>198</v>
      </c>
      <c r="E1344" s="166">
        <v>1</v>
      </c>
      <c r="F1344" s="167">
        <v>32.630000000000003</v>
      </c>
      <c r="G1344" s="167">
        <f>TRUNC(TRUNC(E1344,8)*F1344,2)</f>
        <v>32.630000000000003</v>
      </c>
    </row>
    <row r="1345" spans="1:7" s="162" customFormat="1">
      <c r="A1345" s="168"/>
      <c r="B1345" s="168"/>
      <c r="C1345" s="168"/>
      <c r="D1345" s="168"/>
      <c r="E1345" s="253" t="s">
        <v>339</v>
      </c>
      <c r="F1345" s="253"/>
      <c r="G1345" s="169">
        <f>SUM(G1344:G1344)</f>
        <v>32.630000000000003</v>
      </c>
    </row>
    <row r="1346" spans="1:7" s="162" customFormat="1" ht="24">
      <c r="A1346" s="255" t="s">
        <v>254</v>
      </c>
      <c r="B1346" s="255"/>
      <c r="C1346" s="163" t="s">
        <v>174</v>
      </c>
      <c r="D1346" s="163" t="s">
        <v>175</v>
      </c>
      <c r="E1346" s="163" t="s">
        <v>176</v>
      </c>
      <c r="F1346" s="163" t="s">
        <v>177</v>
      </c>
      <c r="G1346" s="163" t="s">
        <v>178</v>
      </c>
    </row>
    <row r="1347" spans="1:7" s="162" customFormat="1" ht="24">
      <c r="A1347" s="164" t="s">
        <v>658</v>
      </c>
      <c r="B1347" s="165" t="s">
        <v>659</v>
      </c>
      <c r="C1347" s="164" t="s">
        <v>31</v>
      </c>
      <c r="D1347" s="164" t="s">
        <v>198</v>
      </c>
      <c r="E1347" s="166">
        <v>1</v>
      </c>
      <c r="F1347" s="167">
        <v>0.69</v>
      </c>
      <c r="G1347" s="167">
        <f>TRUNC(TRUNC(E1347,8)*F1347,2)</f>
        <v>0.69</v>
      </c>
    </row>
    <row r="1348" spans="1:7" s="162" customFormat="1">
      <c r="A1348" s="168"/>
      <c r="B1348" s="168"/>
      <c r="C1348" s="168"/>
      <c r="D1348" s="168"/>
      <c r="E1348" s="253" t="s">
        <v>257</v>
      </c>
      <c r="F1348" s="253"/>
      <c r="G1348" s="169">
        <f>SUM(G1347:G1347)</f>
        <v>0.69</v>
      </c>
    </row>
    <row r="1349" spans="1:7" s="162" customFormat="1">
      <c r="A1349" s="168"/>
      <c r="B1349" s="168"/>
      <c r="C1349" s="168"/>
      <c r="D1349" s="168"/>
      <c r="E1349" s="254" t="s">
        <v>181</v>
      </c>
      <c r="F1349" s="254"/>
      <c r="G1349" s="170">
        <f>SUM(G1342,G1345,G1348)</f>
        <v>36.19</v>
      </c>
    </row>
    <row r="1350" spans="1:7" s="162" customFormat="1">
      <c r="A1350" s="168"/>
      <c r="B1350" s="168"/>
      <c r="C1350" s="168"/>
      <c r="D1350" s="168"/>
      <c r="E1350" s="256"/>
      <c r="F1350" s="256"/>
      <c r="G1350" s="256"/>
    </row>
    <row r="1351" spans="1:7" s="162" customFormat="1" ht="31.8" customHeight="1">
      <c r="A1351" s="257" t="s">
        <v>660</v>
      </c>
      <c r="B1351" s="257"/>
      <c r="C1351" s="257"/>
      <c r="D1351" s="257"/>
      <c r="E1351" s="257"/>
      <c r="F1351" s="257"/>
      <c r="G1351" s="257"/>
    </row>
    <row r="1352" spans="1:7" s="162" customFormat="1" ht="24">
      <c r="A1352" s="255" t="s">
        <v>195</v>
      </c>
      <c r="B1352" s="255"/>
      <c r="C1352" s="163" t="s">
        <v>174</v>
      </c>
      <c r="D1352" s="163" t="s">
        <v>175</v>
      </c>
      <c r="E1352" s="163" t="s">
        <v>176</v>
      </c>
      <c r="F1352" s="163" t="s">
        <v>177</v>
      </c>
      <c r="G1352" s="163" t="s">
        <v>178</v>
      </c>
    </row>
    <row r="1353" spans="1:7" s="162" customFormat="1" ht="24">
      <c r="A1353" s="164" t="s">
        <v>661</v>
      </c>
      <c r="B1353" s="165" t="s">
        <v>662</v>
      </c>
      <c r="C1353" s="164" t="s">
        <v>31</v>
      </c>
      <c r="D1353" s="164" t="s">
        <v>198</v>
      </c>
      <c r="E1353" s="166">
        <v>1</v>
      </c>
      <c r="F1353" s="167">
        <v>26.95</v>
      </c>
      <c r="G1353" s="167">
        <f>TRUNC(TRUNC(E1353,8)*F1353,2)</f>
        <v>26.95</v>
      </c>
    </row>
    <row r="1354" spans="1:7" s="162" customFormat="1">
      <c r="A1354" s="168"/>
      <c r="B1354" s="168"/>
      <c r="C1354" s="168"/>
      <c r="D1354" s="168"/>
      <c r="E1354" s="253" t="s">
        <v>205</v>
      </c>
      <c r="F1354" s="253"/>
      <c r="G1354" s="169">
        <f>SUM(G1353:G1353)</f>
        <v>26.95</v>
      </c>
    </row>
    <row r="1355" spans="1:7" s="162" customFormat="1" ht="24">
      <c r="A1355" s="255" t="s">
        <v>254</v>
      </c>
      <c r="B1355" s="255"/>
      <c r="C1355" s="163" t="s">
        <v>174</v>
      </c>
      <c r="D1355" s="163" t="s">
        <v>175</v>
      </c>
      <c r="E1355" s="163" t="s">
        <v>176</v>
      </c>
      <c r="F1355" s="163" t="s">
        <v>177</v>
      </c>
      <c r="G1355" s="163" t="s">
        <v>178</v>
      </c>
    </row>
    <row r="1356" spans="1:7" s="162" customFormat="1" ht="36">
      <c r="A1356" s="164" t="s">
        <v>663</v>
      </c>
      <c r="B1356" s="165" t="s">
        <v>664</v>
      </c>
      <c r="C1356" s="164" t="s">
        <v>31</v>
      </c>
      <c r="D1356" s="164" t="s">
        <v>198</v>
      </c>
      <c r="E1356" s="166">
        <v>1</v>
      </c>
      <c r="F1356" s="167">
        <v>45.92</v>
      </c>
      <c r="G1356" s="167">
        <f>TRUNC(TRUNC(E1356,8)*F1356,2)</f>
        <v>45.92</v>
      </c>
    </row>
    <row r="1357" spans="1:7" s="162" customFormat="1" ht="36">
      <c r="A1357" s="164" t="s">
        <v>665</v>
      </c>
      <c r="B1357" s="165" t="s">
        <v>666</v>
      </c>
      <c r="C1357" s="164" t="s">
        <v>31</v>
      </c>
      <c r="D1357" s="164" t="s">
        <v>198</v>
      </c>
      <c r="E1357" s="166">
        <v>1</v>
      </c>
      <c r="F1357" s="167">
        <v>12.13</v>
      </c>
      <c r="G1357" s="167">
        <f>TRUNC(TRUNC(E1357,8)*F1357,2)</f>
        <v>12.13</v>
      </c>
    </row>
    <row r="1358" spans="1:7" s="162" customFormat="1">
      <c r="A1358" s="168"/>
      <c r="B1358" s="168"/>
      <c r="C1358" s="168"/>
      <c r="D1358" s="168"/>
      <c r="E1358" s="253" t="s">
        <v>257</v>
      </c>
      <c r="F1358" s="253"/>
      <c r="G1358" s="169">
        <f>SUM(G1356:G1357)</f>
        <v>58.050000000000004</v>
      </c>
    </row>
    <row r="1359" spans="1:7" s="162" customFormat="1">
      <c r="A1359" s="168"/>
      <c r="B1359" s="168"/>
      <c r="C1359" s="168"/>
      <c r="D1359" s="168"/>
      <c r="E1359" s="254" t="s">
        <v>181</v>
      </c>
      <c r="F1359" s="254"/>
      <c r="G1359" s="170">
        <f>SUM(G1354,G1358)</f>
        <v>85</v>
      </c>
    </row>
    <row r="1360" spans="1:7" s="162" customFormat="1">
      <c r="A1360" s="168"/>
      <c r="B1360" s="168"/>
      <c r="C1360" s="168"/>
      <c r="D1360" s="168"/>
      <c r="E1360" s="256"/>
      <c r="F1360" s="256"/>
      <c r="G1360" s="256"/>
    </row>
    <row r="1361" spans="1:7" s="162" customFormat="1" ht="28.8" customHeight="1">
      <c r="A1361" s="257" t="s">
        <v>667</v>
      </c>
      <c r="B1361" s="257"/>
      <c r="C1361" s="257"/>
      <c r="D1361" s="257"/>
      <c r="E1361" s="257"/>
      <c r="F1361" s="257"/>
      <c r="G1361" s="257"/>
    </row>
    <row r="1362" spans="1:7" s="162" customFormat="1" ht="28.8" customHeight="1">
      <c r="A1362" s="255" t="s">
        <v>195</v>
      </c>
      <c r="B1362" s="255"/>
      <c r="C1362" s="163" t="s">
        <v>174</v>
      </c>
      <c r="D1362" s="163" t="s">
        <v>175</v>
      </c>
      <c r="E1362" s="163" t="s">
        <v>176</v>
      </c>
      <c r="F1362" s="163" t="s">
        <v>177</v>
      </c>
      <c r="G1362" s="163" t="s">
        <v>178</v>
      </c>
    </row>
    <row r="1363" spans="1:7" s="162" customFormat="1" ht="24">
      <c r="A1363" s="164" t="s">
        <v>661</v>
      </c>
      <c r="B1363" s="165" t="s">
        <v>662</v>
      </c>
      <c r="C1363" s="164" t="s">
        <v>31</v>
      </c>
      <c r="D1363" s="164" t="s">
        <v>198</v>
      </c>
      <c r="E1363" s="166">
        <v>1</v>
      </c>
      <c r="F1363" s="167">
        <v>26.95</v>
      </c>
      <c r="G1363" s="167">
        <f>TRUNC(TRUNC(E1363,8)*F1363,2)</f>
        <v>26.95</v>
      </c>
    </row>
    <row r="1364" spans="1:7" s="162" customFormat="1">
      <c r="A1364" s="168"/>
      <c r="B1364" s="168"/>
      <c r="C1364" s="168"/>
      <c r="D1364" s="168"/>
      <c r="E1364" s="253" t="s">
        <v>205</v>
      </c>
      <c r="F1364" s="253"/>
      <c r="G1364" s="169">
        <f>SUM(G1363:G1363)</f>
        <v>26.95</v>
      </c>
    </row>
    <row r="1365" spans="1:7" s="162" customFormat="1" ht="24">
      <c r="A1365" s="255" t="s">
        <v>254</v>
      </c>
      <c r="B1365" s="255"/>
      <c r="C1365" s="163" t="s">
        <v>174</v>
      </c>
      <c r="D1365" s="163" t="s">
        <v>175</v>
      </c>
      <c r="E1365" s="163" t="s">
        <v>176</v>
      </c>
      <c r="F1365" s="163" t="s">
        <v>177</v>
      </c>
      <c r="G1365" s="163" t="s">
        <v>178</v>
      </c>
    </row>
    <row r="1366" spans="1:7" s="162" customFormat="1" ht="36">
      <c r="A1366" s="164" t="s">
        <v>663</v>
      </c>
      <c r="B1366" s="165" t="s">
        <v>664</v>
      </c>
      <c r="C1366" s="164" t="s">
        <v>31</v>
      </c>
      <c r="D1366" s="164" t="s">
        <v>198</v>
      </c>
      <c r="E1366" s="166">
        <v>1</v>
      </c>
      <c r="F1366" s="167">
        <v>45.92</v>
      </c>
      <c r="G1366" s="167">
        <f>TRUNC(TRUNC(E1366,8)*F1366,2)</f>
        <v>45.92</v>
      </c>
    </row>
    <row r="1367" spans="1:7" s="162" customFormat="1" ht="36">
      <c r="A1367" s="164" t="s">
        <v>665</v>
      </c>
      <c r="B1367" s="165" t="s">
        <v>666</v>
      </c>
      <c r="C1367" s="164" t="s">
        <v>31</v>
      </c>
      <c r="D1367" s="164" t="s">
        <v>198</v>
      </c>
      <c r="E1367" s="166">
        <v>1</v>
      </c>
      <c r="F1367" s="167">
        <v>12.13</v>
      </c>
      <c r="G1367" s="167">
        <f>TRUNC(TRUNC(E1367,8)*F1367,2)</f>
        <v>12.13</v>
      </c>
    </row>
    <row r="1368" spans="1:7" s="162" customFormat="1" ht="36">
      <c r="A1368" s="164" t="s">
        <v>668</v>
      </c>
      <c r="B1368" s="165" t="s">
        <v>669</v>
      </c>
      <c r="C1368" s="164" t="s">
        <v>31</v>
      </c>
      <c r="D1368" s="164" t="s">
        <v>198</v>
      </c>
      <c r="E1368" s="166">
        <v>1</v>
      </c>
      <c r="F1368" s="167">
        <v>57.4</v>
      </c>
      <c r="G1368" s="167">
        <f>TRUNC(TRUNC(E1368,8)*F1368,2)</f>
        <v>57.4</v>
      </c>
    </row>
    <row r="1369" spans="1:7" s="162" customFormat="1" ht="36">
      <c r="A1369" s="164" t="s">
        <v>670</v>
      </c>
      <c r="B1369" s="165" t="s">
        <v>671</v>
      </c>
      <c r="C1369" s="164" t="s">
        <v>31</v>
      </c>
      <c r="D1369" s="164" t="s">
        <v>198</v>
      </c>
      <c r="E1369" s="166">
        <v>1</v>
      </c>
      <c r="F1369" s="167">
        <v>68.06</v>
      </c>
      <c r="G1369" s="167">
        <f>TRUNC(TRUNC(E1369,8)*F1369,2)</f>
        <v>68.06</v>
      </c>
    </row>
    <row r="1370" spans="1:7" s="162" customFormat="1">
      <c r="A1370" s="168"/>
      <c r="B1370" s="168"/>
      <c r="C1370" s="168"/>
      <c r="D1370" s="168"/>
      <c r="E1370" s="253" t="s">
        <v>257</v>
      </c>
      <c r="F1370" s="253"/>
      <c r="G1370" s="169">
        <f>SUM(G1366:G1369)</f>
        <v>183.51</v>
      </c>
    </row>
    <row r="1371" spans="1:7" s="162" customFormat="1">
      <c r="A1371" s="168"/>
      <c r="B1371" s="168"/>
      <c r="C1371" s="168"/>
      <c r="D1371" s="168"/>
      <c r="E1371" s="254" t="s">
        <v>181</v>
      </c>
      <c r="F1371" s="254"/>
      <c r="G1371" s="170">
        <f>SUM(G1364,G1370)</f>
        <v>210.45999999999998</v>
      </c>
    </row>
    <row r="1372" spans="1:7" s="162" customFormat="1">
      <c r="A1372" s="168"/>
      <c r="B1372" s="168"/>
      <c r="C1372" s="168"/>
      <c r="D1372" s="168"/>
      <c r="E1372" s="256"/>
      <c r="F1372" s="256"/>
      <c r="G1372" s="256"/>
    </row>
    <row r="1373" spans="1:7" s="162" customFormat="1" ht="33" customHeight="1">
      <c r="A1373" s="257" t="s">
        <v>672</v>
      </c>
      <c r="B1373" s="257"/>
      <c r="C1373" s="257"/>
      <c r="D1373" s="257"/>
      <c r="E1373" s="257"/>
      <c r="F1373" s="257"/>
      <c r="G1373" s="257"/>
    </row>
    <row r="1374" spans="1:7" s="162" customFormat="1" ht="24">
      <c r="A1374" s="255" t="s">
        <v>405</v>
      </c>
      <c r="B1374" s="255"/>
      <c r="C1374" s="163" t="s">
        <v>174</v>
      </c>
      <c r="D1374" s="163" t="s">
        <v>175</v>
      </c>
      <c r="E1374" s="163" t="s">
        <v>176</v>
      </c>
      <c r="F1374" s="163" t="s">
        <v>177</v>
      </c>
      <c r="G1374" s="163" t="s">
        <v>178</v>
      </c>
    </row>
    <row r="1375" spans="1:7" s="162" customFormat="1" ht="36">
      <c r="A1375" s="164" t="s">
        <v>673</v>
      </c>
      <c r="B1375" s="165" t="s">
        <v>674</v>
      </c>
      <c r="C1375" s="164" t="s">
        <v>31</v>
      </c>
      <c r="D1375" s="164" t="s">
        <v>40</v>
      </c>
      <c r="E1375" s="166">
        <v>5.5999999999999999E-5</v>
      </c>
      <c r="F1375" s="167">
        <v>820000</v>
      </c>
      <c r="G1375" s="167">
        <f>TRUNC(TRUNC(E1375,8)*F1375,2)</f>
        <v>45.92</v>
      </c>
    </row>
    <row r="1376" spans="1:7" s="162" customFormat="1">
      <c r="A1376" s="168"/>
      <c r="B1376" s="168"/>
      <c r="C1376" s="168"/>
      <c r="D1376" s="168"/>
      <c r="E1376" s="253" t="s">
        <v>408</v>
      </c>
      <c r="F1376" s="253"/>
      <c r="G1376" s="169">
        <f>SUM(G1375:G1375)</f>
        <v>45.92</v>
      </c>
    </row>
    <row r="1377" spans="1:7" s="162" customFormat="1">
      <c r="A1377" s="168"/>
      <c r="B1377" s="168"/>
      <c r="C1377" s="168"/>
      <c r="D1377" s="168"/>
      <c r="E1377" s="254" t="s">
        <v>181</v>
      </c>
      <c r="F1377" s="254"/>
      <c r="G1377" s="170">
        <f>SUM(G1376)</f>
        <v>45.92</v>
      </c>
    </row>
    <row r="1378" spans="1:7" s="162" customFormat="1">
      <c r="A1378" s="168"/>
      <c r="B1378" s="168"/>
      <c r="C1378" s="168"/>
      <c r="D1378" s="168"/>
      <c r="E1378" s="256"/>
      <c r="F1378" s="256"/>
      <c r="G1378" s="256"/>
    </row>
    <row r="1379" spans="1:7" s="162" customFormat="1">
      <c r="A1379" s="257" t="s">
        <v>675</v>
      </c>
      <c r="B1379" s="257"/>
      <c r="C1379" s="257"/>
      <c r="D1379" s="257"/>
      <c r="E1379" s="257"/>
      <c r="F1379" s="257"/>
      <c r="G1379" s="257"/>
    </row>
    <row r="1380" spans="1:7" s="162" customFormat="1" ht="24">
      <c r="A1380" s="255" t="s">
        <v>405</v>
      </c>
      <c r="B1380" s="255"/>
      <c r="C1380" s="163" t="s">
        <v>174</v>
      </c>
      <c r="D1380" s="163" t="s">
        <v>175</v>
      </c>
      <c r="E1380" s="163" t="s">
        <v>176</v>
      </c>
      <c r="F1380" s="163" t="s">
        <v>177</v>
      </c>
      <c r="G1380" s="163" t="s">
        <v>178</v>
      </c>
    </row>
    <row r="1381" spans="1:7" s="162" customFormat="1" ht="36">
      <c r="A1381" s="164" t="s">
        <v>673</v>
      </c>
      <c r="B1381" s="165" t="s">
        <v>674</v>
      </c>
      <c r="C1381" s="164" t="s">
        <v>31</v>
      </c>
      <c r="D1381" s="164" t="s">
        <v>40</v>
      </c>
      <c r="E1381" s="166">
        <v>1.4800000000000001E-5</v>
      </c>
      <c r="F1381" s="167">
        <v>820000</v>
      </c>
      <c r="G1381" s="167">
        <f>TRUNC(TRUNC(E1381,8)*F1381,2)</f>
        <v>12.13</v>
      </c>
    </row>
    <row r="1382" spans="1:7" s="162" customFormat="1">
      <c r="A1382" s="168"/>
      <c r="B1382" s="168"/>
      <c r="C1382" s="168"/>
      <c r="D1382" s="168"/>
      <c r="E1382" s="253" t="s">
        <v>408</v>
      </c>
      <c r="F1382" s="253"/>
      <c r="G1382" s="169">
        <f>SUM(G1381:G1381)</f>
        <v>12.13</v>
      </c>
    </row>
    <row r="1383" spans="1:7" s="162" customFormat="1">
      <c r="A1383" s="168"/>
      <c r="B1383" s="168"/>
      <c r="C1383" s="168"/>
      <c r="D1383" s="168"/>
      <c r="E1383" s="254" t="s">
        <v>181</v>
      </c>
      <c r="F1383" s="254"/>
      <c r="G1383" s="170">
        <f>SUM(G1382)</f>
        <v>12.13</v>
      </c>
    </row>
    <row r="1384" spans="1:7" s="162" customFormat="1">
      <c r="A1384" s="168"/>
      <c r="B1384" s="168"/>
      <c r="C1384" s="168"/>
      <c r="D1384" s="168"/>
      <c r="E1384" s="256"/>
      <c r="F1384" s="256"/>
      <c r="G1384" s="256"/>
    </row>
    <row r="1385" spans="1:7" s="162" customFormat="1" ht="30" customHeight="1">
      <c r="A1385" s="257" t="s">
        <v>676</v>
      </c>
      <c r="B1385" s="257"/>
      <c r="C1385" s="257"/>
      <c r="D1385" s="257"/>
      <c r="E1385" s="257"/>
      <c r="F1385" s="257"/>
      <c r="G1385" s="257"/>
    </row>
    <row r="1386" spans="1:7" s="162" customFormat="1" ht="24">
      <c r="A1386" s="255" t="s">
        <v>405</v>
      </c>
      <c r="B1386" s="255"/>
      <c r="C1386" s="163" t="s">
        <v>174</v>
      </c>
      <c r="D1386" s="163" t="s">
        <v>175</v>
      </c>
      <c r="E1386" s="163" t="s">
        <v>176</v>
      </c>
      <c r="F1386" s="163" t="s">
        <v>177</v>
      </c>
      <c r="G1386" s="163" t="s">
        <v>178</v>
      </c>
    </row>
    <row r="1387" spans="1:7" s="162" customFormat="1" ht="36">
      <c r="A1387" s="164" t="s">
        <v>673</v>
      </c>
      <c r="B1387" s="165" t="s">
        <v>674</v>
      </c>
      <c r="C1387" s="164" t="s">
        <v>31</v>
      </c>
      <c r="D1387" s="164" t="s">
        <v>40</v>
      </c>
      <c r="E1387" s="166">
        <v>6.9999999999999994E-5</v>
      </c>
      <c r="F1387" s="167">
        <v>820000</v>
      </c>
      <c r="G1387" s="167">
        <f>TRUNC(TRUNC(E1387,8)*F1387,2)</f>
        <v>57.4</v>
      </c>
    </row>
    <row r="1388" spans="1:7" s="162" customFormat="1">
      <c r="A1388" s="168"/>
      <c r="B1388" s="168"/>
      <c r="C1388" s="168"/>
      <c r="D1388" s="168"/>
      <c r="E1388" s="253" t="s">
        <v>408</v>
      </c>
      <c r="F1388" s="253"/>
      <c r="G1388" s="169">
        <f>SUM(G1387:G1387)</f>
        <v>57.4</v>
      </c>
    </row>
    <row r="1389" spans="1:7" s="162" customFormat="1">
      <c r="A1389" s="168"/>
      <c r="B1389" s="168"/>
      <c r="C1389" s="168"/>
      <c r="D1389" s="168"/>
      <c r="E1389" s="254" t="s">
        <v>181</v>
      </c>
      <c r="F1389" s="254"/>
      <c r="G1389" s="170">
        <f>SUM(G1388)</f>
        <v>57.4</v>
      </c>
    </row>
    <row r="1390" spans="1:7" s="162" customFormat="1">
      <c r="A1390" s="168"/>
      <c r="B1390" s="168"/>
      <c r="C1390" s="168"/>
      <c r="D1390" s="168"/>
      <c r="E1390" s="256"/>
      <c r="F1390" s="256"/>
      <c r="G1390" s="256"/>
    </row>
    <row r="1391" spans="1:7" s="162" customFormat="1" ht="32.4" customHeight="1">
      <c r="A1391" s="257" t="s">
        <v>677</v>
      </c>
      <c r="B1391" s="257"/>
      <c r="C1391" s="257"/>
      <c r="D1391" s="257"/>
      <c r="E1391" s="257"/>
      <c r="F1391" s="257"/>
      <c r="G1391" s="257"/>
    </row>
    <row r="1392" spans="1:7" s="162" customFormat="1" ht="24">
      <c r="A1392" s="255" t="s">
        <v>173</v>
      </c>
      <c r="B1392" s="255"/>
      <c r="C1392" s="163" t="s">
        <v>174</v>
      </c>
      <c r="D1392" s="163" t="s">
        <v>175</v>
      </c>
      <c r="E1392" s="163" t="s">
        <v>176</v>
      </c>
      <c r="F1392" s="163" t="s">
        <v>177</v>
      </c>
      <c r="G1392" s="163" t="s">
        <v>178</v>
      </c>
    </row>
    <row r="1393" spans="1:7" s="162" customFormat="1" ht="24">
      <c r="A1393" s="164" t="s">
        <v>512</v>
      </c>
      <c r="B1393" s="165" t="s">
        <v>513</v>
      </c>
      <c r="C1393" s="164" t="s">
        <v>31</v>
      </c>
      <c r="D1393" s="164" t="s">
        <v>489</v>
      </c>
      <c r="E1393" s="166">
        <v>10.77</v>
      </c>
      <c r="F1393" s="167">
        <v>6.32</v>
      </c>
      <c r="G1393" s="167">
        <f>TRUNC(TRUNC(E1393,8)*F1393,2)</f>
        <v>68.06</v>
      </c>
    </row>
    <row r="1394" spans="1:7" s="162" customFormat="1">
      <c r="A1394" s="168"/>
      <c r="B1394" s="168"/>
      <c r="C1394" s="168"/>
      <c r="D1394" s="168"/>
      <c r="E1394" s="253" t="s">
        <v>180</v>
      </c>
      <c r="F1394" s="253"/>
      <c r="G1394" s="169">
        <f>SUM(G1393:G1393)</f>
        <v>68.06</v>
      </c>
    </row>
    <row r="1395" spans="1:7" s="162" customFormat="1">
      <c r="A1395" s="168"/>
      <c r="B1395" s="168"/>
      <c r="C1395" s="168"/>
      <c r="D1395" s="168"/>
      <c r="E1395" s="254" t="s">
        <v>181</v>
      </c>
      <c r="F1395" s="254"/>
      <c r="G1395" s="170">
        <f>SUM(G1394)</f>
        <v>68.06</v>
      </c>
    </row>
    <row r="1396" spans="1:7" s="162" customFormat="1">
      <c r="A1396" s="168"/>
      <c r="B1396" s="168"/>
      <c r="C1396" s="168"/>
      <c r="D1396" s="168"/>
      <c r="E1396" s="256"/>
      <c r="F1396" s="256"/>
      <c r="G1396" s="256"/>
    </row>
    <row r="1397" spans="1:7" s="162" customFormat="1" ht="30.6" customHeight="1">
      <c r="A1397" s="257" t="s">
        <v>678</v>
      </c>
      <c r="B1397" s="257"/>
      <c r="C1397" s="257"/>
      <c r="D1397" s="257"/>
      <c r="E1397" s="257"/>
      <c r="F1397" s="257"/>
      <c r="G1397" s="257"/>
    </row>
    <row r="1398" spans="1:7" s="162" customFormat="1" ht="24">
      <c r="A1398" s="255" t="s">
        <v>195</v>
      </c>
      <c r="B1398" s="255"/>
      <c r="C1398" s="163" t="s">
        <v>174</v>
      </c>
      <c r="D1398" s="163" t="s">
        <v>175</v>
      </c>
      <c r="E1398" s="163" t="s">
        <v>176</v>
      </c>
      <c r="F1398" s="163" t="s">
        <v>177</v>
      </c>
      <c r="G1398" s="163" t="s">
        <v>178</v>
      </c>
    </row>
    <row r="1399" spans="1:7" s="162" customFormat="1">
      <c r="A1399" s="164" t="s">
        <v>203</v>
      </c>
      <c r="B1399" s="165" t="s">
        <v>204</v>
      </c>
      <c r="C1399" s="164" t="s">
        <v>31</v>
      </c>
      <c r="D1399" s="164" t="s">
        <v>198</v>
      </c>
      <c r="E1399" s="166">
        <v>1</v>
      </c>
      <c r="F1399" s="167">
        <v>22.95</v>
      </c>
      <c r="G1399" s="167">
        <f>TRUNC(TRUNC(E1399,8)*F1399,2)</f>
        <v>22.95</v>
      </c>
    </row>
    <row r="1400" spans="1:7" s="162" customFormat="1">
      <c r="A1400" s="168"/>
      <c r="B1400" s="168"/>
      <c r="C1400" s="168"/>
      <c r="D1400" s="168"/>
      <c r="E1400" s="253" t="s">
        <v>205</v>
      </c>
      <c r="F1400" s="253"/>
      <c r="G1400" s="169">
        <f>SUM(G1399:G1399)</f>
        <v>22.95</v>
      </c>
    </row>
    <row r="1401" spans="1:7" s="162" customFormat="1" ht="24">
      <c r="A1401" s="255" t="s">
        <v>254</v>
      </c>
      <c r="B1401" s="255"/>
      <c r="C1401" s="163" t="s">
        <v>174</v>
      </c>
      <c r="D1401" s="163" t="s">
        <v>175</v>
      </c>
      <c r="E1401" s="163" t="s">
        <v>176</v>
      </c>
      <c r="F1401" s="163" t="s">
        <v>177</v>
      </c>
      <c r="G1401" s="163" t="s">
        <v>178</v>
      </c>
    </row>
    <row r="1402" spans="1:7" s="162" customFormat="1" ht="36">
      <c r="A1402" s="164" t="s">
        <v>679</v>
      </c>
      <c r="B1402" s="165" t="s">
        <v>680</v>
      </c>
      <c r="C1402" s="164" t="s">
        <v>31</v>
      </c>
      <c r="D1402" s="164" t="s">
        <v>198</v>
      </c>
      <c r="E1402" s="166">
        <v>1</v>
      </c>
      <c r="F1402" s="167">
        <v>3.71</v>
      </c>
      <c r="G1402" s="167">
        <f>TRUNC(TRUNC(E1402,8)*F1402,2)</f>
        <v>3.71</v>
      </c>
    </row>
    <row r="1403" spans="1:7" s="162" customFormat="1" ht="36">
      <c r="A1403" s="164" t="s">
        <v>681</v>
      </c>
      <c r="B1403" s="165" t="s">
        <v>682</v>
      </c>
      <c r="C1403" s="164" t="s">
        <v>31</v>
      </c>
      <c r="D1403" s="164" t="s">
        <v>198</v>
      </c>
      <c r="E1403" s="166">
        <v>1</v>
      </c>
      <c r="F1403" s="167">
        <v>1.28</v>
      </c>
      <c r="G1403" s="167">
        <f>TRUNC(TRUNC(E1403,8)*F1403,2)</f>
        <v>1.28</v>
      </c>
    </row>
    <row r="1404" spans="1:7" s="162" customFormat="1" ht="36">
      <c r="A1404" s="164" t="s">
        <v>683</v>
      </c>
      <c r="B1404" s="165" t="s">
        <v>684</v>
      </c>
      <c r="C1404" s="164" t="s">
        <v>31</v>
      </c>
      <c r="D1404" s="164" t="s">
        <v>198</v>
      </c>
      <c r="E1404" s="166">
        <v>1</v>
      </c>
      <c r="F1404" s="167">
        <v>4.6399999999999997</v>
      </c>
      <c r="G1404" s="167">
        <f>TRUNC(TRUNC(E1404,8)*F1404,2)</f>
        <v>4.6399999999999997</v>
      </c>
    </row>
    <row r="1405" spans="1:7" s="162" customFormat="1" ht="48">
      <c r="A1405" s="164" t="s">
        <v>685</v>
      </c>
      <c r="B1405" s="165" t="s">
        <v>686</v>
      </c>
      <c r="C1405" s="164" t="s">
        <v>31</v>
      </c>
      <c r="D1405" s="164" t="s">
        <v>198</v>
      </c>
      <c r="E1405" s="166">
        <v>1</v>
      </c>
      <c r="F1405" s="167">
        <v>3.12</v>
      </c>
      <c r="G1405" s="167">
        <f>TRUNC(TRUNC(E1405,8)*F1405,2)</f>
        <v>3.12</v>
      </c>
    </row>
    <row r="1406" spans="1:7" s="162" customFormat="1">
      <c r="A1406" s="168"/>
      <c r="B1406" s="168"/>
      <c r="C1406" s="168"/>
      <c r="D1406" s="168"/>
      <c r="E1406" s="253" t="s">
        <v>257</v>
      </c>
      <c r="F1406" s="253"/>
      <c r="G1406" s="169">
        <f>SUM(G1402:G1405)</f>
        <v>12.75</v>
      </c>
    </row>
    <row r="1407" spans="1:7" s="162" customFormat="1">
      <c r="A1407" s="168"/>
      <c r="B1407" s="168"/>
      <c r="C1407" s="168"/>
      <c r="D1407" s="168"/>
      <c r="E1407" s="254" t="s">
        <v>181</v>
      </c>
      <c r="F1407" s="254"/>
      <c r="G1407" s="170">
        <f>SUM(G1400,G1406)</f>
        <v>35.700000000000003</v>
      </c>
    </row>
    <row r="1408" spans="1:7" s="162" customFormat="1">
      <c r="A1408" s="168"/>
      <c r="B1408" s="168"/>
      <c r="C1408" s="168"/>
      <c r="D1408" s="168"/>
      <c r="E1408" s="256"/>
      <c r="F1408" s="256"/>
      <c r="G1408" s="256"/>
    </row>
    <row r="1409" spans="1:7" s="162" customFormat="1" ht="26.4" customHeight="1">
      <c r="A1409" s="257" t="s">
        <v>687</v>
      </c>
      <c r="B1409" s="257"/>
      <c r="C1409" s="257"/>
      <c r="D1409" s="257"/>
      <c r="E1409" s="257"/>
      <c r="F1409" s="257"/>
      <c r="G1409" s="257"/>
    </row>
    <row r="1410" spans="1:7" s="162" customFormat="1" ht="24">
      <c r="A1410" s="255" t="s">
        <v>405</v>
      </c>
      <c r="B1410" s="255"/>
      <c r="C1410" s="163" t="s">
        <v>174</v>
      </c>
      <c r="D1410" s="163" t="s">
        <v>175</v>
      </c>
      <c r="E1410" s="163" t="s">
        <v>176</v>
      </c>
      <c r="F1410" s="163" t="s">
        <v>177</v>
      </c>
      <c r="G1410" s="163" t="s">
        <v>178</v>
      </c>
    </row>
    <row r="1411" spans="1:7" s="162" customFormat="1" ht="36">
      <c r="A1411" s="164" t="s">
        <v>688</v>
      </c>
      <c r="B1411" s="165" t="s">
        <v>689</v>
      </c>
      <c r="C1411" s="164" t="s">
        <v>31</v>
      </c>
      <c r="D1411" s="164" t="s">
        <v>40</v>
      </c>
      <c r="E1411" s="166">
        <v>3.1999999999999999E-5</v>
      </c>
      <c r="F1411" s="167">
        <v>116000</v>
      </c>
      <c r="G1411" s="167">
        <f>TRUNC(TRUNC(E1411,8)*F1411,2)</f>
        <v>3.71</v>
      </c>
    </row>
    <row r="1412" spans="1:7" s="162" customFormat="1">
      <c r="A1412" s="168"/>
      <c r="B1412" s="168"/>
      <c r="C1412" s="168"/>
      <c r="D1412" s="168"/>
      <c r="E1412" s="253" t="s">
        <v>408</v>
      </c>
      <c r="F1412" s="253"/>
      <c r="G1412" s="169">
        <f>SUM(G1411:G1411)</f>
        <v>3.71</v>
      </c>
    </row>
    <row r="1413" spans="1:7" s="162" customFormat="1">
      <c r="A1413" s="168"/>
      <c r="B1413" s="168"/>
      <c r="C1413" s="168"/>
      <c r="D1413" s="168"/>
      <c r="E1413" s="254" t="s">
        <v>181</v>
      </c>
      <c r="F1413" s="254"/>
      <c r="G1413" s="170">
        <f>SUM(G1412)</f>
        <v>3.71</v>
      </c>
    </row>
    <row r="1414" spans="1:7" s="162" customFormat="1">
      <c r="A1414" s="168"/>
      <c r="B1414" s="168"/>
      <c r="C1414" s="168"/>
      <c r="D1414" s="168"/>
      <c r="E1414" s="256"/>
      <c r="F1414" s="256"/>
      <c r="G1414" s="256"/>
    </row>
    <row r="1415" spans="1:7" s="162" customFormat="1">
      <c r="A1415" s="257" t="s">
        <v>690</v>
      </c>
      <c r="B1415" s="257"/>
      <c r="C1415" s="257"/>
      <c r="D1415" s="257"/>
      <c r="E1415" s="257"/>
      <c r="F1415" s="257"/>
      <c r="G1415" s="257"/>
    </row>
    <row r="1416" spans="1:7" s="162" customFormat="1" ht="24">
      <c r="A1416" s="255" t="s">
        <v>405</v>
      </c>
      <c r="B1416" s="255"/>
      <c r="C1416" s="163" t="s">
        <v>174</v>
      </c>
      <c r="D1416" s="163" t="s">
        <v>175</v>
      </c>
      <c r="E1416" s="163" t="s">
        <v>176</v>
      </c>
      <c r="F1416" s="163" t="s">
        <v>177</v>
      </c>
      <c r="G1416" s="163" t="s">
        <v>178</v>
      </c>
    </row>
    <row r="1417" spans="1:7" s="162" customFormat="1" ht="36">
      <c r="A1417" s="164" t="s">
        <v>688</v>
      </c>
      <c r="B1417" s="165" t="s">
        <v>689</v>
      </c>
      <c r="C1417" s="164" t="s">
        <v>31</v>
      </c>
      <c r="D1417" s="164" t="s">
        <v>40</v>
      </c>
      <c r="E1417" s="166">
        <v>1.11E-5</v>
      </c>
      <c r="F1417" s="167">
        <v>116000</v>
      </c>
      <c r="G1417" s="167">
        <f>TRUNC(TRUNC(E1417,8)*F1417,2)</f>
        <v>1.28</v>
      </c>
    </row>
    <row r="1418" spans="1:7" s="162" customFormat="1">
      <c r="A1418" s="168"/>
      <c r="B1418" s="168"/>
      <c r="C1418" s="168"/>
      <c r="D1418" s="168"/>
      <c r="E1418" s="253" t="s">
        <v>408</v>
      </c>
      <c r="F1418" s="253"/>
      <c r="G1418" s="169">
        <f>SUM(G1417:G1417)</f>
        <v>1.28</v>
      </c>
    </row>
    <row r="1419" spans="1:7" s="162" customFormat="1">
      <c r="A1419" s="168"/>
      <c r="B1419" s="168"/>
      <c r="C1419" s="168"/>
      <c r="D1419" s="168"/>
      <c r="E1419" s="254" t="s">
        <v>181</v>
      </c>
      <c r="F1419" s="254"/>
      <c r="G1419" s="170">
        <f>SUM(G1418)</f>
        <v>1.28</v>
      </c>
    </row>
    <row r="1420" spans="1:7" s="162" customFormat="1">
      <c r="A1420" s="168"/>
      <c r="B1420" s="168"/>
      <c r="C1420" s="168"/>
      <c r="D1420" s="168"/>
      <c r="E1420" s="256"/>
      <c r="F1420" s="256"/>
      <c r="G1420" s="256"/>
    </row>
    <row r="1421" spans="1:7" s="162" customFormat="1" ht="34.200000000000003" customHeight="1">
      <c r="A1421" s="257" t="s">
        <v>691</v>
      </c>
      <c r="B1421" s="257"/>
      <c r="C1421" s="257"/>
      <c r="D1421" s="257"/>
      <c r="E1421" s="257"/>
      <c r="F1421" s="257"/>
      <c r="G1421" s="257"/>
    </row>
    <row r="1422" spans="1:7" s="162" customFormat="1" ht="24">
      <c r="A1422" s="255" t="s">
        <v>405</v>
      </c>
      <c r="B1422" s="255"/>
      <c r="C1422" s="163" t="s">
        <v>174</v>
      </c>
      <c r="D1422" s="163" t="s">
        <v>175</v>
      </c>
      <c r="E1422" s="163" t="s">
        <v>176</v>
      </c>
      <c r="F1422" s="163" t="s">
        <v>177</v>
      </c>
      <c r="G1422" s="163" t="s">
        <v>178</v>
      </c>
    </row>
    <row r="1423" spans="1:7" s="162" customFormat="1" ht="36">
      <c r="A1423" s="164" t="s">
        <v>688</v>
      </c>
      <c r="B1423" s="165" t="s">
        <v>689</v>
      </c>
      <c r="C1423" s="164" t="s">
        <v>31</v>
      </c>
      <c r="D1423" s="164" t="s">
        <v>40</v>
      </c>
      <c r="E1423" s="166">
        <v>4.0000000000000003E-5</v>
      </c>
      <c r="F1423" s="167">
        <v>116000</v>
      </c>
      <c r="G1423" s="167">
        <f>TRUNC(TRUNC(E1423,8)*F1423,2)</f>
        <v>4.6399999999999997</v>
      </c>
    </row>
    <row r="1424" spans="1:7" s="162" customFormat="1">
      <c r="A1424" s="168"/>
      <c r="B1424" s="168"/>
      <c r="C1424" s="168"/>
      <c r="D1424" s="168"/>
      <c r="E1424" s="253" t="s">
        <v>408</v>
      </c>
      <c r="F1424" s="253"/>
      <c r="G1424" s="169">
        <f>SUM(G1423:G1423)</f>
        <v>4.6399999999999997</v>
      </c>
    </row>
    <row r="1425" spans="1:7" s="162" customFormat="1">
      <c r="A1425" s="168"/>
      <c r="B1425" s="168"/>
      <c r="C1425" s="168"/>
      <c r="D1425" s="168"/>
      <c r="E1425" s="254" t="s">
        <v>181</v>
      </c>
      <c r="F1425" s="254"/>
      <c r="G1425" s="170">
        <f>SUM(G1424)</f>
        <v>4.6399999999999997</v>
      </c>
    </row>
    <row r="1426" spans="1:7" s="162" customFormat="1">
      <c r="A1426" s="168"/>
      <c r="B1426" s="168"/>
      <c r="C1426" s="168"/>
      <c r="D1426" s="168"/>
      <c r="E1426" s="256"/>
      <c r="F1426" s="256"/>
      <c r="G1426" s="256"/>
    </row>
    <row r="1427" spans="1:7" s="162" customFormat="1" ht="33" customHeight="1">
      <c r="A1427" s="257" t="s">
        <v>692</v>
      </c>
      <c r="B1427" s="257"/>
      <c r="C1427" s="257"/>
      <c r="D1427" s="257"/>
      <c r="E1427" s="257"/>
      <c r="F1427" s="257"/>
      <c r="G1427" s="257"/>
    </row>
    <row r="1428" spans="1:7" s="162" customFormat="1" ht="24">
      <c r="A1428" s="255" t="s">
        <v>173</v>
      </c>
      <c r="B1428" s="255"/>
      <c r="C1428" s="163" t="s">
        <v>174</v>
      </c>
      <c r="D1428" s="163" t="s">
        <v>175</v>
      </c>
      <c r="E1428" s="163" t="s">
        <v>176</v>
      </c>
      <c r="F1428" s="163" t="s">
        <v>177</v>
      </c>
      <c r="G1428" s="163" t="s">
        <v>178</v>
      </c>
    </row>
    <row r="1429" spans="1:7" s="162" customFormat="1">
      <c r="A1429" s="164" t="s">
        <v>487</v>
      </c>
      <c r="B1429" s="165" t="s">
        <v>488</v>
      </c>
      <c r="C1429" s="164" t="s">
        <v>31</v>
      </c>
      <c r="D1429" s="164" t="s">
        <v>489</v>
      </c>
      <c r="E1429" s="166">
        <v>0.48</v>
      </c>
      <c r="F1429" s="167">
        <v>6.5</v>
      </c>
      <c r="G1429" s="167">
        <f>TRUNC(TRUNC(E1429,8)*F1429,2)</f>
        <v>3.12</v>
      </c>
    </row>
    <row r="1430" spans="1:7" s="162" customFormat="1">
      <c r="A1430" s="168"/>
      <c r="B1430" s="168"/>
      <c r="C1430" s="168"/>
      <c r="D1430" s="168"/>
      <c r="E1430" s="253" t="s">
        <v>180</v>
      </c>
      <c r="F1430" s="253"/>
      <c r="G1430" s="169">
        <f>SUM(G1429:G1429)</f>
        <v>3.12</v>
      </c>
    </row>
    <row r="1431" spans="1:7" s="162" customFormat="1">
      <c r="A1431" s="168"/>
      <c r="B1431" s="168"/>
      <c r="C1431" s="168"/>
      <c r="D1431" s="168"/>
      <c r="E1431" s="254" t="s">
        <v>181</v>
      </c>
      <c r="F1431" s="254"/>
      <c r="G1431" s="170">
        <f>SUM(G1430)</f>
        <v>3.12</v>
      </c>
    </row>
    <row r="1432" spans="1:7" s="162" customFormat="1">
      <c r="A1432" s="168"/>
      <c r="B1432" s="168"/>
      <c r="C1432" s="168"/>
      <c r="D1432" s="168"/>
      <c r="E1432" s="256"/>
      <c r="F1432" s="256"/>
      <c r="G1432" s="256"/>
    </row>
    <row r="1433" spans="1:7" s="162" customFormat="1" ht="20.399999999999999" customHeight="1">
      <c r="A1433" s="257" t="s">
        <v>693</v>
      </c>
      <c r="B1433" s="257"/>
      <c r="C1433" s="257"/>
      <c r="D1433" s="257"/>
      <c r="E1433" s="257"/>
      <c r="F1433" s="257"/>
      <c r="G1433" s="257"/>
    </row>
    <row r="1434" spans="1:7" s="162" customFormat="1" ht="24">
      <c r="A1434" s="255" t="s">
        <v>188</v>
      </c>
      <c r="B1434" s="255"/>
      <c r="C1434" s="163" t="s">
        <v>174</v>
      </c>
      <c r="D1434" s="163" t="s">
        <v>175</v>
      </c>
      <c r="E1434" s="163" t="s">
        <v>176</v>
      </c>
      <c r="F1434" s="163" t="s">
        <v>177</v>
      </c>
      <c r="G1434" s="163" t="s">
        <v>178</v>
      </c>
    </row>
    <row r="1435" spans="1:7" s="162" customFormat="1" ht="36">
      <c r="A1435" s="164" t="s">
        <v>694</v>
      </c>
      <c r="B1435" s="165" t="s">
        <v>695</v>
      </c>
      <c r="C1435" s="164" t="s">
        <v>31</v>
      </c>
      <c r="D1435" s="164" t="s">
        <v>212</v>
      </c>
      <c r="E1435" s="166">
        <v>2.1999999999999999E-2</v>
      </c>
      <c r="F1435" s="167">
        <v>24.46</v>
      </c>
      <c r="G1435" s="167">
        <f>TRUNC(TRUNC(E1435,8)*F1435,2)</f>
        <v>0.53</v>
      </c>
    </row>
    <row r="1436" spans="1:7" s="162" customFormat="1" ht="36">
      <c r="A1436" s="164" t="s">
        <v>696</v>
      </c>
      <c r="B1436" s="165" t="s">
        <v>697</v>
      </c>
      <c r="C1436" s="164" t="s">
        <v>31</v>
      </c>
      <c r="D1436" s="164" t="s">
        <v>191</v>
      </c>
      <c r="E1436" s="166">
        <v>5.0000000000000001E-3</v>
      </c>
      <c r="F1436" s="167">
        <v>25.86</v>
      </c>
      <c r="G1436" s="167">
        <f>TRUNC(TRUNC(E1436,8)*F1436,2)</f>
        <v>0.12</v>
      </c>
    </row>
    <row r="1437" spans="1:7" s="162" customFormat="1">
      <c r="A1437" s="168"/>
      <c r="B1437" s="168"/>
      <c r="C1437" s="168"/>
      <c r="D1437" s="168"/>
      <c r="E1437" s="253" t="s">
        <v>192</v>
      </c>
      <c r="F1437" s="253"/>
      <c r="G1437" s="169">
        <f>SUM(G1435:G1436)</f>
        <v>0.65</v>
      </c>
    </row>
    <row r="1438" spans="1:7" s="162" customFormat="1" ht="24">
      <c r="A1438" s="255" t="s">
        <v>173</v>
      </c>
      <c r="B1438" s="255"/>
      <c r="C1438" s="163" t="s">
        <v>174</v>
      </c>
      <c r="D1438" s="163" t="s">
        <v>175</v>
      </c>
      <c r="E1438" s="163" t="s">
        <v>176</v>
      </c>
      <c r="F1438" s="163" t="s">
        <v>177</v>
      </c>
      <c r="G1438" s="163" t="s">
        <v>178</v>
      </c>
    </row>
    <row r="1439" spans="1:7" s="162" customFormat="1" ht="36">
      <c r="A1439" s="164" t="s">
        <v>698</v>
      </c>
      <c r="B1439" s="165" t="s">
        <v>699</v>
      </c>
      <c r="C1439" s="164" t="s">
        <v>31</v>
      </c>
      <c r="D1439" s="164" t="s">
        <v>33</v>
      </c>
      <c r="E1439" s="166">
        <v>1.05</v>
      </c>
      <c r="F1439" s="167">
        <v>46.69</v>
      </c>
      <c r="G1439" s="167">
        <f>TRUNC(TRUNC(E1439,8)*F1439,2)</f>
        <v>49.02</v>
      </c>
    </row>
    <row r="1440" spans="1:7" s="162" customFormat="1">
      <c r="A1440" s="168"/>
      <c r="B1440" s="168"/>
      <c r="C1440" s="168"/>
      <c r="D1440" s="168"/>
      <c r="E1440" s="253" t="s">
        <v>180</v>
      </c>
      <c r="F1440" s="253"/>
      <c r="G1440" s="169">
        <f>SUM(G1439:G1439)</f>
        <v>49.02</v>
      </c>
    </row>
    <row r="1441" spans="1:7" s="162" customFormat="1" ht="24">
      <c r="A1441" s="255" t="s">
        <v>195</v>
      </c>
      <c r="B1441" s="255"/>
      <c r="C1441" s="163" t="s">
        <v>174</v>
      </c>
      <c r="D1441" s="163" t="s">
        <v>175</v>
      </c>
      <c r="E1441" s="163" t="s">
        <v>176</v>
      </c>
      <c r="F1441" s="163" t="s">
        <v>177</v>
      </c>
      <c r="G1441" s="163" t="s">
        <v>178</v>
      </c>
    </row>
    <row r="1442" spans="1:7" s="162" customFormat="1" ht="24">
      <c r="A1442" s="164" t="s">
        <v>700</v>
      </c>
      <c r="B1442" s="165" t="s">
        <v>701</v>
      </c>
      <c r="C1442" s="164" t="s">
        <v>31</v>
      </c>
      <c r="D1442" s="164" t="s">
        <v>198</v>
      </c>
      <c r="E1442" s="166">
        <v>5.0000000000000001E-3</v>
      </c>
      <c r="F1442" s="167">
        <v>23.69</v>
      </c>
      <c r="G1442" s="167">
        <f>TRUNC(TRUNC(E1442,8)*F1442,2)</f>
        <v>0.11</v>
      </c>
    </row>
    <row r="1443" spans="1:7" s="162" customFormat="1" ht="24">
      <c r="A1443" s="164" t="s">
        <v>702</v>
      </c>
      <c r="B1443" s="165" t="s">
        <v>703</v>
      </c>
      <c r="C1443" s="164" t="s">
        <v>31</v>
      </c>
      <c r="D1443" s="164" t="s">
        <v>198</v>
      </c>
      <c r="E1443" s="166">
        <v>5.0000000000000001E-3</v>
      </c>
      <c r="F1443" s="167">
        <v>27.92</v>
      </c>
      <c r="G1443" s="167">
        <f>TRUNC(TRUNC(E1443,8)*F1443,2)</f>
        <v>0.13</v>
      </c>
    </row>
    <row r="1444" spans="1:7" s="162" customFormat="1">
      <c r="A1444" s="168"/>
      <c r="B1444" s="168"/>
      <c r="C1444" s="168"/>
      <c r="D1444" s="168"/>
      <c r="E1444" s="253" t="s">
        <v>205</v>
      </c>
      <c r="F1444" s="253"/>
      <c r="G1444" s="169">
        <f>SUM(G1442:G1443)</f>
        <v>0.24</v>
      </c>
    </row>
    <row r="1445" spans="1:7" s="162" customFormat="1">
      <c r="A1445" s="168"/>
      <c r="B1445" s="168"/>
      <c r="C1445" s="168"/>
      <c r="D1445" s="168"/>
      <c r="E1445" s="254" t="s">
        <v>181</v>
      </c>
      <c r="F1445" s="254"/>
      <c r="G1445" s="170">
        <f>SUM(G1437,G1440,G1444)</f>
        <v>49.910000000000004</v>
      </c>
    </row>
    <row r="1446" spans="1:7" s="162" customFormat="1">
      <c r="A1446" s="168"/>
      <c r="B1446" s="168"/>
      <c r="C1446" s="168"/>
      <c r="D1446" s="168"/>
      <c r="E1446" s="256"/>
      <c r="F1446" s="256"/>
      <c r="G1446" s="256"/>
    </row>
    <row r="1447" spans="1:7" s="162" customFormat="1">
      <c r="A1447" s="257" t="s">
        <v>704</v>
      </c>
      <c r="B1447" s="257"/>
      <c r="C1447" s="257"/>
      <c r="D1447" s="257"/>
      <c r="E1447" s="257"/>
      <c r="F1447" s="257"/>
      <c r="G1447" s="257"/>
    </row>
    <row r="1448" spans="1:7" s="162" customFormat="1" ht="24">
      <c r="A1448" s="255" t="s">
        <v>322</v>
      </c>
      <c r="B1448" s="255"/>
      <c r="C1448" s="163" t="s">
        <v>174</v>
      </c>
      <c r="D1448" s="163" t="s">
        <v>175</v>
      </c>
      <c r="E1448" s="163" t="s">
        <v>176</v>
      </c>
      <c r="F1448" s="163" t="s">
        <v>177</v>
      </c>
      <c r="G1448" s="163" t="s">
        <v>178</v>
      </c>
    </row>
    <row r="1449" spans="1:7" s="162" customFormat="1" ht="24">
      <c r="A1449" s="164" t="s">
        <v>323</v>
      </c>
      <c r="B1449" s="165" t="s">
        <v>324</v>
      </c>
      <c r="C1449" s="164" t="s">
        <v>31</v>
      </c>
      <c r="D1449" s="164" t="s">
        <v>198</v>
      </c>
      <c r="E1449" s="166">
        <v>1</v>
      </c>
      <c r="F1449" s="167">
        <v>2.79</v>
      </c>
      <c r="G1449" s="167">
        <f t="shared" ref="G1449:G1454" si="6">TRUNC(TRUNC(E1449,8)*F1449,2)</f>
        <v>2.79</v>
      </c>
    </row>
    <row r="1450" spans="1:7" s="162" customFormat="1" ht="24">
      <c r="A1450" s="164" t="s">
        <v>325</v>
      </c>
      <c r="B1450" s="165" t="s">
        <v>326</v>
      </c>
      <c r="C1450" s="164" t="s">
        <v>31</v>
      </c>
      <c r="D1450" s="164" t="s">
        <v>198</v>
      </c>
      <c r="E1450" s="166">
        <v>1</v>
      </c>
      <c r="F1450" s="167">
        <v>1.31</v>
      </c>
      <c r="G1450" s="167">
        <f t="shared" si="6"/>
        <v>1.31</v>
      </c>
    </row>
    <row r="1451" spans="1:7" s="162" customFormat="1" ht="24">
      <c r="A1451" s="164" t="s">
        <v>327</v>
      </c>
      <c r="B1451" s="165" t="s">
        <v>328</v>
      </c>
      <c r="C1451" s="164" t="s">
        <v>31</v>
      </c>
      <c r="D1451" s="164" t="s">
        <v>198</v>
      </c>
      <c r="E1451" s="166">
        <v>1</v>
      </c>
      <c r="F1451" s="167">
        <v>1.43</v>
      </c>
      <c r="G1451" s="167">
        <f t="shared" si="6"/>
        <v>1.43</v>
      </c>
    </row>
    <row r="1452" spans="1:7" s="162" customFormat="1" ht="24">
      <c r="A1452" s="164" t="s">
        <v>329</v>
      </c>
      <c r="B1452" s="165" t="s">
        <v>330</v>
      </c>
      <c r="C1452" s="164" t="s">
        <v>31</v>
      </c>
      <c r="D1452" s="164" t="s">
        <v>198</v>
      </c>
      <c r="E1452" s="166">
        <v>1</v>
      </c>
      <c r="F1452" s="167">
        <v>0.78</v>
      </c>
      <c r="G1452" s="167">
        <f t="shared" si="6"/>
        <v>0.78</v>
      </c>
    </row>
    <row r="1453" spans="1:7" s="162" customFormat="1" ht="24">
      <c r="A1453" s="164" t="s">
        <v>331</v>
      </c>
      <c r="B1453" s="165" t="s">
        <v>332</v>
      </c>
      <c r="C1453" s="164" t="s">
        <v>31</v>
      </c>
      <c r="D1453" s="164" t="s">
        <v>198</v>
      </c>
      <c r="E1453" s="166">
        <v>1</v>
      </c>
      <c r="F1453" s="167">
        <v>0.08</v>
      </c>
      <c r="G1453" s="167">
        <f t="shared" si="6"/>
        <v>0.08</v>
      </c>
    </row>
    <row r="1454" spans="1:7" s="162" customFormat="1" ht="24">
      <c r="A1454" s="164" t="s">
        <v>333</v>
      </c>
      <c r="B1454" s="165" t="s">
        <v>334</v>
      </c>
      <c r="C1454" s="164" t="s">
        <v>31</v>
      </c>
      <c r="D1454" s="164" t="s">
        <v>198</v>
      </c>
      <c r="E1454" s="166">
        <v>1</v>
      </c>
      <c r="F1454" s="167">
        <v>0.54</v>
      </c>
      <c r="G1454" s="167">
        <f t="shared" si="6"/>
        <v>0.54</v>
      </c>
    </row>
    <row r="1455" spans="1:7" s="162" customFormat="1">
      <c r="A1455" s="168"/>
      <c r="B1455" s="168"/>
      <c r="C1455" s="168"/>
      <c r="D1455" s="168"/>
      <c r="E1455" s="253" t="s">
        <v>335</v>
      </c>
      <c r="F1455" s="253"/>
      <c r="G1455" s="169">
        <f>SUM(G1449:G1454)</f>
        <v>6.93</v>
      </c>
    </row>
    <row r="1456" spans="1:7" s="162" customFormat="1" ht="24">
      <c r="A1456" s="255" t="s">
        <v>336</v>
      </c>
      <c r="B1456" s="255"/>
      <c r="C1456" s="163" t="s">
        <v>174</v>
      </c>
      <c r="D1456" s="163" t="s">
        <v>175</v>
      </c>
      <c r="E1456" s="163" t="s">
        <v>176</v>
      </c>
      <c r="F1456" s="163" t="s">
        <v>177</v>
      </c>
      <c r="G1456" s="163" t="s">
        <v>178</v>
      </c>
    </row>
    <row r="1457" spans="1:7" s="162" customFormat="1">
      <c r="A1457" s="164" t="s">
        <v>601</v>
      </c>
      <c r="B1457" s="165" t="s">
        <v>602</v>
      </c>
      <c r="C1457" s="164" t="s">
        <v>31</v>
      </c>
      <c r="D1457" s="164" t="s">
        <v>198</v>
      </c>
      <c r="E1457" s="166">
        <v>1</v>
      </c>
      <c r="F1457" s="167">
        <v>16.91</v>
      </c>
      <c r="G1457" s="167">
        <f>TRUNC(TRUNC(E1457,8)*F1457,2)</f>
        <v>16.91</v>
      </c>
    </row>
    <row r="1458" spans="1:7" s="162" customFormat="1">
      <c r="A1458" s="168"/>
      <c r="B1458" s="168"/>
      <c r="C1458" s="168"/>
      <c r="D1458" s="168"/>
      <c r="E1458" s="253" t="s">
        <v>339</v>
      </c>
      <c r="F1458" s="253"/>
      <c r="G1458" s="169">
        <f>SUM(G1457:G1457)</f>
        <v>16.91</v>
      </c>
    </row>
    <row r="1459" spans="1:7" s="162" customFormat="1" ht="24">
      <c r="A1459" s="255" t="s">
        <v>254</v>
      </c>
      <c r="B1459" s="255"/>
      <c r="C1459" s="163" t="s">
        <v>174</v>
      </c>
      <c r="D1459" s="163" t="s">
        <v>175</v>
      </c>
      <c r="E1459" s="163" t="s">
        <v>176</v>
      </c>
      <c r="F1459" s="163" t="s">
        <v>177</v>
      </c>
      <c r="G1459" s="163" t="s">
        <v>178</v>
      </c>
    </row>
    <row r="1460" spans="1:7" s="162" customFormat="1" ht="24">
      <c r="A1460" s="164" t="s">
        <v>705</v>
      </c>
      <c r="B1460" s="165" t="s">
        <v>706</v>
      </c>
      <c r="C1460" s="164" t="s">
        <v>31</v>
      </c>
      <c r="D1460" s="164" t="s">
        <v>198</v>
      </c>
      <c r="E1460" s="166">
        <v>1</v>
      </c>
      <c r="F1460" s="167">
        <v>0.08</v>
      </c>
      <c r="G1460" s="167">
        <f>TRUNC(TRUNC(E1460,8)*F1460,2)</f>
        <v>0.08</v>
      </c>
    </row>
    <row r="1461" spans="1:7" s="162" customFormat="1">
      <c r="A1461" s="168"/>
      <c r="B1461" s="168"/>
      <c r="C1461" s="168"/>
      <c r="D1461" s="168"/>
      <c r="E1461" s="253" t="s">
        <v>257</v>
      </c>
      <c r="F1461" s="253"/>
      <c r="G1461" s="169">
        <f>SUM(G1460:G1460)</f>
        <v>0.08</v>
      </c>
    </row>
    <row r="1462" spans="1:7" s="162" customFormat="1">
      <c r="A1462" s="168"/>
      <c r="B1462" s="168"/>
      <c r="C1462" s="168"/>
      <c r="D1462" s="168"/>
      <c r="E1462" s="254" t="s">
        <v>181</v>
      </c>
      <c r="F1462" s="254"/>
      <c r="G1462" s="170">
        <f>SUM(G1455,G1458,G1461)</f>
        <v>23.919999999999998</v>
      </c>
    </row>
    <row r="1463" spans="1:7" s="162" customFormat="1">
      <c r="A1463" s="168"/>
      <c r="B1463" s="168"/>
      <c r="C1463" s="168"/>
      <c r="D1463" s="168"/>
      <c r="E1463" s="256"/>
      <c r="F1463" s="256"/>
      <c r="G1463" s="256"/>
    </row>
    <row r="1464" spans="1:7" s="162" customFormat="1" ht="22.8" customHeight="1">
      <c r="A1464" s="257" t="s">
        <v>707</v>
      </c>
      <c r="B1464" s="257"/>
      <c r="C1464" s="257"/>
      <c r="D1464" s="257"/>
      <c r="E1464" s="257"/>
      <c r="F1464" s="257"/>
      <c r="G1464" s="257"/>
    </row>
    <row r="1465" spans="1:7" s="162" customFormat="1" ht="24">
      <c r="A1465" s="255" t="s">
        <v>188</v>
      </c>
      <c r="B1465" s="255"/>
      <c r="C1465" s="163" t="s">
        <v>174</v>
      </c>
      <c r="D1465" s="163" t="s">
        <v>175</v>
      </c>
      <c r="E1465" s="163" t="s">
        <v>176</v>
      </c>
      <c r="F1465" s="163" t="s">
        <v>177</v>
      </c>
      <c r="G1465" s="163" t="s">
        <v>178</v>
      </c>
    </row>
    <row r="1466" spans="1:7" s="162" customFormat="1" ht="36">
      <c r="A1466" s="164" t="s">
        <v>708</v>
      </c>
      <c r="B1466" s="165" t="s">
        <v>709</v>
      </c>
      <c r="C1466" s="164" t="s">
        <v>31</v>
      </c>
      <c r="D1466" s="164" t="s">
        <v>212</v>
      </c>
      <c r="E1466" s="166">
        <v>0.13</v>
      </c>
      <c r="F1466" s="167">
        <v>0.53</v>
      </c>
      <c r="G1466" s="167">
        <f>TRUNC(TRUNC(E1466,8)*F1466,2)</f>
        <v>0.06</v>
      </c>
    </row>
    <row r="1467" spans="1:7" s="162" customFormat="1" ht="36">
      <c r="A1467" s="164" t="s">
        <v>710</v>
      </c>
      <c r="B1467" s="165" t="s">
        <v>711</v>
      </c>
      <c r="C1467" s="164" t="s">
        <v>31</v>
      </c>
      <c r="D1467" s="164" t="s">
        <v>191</v>
      </c>
      <c r="E1467" s="166">
        <v>9.4E-2</v>
      </c>
      <c r="F1467" s="167">
        <v>1.36</v>
      </c>
      <c r="G1467" s="167">
        <f>TRUNC(TRUNC(E1467,8)*F1467,2)</f>
        <v>0.12</v>
      </c>
    </row>
    <row r="1468" spans="1:7" s="162" customFormat="1">
      <c r="A1468" s="168"/>
      <c r="B1468" s="168"/>
      <c r="C1468" s="168"/>
      <c r="D1468" s="168"/>
      <c r="E1468" s="253" t="s">
        <v>192</v>
      </c>
      <c r="F1468" s="253"/>
      <c r="G1468" s="169">
        <f>SUM(G1466:G1467)</f>
        <v>0.18</v>
      </c>
    </row>
    <row r="1469" spans="1:7" s="162" customFormat="1" ht="24">
      <c r="A1469" s="255" t="s">
        <v>195</v>
      </c>
      <c r="B1469" s="255"/>
      <c r="C1469" s="163" t="s">
        <v>174</v>
      </c>
      <c r="D1469" s="163" t="s">
        <v>175</v>
      </c>
      <c r="E1469" s="163" t="s">
        <v>176</v>
      </c>
      <c r="F1469" s="163" t="s">
        <v>177</v>
      </c>
      <c r="G1469" s="163" t="s">
        <v>178</v>
      </c>
    </row>
    <row r="1470" spans="1:7" s="162" customFormat="1" ht="24">
      <c r="A1470" s="164" t="s">
        <v>702</v>
      </c>
      <c r="B1470" s="165" t="s">
        <v>703</v>
      </c>
      <c r="C1470" s="164" t="s">
        <v>31</v>
      </c>
      <c r="D1470" s="164" t="s">
        <v>198</v>
      </c>
      <c r="E1470" s="166">
        <v>0.224</v>
      </c>
      <c r="F1470" s="167">
        <v>27.92</v>
      </c>
      <c r="G1470" s="167">
        <f>TRUNC(TRUNC(E1470,8)*F1470,2)</f>
        <v>6.25</v>
      </c>
    </row>
    <row r="1471" spans="1:7" s="162" customFormat="1">
      <c r="A1471" s="164" t="s">
        <v>278</v>
      </c>
      <c r="B1471" s="165" t="s">
        <v>279</v>
      </c>
      <c r="C1471" s="164" t="s">
        <v>31</v>
      </c>
      <c r="D1471" s="164" t="s">
        <v>198</v>
      </c>
      <c r="E1471" s="166">
        <v>0.224</v>
      </c>
      <c r="F1471" s="167">
        <v>28.34</v>
      </c>
      <c r="G1471" s="167">
        <f>TRUNC(TRUNC(E1471,8)*F1471,2)</f>
        <v>6.34</v>
      </c>
    </row>
    <row r="1472" spans="1:7" s="162" customFormat="1">
      <c r="A1472" s="164" t="s">
        <v>203</v>
      </c>
      <c r="B1472" s="165" t="s">
        <v>204</v>
      </c>
      <c r="C1472" s="164" t="s">
        <v>31</v>
      </c>
      <c r="D1472" s="164" t="s">
        <v>198</v>
      </c>
      <c r="E1472" s="166">
        <v>1.345</v>
      </c>
      <c r="F1472" s="167">
        <v>22.95</v>
      </c>
      <c r="G1472" s="167">
        <f>TRUNC(TRUNC(E1472,8)*F1472,2)</f>
        <v>30.86</v>
      </c>
    </row>
    <row r="1473" spans="1:7" s="162" customFormat="1">
      <c r="A1473" s="168"/>
      <c r="B1473" s="168"/>
      <c r="C1473" s="168"/>
      <c r="D1473" s="168"/>
      <c r="E1473" s="253" t="s">
        <v>205</v>
      </c>
      <c r="F1473" s="253"/>
      <c r="G1473" s="169">
        <f>SUM(G1470:G1472)</f>
        <v>43.45</v>
      </c>
    </row>
    <row r="1474" spans="1:7" s="162" customFormat="1">
      <c r="A1474" s="168"/>
      <c r="B1474" s="168"/>
      <c r="C1474" s="168"/>
      <c r="D1474" s="168"/>
      <c r="E1474" s="254" t="s">
        <v>181</v>
      </c>
      <c r="F1474" s="254"/>
      <c r="G1474" s="170">
        <f>SUM(G1468,G1473)</f>
        <v>43.63</v>
      </c>
    </row>
    <row r="1475" spans="1:7" s="162" customFormat="1">
      <c r="A1475" s="168"/>
      <c r="B1475" s="168"/>
      <c r="C1475" s="168"/>
      <c r="D1475" s="168"/>
      <c r="E1475" s="256"/>
      <c r="F1475" s="256"/>
      <c r="G1475" s="256"/>
    </row>
    <row r="1476" spans="1:7" s="162" customFormat="1">
      <c r="A1476" s="257" t="s">
        <v>712</v>
      </c>
      <c r="B1476" s="257"/>
      <c r="C1476" s="257"/>
      <c r="D1476" s="257"/>
      <c r="E1476" s="257"/>
      <c r="F1476" s="257"/>
      <c r="G1476" s="257"/>
    </row>
    <row r="1477" spans="1:7" s="162" customFormat="1" ht="24">
      <c r="A1477" s="255" t="s">
        <v>322</v>
      </c>
      <c r="B1477" s="255"/>
      <c r="C1477" s="163" t="s">
        <v>174</v>
      </c>
      <c r="D1477" s="163" t="s">
        <v>175</v>
      </c>
      <c r="E1477" s="163" t="s">
        <v>176</v>
      </c>
      <c r="F1477" s="163" t="s">
        <v>177</v>
      </c>
      <c r="G1477" s="163" t="s">
        <v>178</v>
      </c>
    </row>
    <row r="1478" spans="1:7" s="162" customFormat="1" ht="24">
      <c r="A1478" s="164" t="s">
        <v>323</v>
      </c>
      <c r="B1478" s="165" t="s">
        <v>324</v>
      </c>
      <c r="C1478" s="164" t="s">
        <v>31</v>
      </c>
      <c r="D1478" s="164" t="s">
        <v>198</v>
      </c>
      <c r="E1478" s="166">
        <v>1</v>
      </c>
      <c r="F1478" s="167">
        <v>2.79</v>
      </c>
      <c r="G1478" s="167">
        <f t="shared" ref="G1478:G1483" si="7">TRUNC(TRUNC(E1478,8)*F1478,2)</f>
        <v>2.79</v>
      </c>
    </row>
    <row r="1479" spans="1:7" s="162" customFormat="1" ht="24">
      <c r="A1479" s="164" t="s">
        <v>713</v>
      </c>
      <c r="B1479" s="165" t="s">
        <v>714</v>
      </c>
      <c r="C1479" s="164" t="s">
        <v>31</v>
      </c>
      <c r="D1479" s="164" t="s">
        <v>198</v>
      </c>
      <c r="E1479" s="166">
        <v>1</v>
      </c>
      <c r="F1479" s="167">
        <v>0.89</v>
      </c>
      <c r="G1479" s="167">
        <f t="shared" si="7"/>
        <v>0.89</v>
      </c>
    </row>
    <row r="1480" spans="1:7" s="162" customFormat="1" ht="24">
      <c r="A1480" s="164" t="s">
        <v>327</v>
      </c>
      <c r="B1480" s="165" t="s">
        <v>328</v>
      </c>
      <c r="C1480" s="164" t="s">
        <v>31</v>
      </c>
      <c r="D1480" s="164" t="s">
        <v>198</v>
      </c>
      <c r="E1480" s="166">
        <v>1</v>
      </c>
      <c r="F1480" s="167">
        <v>1.43</v>
      </c>
      <c r="G1480" s="167">
        <f t="shared" si="7"/>
        <v>1.43</v>
      </c>
    </row>
    <row r="1481" spans="1:7" s="162" customFormat="1" ht="36">
      <c r="A1481" s="164" t="s">
        <v>715</v>
      </c>
      <c r="B1481" s="165" t="s">
        <v>716</v>
      </c>
      <c r="C1481" s="164" t="s">
        <v>31</v>
      </c>
      <c r="D1481" s="164" t="s">
        <v>198</v>
      </c>
      <c r="E1481" s="166">
        <v>1</v>
      </c>
      <c r="F1481" s="167">
        <v>0.01</v>
      </c>
      <c r="G1481" s="167">
        <f t="shared" si="7"/>
        <v>0.01</v>
      </c>
    </row>
    <row r="1482" spans="1:7" s="162" customFormat="1" ht="24">
      <c r="A1482" s="164" t="s">
        <v>331</v>
      </c>
      <c r="B1482" s="165" t="s">
        <v>332</v>
      </c>
      <c r="C1482" s="164" t="s">
        <v>31</v>
      </c>
      <c r="D1482" s="164" t="s">
        <v>198</v>
      </c>
      <c r="E1482" s="166">
        <v>1</v>
      </c>
      <c r="F1482" s="167">
        <v>0.08</v>
      </c>
      <c r="G1482" s="167">
        <f t="shared" si="7"/>
        <v>0.08</v>
      </c>
    </row>
    <row r="1483" spans="1:7" s="162" customFormat="1" ht="24">
      <c r="A1483" s="164" t="s">
        <v>333</v>
      </c>
      <c r="B1483" s="165" t="s">
        <v>334</v>
      </c>
      <c r="C1483" s="164" t="s">
        <v>31</v>
      </c>
      <c r="D1483" s="164" t="s">
        <v>198</v>
      </c>
      <c r="E1483" s="166">
        <v>1</v>
      </c>
      <c r="F1483" s="167">
        <v>0.54</v>
      </c>
      <c r="G1483" s="167">
        <f t="shared" si="7"/>
        <v>0.54</v>
      </c>
    </row>
    <row r="1484" spans="1:7" s="162" customFormat="1">
      <c r="A1484" s="168"/>
      <c r="B1484" s="168"/>
      <c r="C1484" s="168"/>
      <c r="D1484" s="168"/>
      <c r="E1484" s="253" t="s">
        <v>335</v>
      </c>
      <c r="F1484" s="253"/>
      <c r="G1484" s="169">
        <f>SUM(G1478:G1483)</f>
        <v>5.74</v>
      </c>
    </row>
    <row r="1485" spans="1:7" s="162" customFormat="1" ht="24">
      <c r="A1485" s="255" t="s">
        <v>336</v>
      </c>
      <c r="B1485" s="255"/>
      <c r="C1485" s="163" t="s">
        <v>174</v>
      </c>
      <c r="D1485" s="163" t="s">
        <v>175</v>
      </c>
      <c r="E1485" s="163" t="s">
        <v>176</v>
      </c>
      <c r="F1485" s="163" t="s">
        <v>177</v>
      </c>
      <c r="G1485" s="163" t="s">
        <v>178</v>
      </c>
    </row>
    <row r="1486" spans="1:7" s="162" customFormat="1">
      <c r="A1486" s="164" t="s">
        <v>604</v>
      </c>
      <c r="B1486" s="165" t="s">
        <v>605</v>
      </c>
      <c r="C1486" s="164" t="s">
        <v>31</v>
      </c>
      <c r="D1486" s="164" t="s">
        <v>198</v>
      </c>
      <c r="E1486" s="166">
        <v>1</v>
      </c>
      <c r="F1486" s="167">
        <v>21.79</v>
      </c>
      <c r="G1486" s="167">
        <f>TRUNC(TRUNC(E1486,8)*F1486,2)</f>
        <v>21.79</v>
      </c>
    </row>
    <row r="1487" spans="1:7" s="162" customFormat="1">
      <c r="A1487" s="168"/>
      <c r="B1487" s="168"/>
      <c r="C1487" s="168"/>
      <c r="D1487" s="168"/>
      <c r="E1487" s="253" t="s">
        <v>339</v>
      </c>
      <c r="F1487" s="253"/>
      <c r="G1487" s="169">
        <f>SUM(G1486:G1486)</f>
        <v>21.79</v>
      </c>
    </row>
    <row r="1488" spans="1:7" s="162" customFormat="1" ht="24">
      <c r="A1488" s="255" t="s">
        <v>254</v>
      </c>
      <c r="B1488" s="255"/>
      <c r="C1488" s="163" t="s">
        <v>174</v>
      </c>
      <c r="D1488" s="163" t="s">
        <v>175</v>
      </c>
      <c r="E1488" s="163" t="s">
        <v>176</v>
      </c>
      <c r="F1488" s="163" t="s">
        <v>177</v>
      </c>
      <c r="G1488" s="163" t="s">
        <v>178</v>
      </c>
    </row>
    <row r="1489" spans="1:7" s="162" customFormat="1" ht="36">
      <c r="A1489" s="164" t="s">
        <v>717</v>
      </c>
      <c r="B1489" s="165" t="s">
        <v>718</v>
      </c>
      <c r="C1489" s="164" t="s">
        <v>31</v>
      </c>
      <c r="D1489" s="164" t="s">
        <v>198</v>
      </c>
      <c r="E1489" s="166">
        <v>1</v>
      </c>
      <c r="F1489" s="167">
        <v>0.11</v>
      </c>
      <c r="G1489" s="167">
        <f>TRUNC(TRUNC(E1489,8)*F1489,2)</f>
        <v>0.11</v>
      </c>
    </row>
    <row r="1490" spans="1:7" s="162" customFormat="1">
      <c r="A1490" s="168"/>
      <c r="B1490" s="168"/>
      <c r="C1490" s="168"/>
      <c r="D1490" s="168"/>
      <c r="E1490" s="253" t="s">
        <v>257</v>
      </c>
      <c r="F1490" s="253"/>
      <c r="G1490" s="169">
        <f>SUM(G1489:G1489)</f>
        <v>0.11</v>
      </c>
    </row>
    <row r="1491" spans="1:7" s="162" customFormat="1">
      <c r="A1491" s="168"/>
      <c r="B1491" s="168"/>
      <c r="C1491" s="168"/>
      <c r="D1491" s="168"/>
      <c r="E1491" s="254" t="s">
        <v>181</v>
      </c>
      <c r="F1491" s="254"/>
      <c r="G1491" s="170">
        <f>SUM(G1484,G1487,G1490)</f>
        <v>27.64</v>
      </c>
    </row>
    <row r="1492" spans="1:7" s="162" customFormat="1">
      <c r="A1492" s="168"/>
      <c r="B1492" s="168"/>
      <c r="C1492" s="168"/>
      <c r="D1492" s="168"/>
      <c r="E1492" s="256"/>
      <c r="F1492" s="256"/>
      <c r="G1492" s="256"/>
    </row>
    <row r="1493" spans="1:7" s="162" customFormat="1">
      <c r="A1493" s="257" t="s">
        <v>719</v>
      </c>
      <c r="B1493" s="257"/>
      <c r="C1493" s="257"/>
      <c r="D1493" s="257"/>
      <c r="E1493" s="257"/>
      <c r="F1493" s="257"/>
      <c r="G1493" s="257"/>
    </row>
    <row r="1494" spans="1:7" s="162" customFormat="1" ht="24">
      <c r="A1494" s="255" t="s">
        <v>322</v>
      </c>
      <c r="B1494" s="255"/>
      <c r="C1494" s="163" t="s">
        <v>174</v>
      </c>
      <c r="D1494" s="163" t="s">
        <v>175</v>
      </c>
      <c r="E1494" s="163" t="s">
        <v>176</v>
      </c>
      <c r="F1494" s="163" t="s">
        <v>177</v>
      </c>
      <c r="G1494" s="163" t="s">
        <v>178</v>
      </c>
    </row>
    <row r="1495" spans="1:7" s="162" customFormat="1" ht="24">
      <c r="A1495" s="164" t="s">
        <v>323</v>
      </c>
      <c r="B1495" s="165" t="s">
        <v>324</v>
      </c>
      <c r="C1495" s="164" t="s">
        <v>31</v>
      </c>
      <c r="D1495" s="164" t="s">
        <v>198</v>
      </c>
      <c r="E1495" s="166">
        <v>1</v>
      </c>
      <c r="F1495" s="167">
        <v>2.79</v>
      </c>
      <c r="G1495" s="167">
        <f t="shared" ref="G1495:G1500" si="8">TRUNC(TRUNC(E1495,8)*F1495,2)</f>
        <v>2.79</v>
      </c>
    </row>
    <row r="1496" spans="1:7" s="162" customFormat="1" ht="24">
      <c r="A1496" s="164" t="s">
        <v>713</v>
      </c>
      <c r="B1496" s="165" t="s">
        <v>714</v>
      </c>
      <c r="C1496" s="164" t="s">
        <v>31</v>
      </c>
      <c r="D1496" s="164" t="s">
        <v>198</v>
      </c>
      <c r="E1496" s="166">
        <v>1</v>
      </c>
      <c r="F1496" s="167">
        <v>0.89</v>
      </c>
      <c r="G1496" s="167">
        <f t="shared" si="8"/>
        <v>0.89</v>
      </c>
    </row>
    <row r="1497" spans="1:7" s="162" customFormat="1" ht="24">
      <c r="A1497" s="164" t="s">
        <v>327</v>
      </c>
      <c r="B1497" s="165" t="s">
        <v>328</v>
      </c>
      <c r="C1497" s="164" t="s">
        <v>31</v>
      </c>
      <c r="D1497" s="164" t="s">
        <v>198</v>
      </c>
      <c r="E1497" s="166">
        <v>1</v>
      </c>
      <c r="F1497" s="167">
        <v>1.43</v>
      </c>
      <c r="G1497" s="167">
        <f t="shared" si="8"/>
        <v>1.43</v>
      </c>
    </row>
    <row r="1498" spans="1:7" s="162" customFormat="1" ht="36">
      <c r="A1498" s="164" t="s">
        <v>715</v>
      </c>
      <c r="B1498" s="165" t="s">
        <v>716</v>
      </c>
      <c r="C1498" s="164" t="s">
        <v>31</v>
      </c>
      <c r="D1498" s="164" t="s">
        <v>198</v>
      </c>
      <c r="E1498" s="166">
        <v>1</v>
      </c>
      <c r="F1498" s="167">
        <v>0.01</v>
      </c>
      <c r="G1498" s="167">
        <f t="shared" si="8"/>
        <v>0.01</v>
      </c>
    </row>
    <row r="1499" spans="1:7" s="162" customFormat="1" ht="24">
      <c r="A1499" s="164" t="s">
        <v>331</v>
      </c>
      <c r="B1499" s="165" t="s">
        <v>332</v>
      </c>
      <c r="C1499" s="164" t="s">
        <v>31</v>
      </c>
      <c r="D1499" s="164" t="s">
        <v>198</v>
      </c>
      <c r="E1499" s="166">
        <v>1</v>
      </c>
      <c r="F1499" s="167">
        <v>0.08</v>
      </c>
      <c r="G1499" s="167">
        <f t="shared" si="8"/>
        <v>0.08</v>
      </c>
    </row>
    <row r="1500" spans="1:7" s="162" customFormat="1" ht="24">
      <c r="A1500" s="164" t="s">
        <v>333</v>
      </c>
      <c r="B1500" s="165" t="s">
        <v>334</v>
      </c>
      <c r="C1500" s="164" t="s">
        <v>31</v>
      </c>
      <c r="D1500" s="164" t="s">
        <v>198</v>
      </c>
      <c r="E1500" s="166">
        <v>1</v>
      </c>
      <c r="F1500" s="167">
        <v>0.54</v>
      </c>
      <c r="G1500" s="167">
        <f t="shared" si="8"/>
        <v>0.54</v>
      </c>
    </row>
    <row r="1501" spans="1:7" s="162" customFormat="1">
      <c r="A1501" s="168"/>
      <c r="B1501" s="168"/>
      <c r="C1501" s="168"/>
      <c r="D1501" s="168"/>
      <c r="E1501" s="253" t="s">
        <v>335</v>
      </c>
      <c r="F1501" s="253"/>
      <c r="G1501" s="169">
        <f>SUM(G1495:G1500)</f>
        <v>5.74</v>
      </c>
    </row>
    <row r="1502" spans="1:7" s="162" customFormat="1" ht="24">
      <c r="A1502" s="255" t="s">
        <v>336</v>
      </c>
      <c r="B1502" s="255"/>
      <c r="C1502" s="163" t="s">
        <v>174</v>
      </c>
      <c r="D1502" s="163" t="s">
        <v>175</v>
      </c>
      <c r="E1502" s="163" t="s">
        <v>176</v>
      </c>
      <c r="F1502" s="163" t="s">
        <v>177</v>
      </c>
      <c r="G1502" s="163" t="s">
        <v>178</v>
      </c>
    </row>
    <row r="1503" spans="1:7" s="162" customFormat="1">
      <c r="A1503" s="164" t="s">
        <v>607</v>
      </c>
      <c r="B1503" s="165" t="s">
        <v>608</v>
      </c>
      <c r="C1503" s="164" t="s">
        <v>31</v>
      </c>
      <c r="D1503" s="164" t="s">
        <v>198</v>
      </c>
      <c r="E1503" s="166">
        <v>1</v>
      </c>
      <c r="F1503" s="167">
        <v>17.55</v>
      </c>
      <c r="G1503" s="167">
        <f>TRUNC(TRUNC(E1503,8)*F1503,2)</f>
        <v>17.55</v>
      </c>
    </row>
    <row r="1504" spans="1:7" s="162" customFormat="1">
      <c r="A1504" s="168"/>
      <c r="B1504" s="168"/>
      <c r="C1504" s="168"/>
      <c r="D1504" s="168"/>
      <c r="E1504" s="253" t="s">
        <v>339</v>
      </c>
      <c r="F1504" s="253"/>
      <c r="G1504" s="169">
        <f>SUM(G1503:G1503)</f>
        <v>17.55</v>
      </c>
    </row>
    <row r="1505" spans="1:7" s="162" customFormat="1" ht="24">
      <c r="A1505" s="255" t="s">
        <v>254</v>
      </c>
      <c r="B1505" s="255"/>
      <c r="C1505" s="163" t="s">
        <v>174</v>
      </c>
      <c r="D1505" s="163" t="s">
        <v>175</v>
      </c>
      <c r="E1505" s="163" t="s">
        <v>176</v>
      </c>
      <c r="F1505" s="163" t="s">
        <v>177</v>
      </c>
      <c r="G1505" s="163" t="s">
        <v>178</v>
      </c>
    </row>
    <row r="1506" spans="1:7" s="162" customFormat="1" ht="36">
      <c r="A1506" s="164" t="s">
        <v>720</v>
      </c>
      <c r="B1506" s="165" t="s">
        <v>721</v>
      </c>
      <c r="C1506" s="164" t="s">
        <v>31</v>
      </c>
      <c r="D1506" s="164" t="s">
        <v>198</v>
      </c>
      <c r="E1506" s="166">
        <v>1</v>
      </c>
      <c r="F1506" s="167">
        <v>0.08</v>
      </c>
      <c r="G1506" s="167">
        <f>TRUNC(TRUNC(E1506,8)*F1506,2)</f>
        <v>0.08</v>
      </c>
    </row>
    <row r="1507" spans="1:7" s="162" customFormat="1">
      <c r="A1507" s="168"/>
      <c r="B1507" s="168"/>
      <c r="C1507" s="168"/>
      <c r="D1507" s="168"/>
      <c r="E1507" s="253" t="s">
        <v>257</v>
      </c>
      <c r="F1507" s="253"/>
      <c r="G1507" s="169">
        <f>SUM(G1506:G1506)</f>
        <v>0.08</v>
      </c>
    </row>
    <row r="1508" spans="1:7" s="162" customFormat="1">
      <c r="A1508" s="168"/>
      <c r="B1508" s="168"/>
      <c r="C1508" s="168"/>
      <c r="D1508" s="168"/>
      <c r="E1508" s="254" t="s">
        <v>181</v>
      </c>
      <c r="F1508" s="254"/>
      <c r="G1508" s="170">
        <f>SUM(G1501,G1504,G1507)</f>
        <v>23.369999999999997</v>
      </c>
    </row>
    <row r="1509" spans="1:7" s="162" customFormat="1">
      <c r="A1509" s="168"/>
      <c r="B1509" s="168"/>
      <c r="C1509" s="168"/>
      <c r="D1509" s="168"/>
      <c r="E1509" s="256"/>
      <c r="F1509" s="256"/>
      <c r="G1509" s="256"/>
    </row>
    <row r="1510" spans="1:7" s="162" customFormat="1">
      <c r="A1510" s="257" t="s">
        <v>722</v>
      </c>
      <c r="B1510" s="257"/>
      <c r="C1510" s="257"/>
      <c r="D1510" s="257"/>
      <c r="E1510" s="257"/>
      <c r="F1510" s="257"/>
      <c r="G1510" s="257"/>
    </row>
    <row r="1511" spans="1:7" s="162" customFormat="1" ht="24">
      <c r="A1511" s="255" t="s">
        <v>322</v>
      </c>
      <c r="B1511" s="255"/>
      <c r="C1511" s="163" t="s">
        <v>174</v>
      </c>
      <c r="D1511" s="163" t="s">
        <v>175</v>
      </c>
      <c r="E1511" s="163" t="s">
        <v>176</v>
      </c>
      <c r="F1511" s="163" t="s">
        <v>177</v>
      </c>
      <c r="G1511" s="163" t="s">
        <v>178</v>
      </c>
    </row>
    <row r="1512" spans="1:7" s="162" customFormat="1" ht="24">
      <c r="A1512" s="164" t="s">
        <v>386</v>
      </c>
      <c r="B1512" s="165" t="s">
        <v>387</v>
      </c>
      <c r="C1512" s="164" t="s">
        <v>31</v>
      </c>
      <c r="D1512" s="164" t="s">
        <v>198</v>
      </c>
      <c r="E1512" s="166">
        <v>1</v>
      </c>
      <c r="F1512" s="167">
        <v>0.74</v>
      </c>
      <c r="G1512" s="167">
        <f>TRUNC(TRUNC(E1512,8)*F1512,2)</f>
        <v>0.74</v>
      </c>
    </row>
    <row r="1513" spans="1:7" s="162" customFormat="1" ht="24">
      <c r="A1513" s="164" t="s">
        <v>327</v>
      </c>
      <c r="B1513" s="165" t="s">
        <v>328</v>
      </c>
      <c r="C1513" s="164" t="s">
        <v>31</v>
      </c>
      <c r="D1513" s="164" t="s">
        <v>198</v>
      </c>
      <c r="E1513" s="166">
        <v>1</v>
      </c>
      <c r="F1513" s="167">
        <v>1.43</v>
      </c>
      <c r="G1513" s="167">
        <f>TRUNC(TRUNC(E1513,8)*F1513,2)</f>
        <v>1.43</v>
      </c>
    </row>
    <row r="1514" spans="1:7" s="162" customFormat="1" ht="24">
      <c r="A1514" s="164" t="s">
        <v>388</v>
      </c>
      <c r="B1514" s="165" t="s">
        <v>389</v>
      </c>
      <c r="C1514" s="164" t="s">
        <v>31</v>
      </c>
      <c r="D1514" s="164" t="s">
        <v>198</v>
      </c>
      <c r="E1514" s="166">
        <v>1</v>
      </c>
      <c r="F1514" s="167">
        <v>0.05</v>
      </c>
      <c r="G1514" s="167">
        <f>TRUNC(TRUNC(E1514,8)*F1514,2)</f>
        <v>0.05</v>
      </c>
    </row>
    <row r="1515" spans="1:7" s="162" customFormat="1" ht="24">
      <c r="A1515" s="164" t="s">
        <v>331</v>
      </c>
      <c r="B1515" s="165" t="s">
        <v>332</v>
      </c>
      <c r="C1515" s="164" t="s">
        <v>31</v>
      </c>
      <c r="D1515" s="164" t="s">
        <v>198</v>
      </c>
      <c r="E1515" s="166">
        <v>1</v>
      </c>
      <c r="F1515" s="167">
        <v>0.08</v>
      </c>
      <c r="G1515" s="167">
        <f>TRUNC(TRUNC(E1515,8)*F1515,2)</f>
        <v>0.08</v>
      </c>
    </row>
    <row r="1516" spans="1:7" s="162" customFormat="1">
      <c r="A1516" s="168"/>
      <c r="B1516" s="168"/>
      <c r="C1516" s="168"/>
      <c r="D1516" s="168"/>
      <c r="E1516" s="253" t="s">
        <v>335</v>
      </c>
      <c r="F1516" s="253"/>
      <c r="G1516" s="169">
        <f>SUM(G1512:G1515)</f>
        <v>2.2999999999999998</v>
      </c>
    </row>
    <row r="1517" spans="1:7" s="162" customFormat="1" ht="24">
      <c r="A1517" s="255" t="s">
        <v>336</v>
      </c>
      <c r="B1517" s="255"/>
      <c r="C1517" s="163" t="s">
        <v>174</v>
      </c>
      <c r="D1517" s="163" t="s">
        <v>175</v>
      </c>
      <c r="E1517" s="163" t="s">
        <v>176</v>
      </c>
      <c r="F1517" s="163" t="s">
        <v>177</v>
      </c>
      <c r="G1517" s="163" t="s">
        <v>178</v>
      </c>
    </row>
    <row r="1518" spans="1:7" s="162" customFormat="1">
      <c r="A1518" s="164" t="s">
        <v>610</v>
      </c>
      <c r="B1518" s="165" t="s">
        <v>611</v>
      </c>
      <c r="C1518" s="164" t="s">
        <v>31</v>
      </c>
      <c r="D1518" s="164" t="s">
        <v>198</v>
      </c>
      <c r="E1518" s="166">
        <v>1</v>
      </c>
      <c r="F1518" s="167">
        <v>16.739999999999998</v>
      </c>
      <c r="G1518" s="167">
        <f>TRUNC(TRUNC(E1518,8)*F1518,2)</f>
        <v>16.739999999999998</v>
      </c>
    </row>
    <row r="1519" spans="1:7" s="162" customFormat="1">
      <c r="A1519" s="168"/>
      <c r="B1519" s="168"/>
      <c r="C1519" s="168"/>
      <c r="D1519" s="168"/>
      <c r="E1519" s="253" t="s">
        <v>339</v>
      </c>
      <c r="F1519" s="253"/>
      <c r="G1519" s="169">
        <f>SUM(G1518:G1518)</f>
        <v>16.739999999999998</v>
      </c>
    </row>
    <row r="1520" spans="1:7" s="162" customFormat="1" ht="24">
      <c r="A1520" s="255" t="s">
        <v>254</v>
      </c>
      <c r="B1520" s="255"/>
      <c r="C1520" s="163" t="s">
        <v>174</v>
      </c>
      <c r="D1520" s="163" t="s">
        <v>175</v>
      </c>
      <c r="E1520" s="163" t="s">
        <v>176</v>
      </c>
      <c r="F1520" s="163" t="s">
        <v>177</v>
      </c>
      <c r="G1520" s="163" t="s">
        <v>178</v>
      </c>
    </row>
    <row r="1521" spans="1:7" s="162" customFormat="1" ht="24">
      <c r="A1521" s="164" t="s">
        <v>723</v>
      </c>
      <c r="B1521" s="165" t="s">
        <v>724</v>
      </c>
      <c r="C1521" s="164" t="s">
        <v>31</v>
      </c>
      <c r="D1521" s="164" t="s">
        <v>198</v>
      </c>
      <c r="E1521" s="166">
        <v>1</v>
      </c>
      <c r="F1521" s="167">
        <v>0.13</v>
      </c>
      <c r="G1521" s="167">
        <f>TRUNC(TRUNC(E1521,8)*F1521,2)</f>
        <v>0.13</v>
      </c>
    </row>
    <row r="1522" spans="1:7" s="162" customFormat="1">
      <c r="A1522" s="168"/>
      <c r="B1522" s="168"/>
      <c r="C1522" s="168"/>
      <c r="D1522" s="168"/>
      <c r="E1522" s="253" t="s">
        <v>257</v>
      </c>
      <c r="F1522" s="253"/>
      <c r="G1522" s="169">
        <f>SUM(G1521:G1521)</f>
        <v>0.13</v>
      </c>
    </row>
    <row r="1523" spans="1:7" s="162" customFormat="1">
      <c r="A1523" s="168"/>
      <c r="B1523" s="168"/>
      <c r="C1523" s="168"/>
      <c r="D1523" s="168"/>
      <c r="E1523" s="254" t="s">
        <v>181</v>
      </c>
      <c r="F1523" s="254"/>
      <c r="G1523" s="170">
        <f>SUM(G1516,G1519,G1522)</f>
        <v>19.169999999999998</v>
      </c>
    </row>
    <row r="1524" spans="1:7" s="162" customFormat="1">
      <c r="A1524" s="168"/>
      <c r="B1524" s="168"/>
      <c r="C1524" s="168"/>
      <c r="D1524" s="168"/>
      <c r="E1524" s="256"/>
      <c r="F1524" s="256"/>
      <c r="G1524" s="256"/>
    </row>
    <row r="1525" spans="1:7" s="162" customFormat="1">
      <c r="A1525" s="257" t="s">
        <v>725</v>
      </c>
      <c r="B1525" s="257"/>
      <c r="C1525" s="257"/>
      <c r="D1525" s="257"/>
      <c r="E1525" s="257"/>
      <c r="F1525" s="257"/>
      <c r="G1525" s="257"/>
    </row>
    <row r="1526" spans="1:7" s="162" customFormat="1" ht="24">
      <c r="A1526" s="255" t="s">
        <v>322</v>
      </c>
      <c r="B1526" s="255"/>
      <c r="C1526" s="163" t="s">
        <v>174</v>
      </c>
      <c r="D1526" s="163" t="s">
        <v>175</v>
      </c>
      <c r="E1526" s="163" t="s">
        <v>176</v>
      </c>
      <c r="F1526" s="163" t="s">
        <v>177</v>
      </c>
      <c r="G1526" s="163" t="s">
        <v>178</v>
      </c>
    </row>
    <row r="1527" spans="1:7" s="162" customFormat="1" ht="24">
      <c r="A1527" s="164" t="s">
        <v>323</v>
      </c>
      <c r="B1527" s="165" t="s">
        <v>324</v>
      </c>
      <c r="C1527" s="164" t="s">
        <v>31</v>
      </c>
      <c r="D1527" s="164" t="s">
        <v>198</v>
      </c>
      <c r="E1527" s="166">
        <v>1</v>
      </c>
      <c r="F1527" s="167">
        <v>2.79</v>
      </c>
      <c r="G1527" s="167">
        <f t="shared" ref="G1527:G1532" si="9">TRUNC(TRUNC(E1527,8)*F1527,2)</f>
        <v>2.79</v>
      </c>
    </row>
    <row r="1528" spans="1:7" s="162" customFormat="1" ht="24">
      <c r="A1528" s="164" t="s">
        <v>713</v>
      </c>
      <c r="B1528" s="165" t="s">
        <v>714</v>
      </c>
      <c r="C1528" s="164" t="s">
        <v>31</v>
      </c>
      <c r="D1528" s="164" t="s">
        <v>198</v>
      </c>
      <c r="E1528" s="166">
        <v>1</v>
      </c>
      <c r="F1528" s="167">
        <v>0.89</v>
      </c>
      <c r="G1528" s="167">
        <f t="shared" si="9"/>
        <v>0.89</v>
      </c>
    </row>
    <row r="1529" spans="1:7" s="162" customFormat="1" ht="24">
      <c r="A1529" s="164" t="s">
        <v>327</v>
      </c>
      <c r="B1529" s="165" t="s">
        <v>328</v>
      </c>
      <c r="C1529" s="164" t="s">
        <v>31</v>
      </c>
      <c r="D1529" s="164" t="s">
        <v>198</v>
      </c>
      <c r="E1529" s="166">
        <v>1</v>
      </c>
      <c r="F1529" s="167">
        <v>1.43</v>
      </c>
      <c r="G1529" s="167">
        <f t="shared" si="9"/>
        <v>1.43</v>
      </c>
    </row>
    <row r="1530" spans="1:7" s="162" customFormat="1" ht="36">
      <c r="A1530" s="164" t="s">
        <v>715</v>
      </c>
      <c r="B1530" s="165" t="s">
        <v>716</v>
      </c>
      <c r="C1530" s="164" t="s">
        <v>31</v>
      </c>
      <c r="D1530" s="164" t="s">
        <v>198</v>
      </c>
      <c r="E1530" s="166">
        <v>1</v>
      </c>
      <c r="F1530" s="167">
        <v>0.01</v>
      </c>
      <c r="G1530" s="167">
        <f t="shared" si="9"/>
        <v>0.01</v>
      </c>
    </row>
    <row r="1531" spans="1:7" s="162" customFormat="1" ht="24">
      <c r="A1531" s="164" t="s">
        <v>331</v>
      </c>
      <c r="B1531" s="165" t="s">
        <v>332</v>
      </c>
      <c r="C1531" s="164" t="s">
        <v>31</v>
      </c>
      <c r="D1531" s="164" t="s">
        <v>198</v>
      </c>
      <c r="E1531" s="166">
        <v>1</v>
      </c>
      <c r="F1531" s="167">
        <v>0.08</v>
      </c>
      <c r="G1531" s="167">
        <f t="shared" si="9"/>
        <v>0.08</v>
      </c>
    </row>
    <row r="1532" spans="1:7" s="162" customFormat="1" ht="24">
      <c r="A1532" s="164" t="s">
        <v>333</v>
      </c>
      <c r="B1532" s="165" t="s">
        <v>334</v>
      </c>
      <c r="C1532" s="164" t="s">
        <v>31</v>
      </c>
      <c r="D1532" s="164" t="s">
        <v>198</v>
      </c>
      <c r="E1532" s="166">
        <v>1</v>
      </c>
      <c r="F1532" s="167">
        <v>0.54</v>
      </c>
      <c r="G1532" s="167">
        <f t="shared" si="9"/>
        <v>0.54</v>
      </c>
    </row>
    <row r="1533" spans="1:7" s="162" customFormat="1">
      <c r="A1533" s="168"/>
      <c r="B1533" s="168"/>
      <c r="C1533" s="168"/>
      <c r="D1533" s="168"/>
      <c r="E1533" s="253" t="s">
        <v>335</v>
      </c>
      <c r="F1533" s="253"/>
      <c r="G1533" s="169">
        <f>SUM(G1527:G1532)</f>
        <v>5.74</v>
      </c>
    </row>
    <row r="1534" spans="1:7" s="162" customFormat="1" ht="24">
      <c r="A1534" s="255" t="s">
        <v>336</v>
      </c>
      <c r="B1534" s="255"/>
      <c r="C1534" s="163" t="s">
        <v>174</v>
      </c>
      <c r="D1534" s="163" t="s">
        <v>175</v>
      </c>
      <c r="E1534" s="163" t="s">
        <v>176</v>
      </c>
      <c r="F1534" s="163" t="s">
        <v>177</v>
      </c>
      <c r="G1534" s="163" t="s">
        <v>178</v>
      </c>
    </row>
    <row r="1535" spans="1:7" s="162" customFormat="1" ht="24">
      <c r="A1535" s="164" t="s">
        <v>613</v>
      </c>
      <c r="B1535" s="165" t="s">
        <v>614</v>
      </c>
      <c r="C1535" s="164" t="s">
        <v>31</v>
      </c>
      <c r="D1535" s="164" t="s">
        <v>198</v>
      </c>
      <c r="E1535" s="166">
        <v>1</v>
      </c>
      <c r="F1535" s="167">
        <v>15.63</v>
      </c>
      <c r="G1535" s="167">
        <f>TRUNC(TRUNC(E1535,8)*F1535,2)</f>
        <v>15.63</v>
      </c>
    </row>
    <row r="1536" spans="1:7" s="162" customFormat="1">
      <c r="A1536" s="168"/>
      <c r="B1536" s="168"/>
      <c r="C1536" s="168"/>
      <c r="D1536" s="168"/>
      <c r="E1536" s="253" t="s">
        <v>339</v>
      </c>
      <c r="F1536" s="253"/>
      <c r="G1536" s="169">
        <f>SUM(G1535:G1535)</f>
        <v>15.63</v>
      </c>
    </row>
    <row r="1537" spans="1:7" s="162" customFormat="1" ht="24">
      <c r="A1537" s="255" t="s">
        <v>254</v>
      </c>
      <c r="B1537" s="255"/>
      <c r="C1537" s="163" t="s">
        <v>174</v>
      </c>
      <c r="D1537" s="163" t="s">
        <v>175</v>
      </c>
      <c r="E1537" s="163" t="s">
        <v>176</v>
      </c>
      <c r="F1537" s="163" t="s">
        <v>177</v>
      </c>
      <c r="G1537" s="163" t="s">
        <v>178</v>
      </c>
    </row>
    <row r="1538" spans="1:7" s="162" customFormat="1" ht="36">
      <c r="A1538" s="164" t="s">
        <v>726</v>
      </c>
      <c r="B1538" s="165" t="s">
        <v>727</v>
      </c>
      <c r="C1538" s="164" t="s">
        <v>31</v>
      </c>
      <c r="D1538" s="164" t="s">
        <v>198</v>
      </c>
      <c r="E1538" s="166">
        <v>1</v>
      </c>
      <c r="F1538" s="167">
        <v>0.12</v>
      </c>
      <c r="G1538" s="167">
        <f>TRUNC(TRUNC(E1538,8)*F1538,2)</f>
        <v>0.12</v>
      </c>
    </row>
    <row r="1539" spans="1:7" s="162" customFormat="1">
      <c r="A1539" s="168"/>
      <c r="B1539" s="168"/>
      <c r="C1539" s="168"/>
      <c r="D1539" s="168"/>
      <c r="E1539" s="253" t="s">
        <v>257</v>
      </c>
      <c r="F1539" s="253"/>
      <c r="G1539" s="169">
        <f>SUM(G1538:G1538)</f>
        <v>0.12</v>
      </c>
    </row>
    <row r="1540" spans="1:7" s="162" customFormat="1">
      <c r="A1540" s="168"/>
      <c r="B1540" s="168"/>
      <c r="C1540" s="168"/>
      <c r="D1540" s="168"/>
      <c r="E1540" s="254" t="s">
        <v>181</v>
      </c>
      <c r="F1540" s="254"/>
      <c r="G1540" s="170">
        <f>SUM(G1533,G1536,G1539)</f>
        <v>21.490000000000002</v>
      </c>
    </row>
    <row r="1541" spans="1:7" s="162" customFormat="1">
      <c r="A1541" s="168"/>
      <c r="B1541" s="168"/>
      <c r="C1541" s="168"/>
      <c r="D1541" s="168"/>
      <c r="E1541" s="256"/>
      <c r="F1541" s="256"/>
      <c r="G1541" s="256"/>
    </row>
    <row r="1542" spans="1:7" s="162" customFormat="1">
      <c r="A1542" s="257" t="s">
        <v>728</v>
      </c>
      <c r="B1542" s="257"/>
      <c r="C1542" s="257"/>
      <c r="D1542" s="257"/>
      <c r="E1542" s="257"/>
      <c r="F1542" s="257"/>
      <c r="G1542" s="257"/>
    </row>
    <row r="1543" spans="1:7" s="162" customFormat="1" ht="24">
      <c r="A1543" s="255" t="s">
        <v>322</v>
      </c>
      <c r="B1543" s="255"/>
      <c r="C1543" s="163" t="s">
        <v>174</v>
      </c>
      <c r="D1543" s="163" t="s">
        <v>175</v>
      </c>
      <c r="E1543" s="163" t="s">
        <v>176</v>
      </c>
      <c r="F1543" s="163" t="s">
        <v>177</v>
      </c>
      <c r="G1543" s="163" t="s">
        <v>178</v>
      </c>
    </row>
    <row r="1544" spans="1:7" s="162" customFormat="1" ht="24">
      <c r="A1544" s="164" t="s">
        <v>323</v>
      </c>
      <c r="B1544" s="165" t="s">
        <v>324</v>
      </c>
      <c r="C1544" s="164" t="s">
        <v>31</v>
      </c>
      <c r="D1544" s="164" t="s">
        <v>198</v>
      </c>
      <c r="E1544" s="166">
        <v>1</v>
      </c>
      <c r="F1544" s="167">
        <v>2.79</v>
      </c>
      <c r="G1544" s="167">
        <f t="shared" ref="G1544:G1549" si="10">TRUNC(TRUNC(E1544,8)*F1544,2)</f>
        <v>2.79</v>
      </c>
    </row>
    <row r="1545" spans="1:7" s="162" customFormat="1" ht="24">
      <c r="A1545" s="164" t="s">
        <v>713</v>
      </c>
      <c r="B1545" s="165" t="s">
        <v>714</v>
      </c>
      <c r="C1545" s="164" t="s">
        <v>31</v>
      </c>
      <c r="D1545" s="164" t="s">
        <v>198</v>
      </c>
      <c r="E1545" s="166">
        <v>1</v>
      </c>
      <c r="F1545" s="167">
        <v>0.89</v>
      </c>
      <c r="G1545" s="167">
        <f t="shared" si="10"/>
        <v>0.89</v>
      </c>
    </row>
    <row r="1546" spans="1:7" s="162" customFormat="1" ht="24">
      <c r="A1546" s="164" t="s">
        <v>327</v>
      </c>
      <c r="B1546" s="165" t="s">
        <v>328</v>
      </c>
      <c r="C1546" s="164" t="s">
        <v>31</v>
      </c>
      <c r="D1546" s="164" t="s">
        <v>198</v>
      </c>
      <c r="E1546" s="166">
        <v>1</v>
      </c>
      <c r="F1546" s="167">
        <v>1.43</v>
      </c>
      <c r="G1546" s="167">
        <f t="shared" si="10"/>
        <v>1.43</v>
      </c>
    </row>
    <row r="1547" spans="1:7" s="162" customFormat="1" ht="36">
      <c r="A1547" s="164" t="s">
        <v>715</v>
      </c>
      <c r="B1547" s="165" t="s">
        <v>716</v>
      </c>
      <c r="C1547" s="164" t="s">
        <v>31</v>
      </c>
      <c r="D1547" s="164" t="s">
        <v>198</v>
      </c>
      <c r="E1547" s="166">
        <v>1</v>
      </c>
      <c r="F1547" s="167">
        <v>0.01</v>
      </c>
      <c r="G1547" s="167">
        <f t="shared" si="10"/>
        <v>0.01</v>
      </c>
    </row>
    <row r="1548" spans="1:7" s="162" customFormat="1" ht="24">
      <c r="A1548" s="164" t="s">
        <v>331</v>
      </c>
      <c r="B1548" s="165" t="s">
        <v>332</v>
      </c>
      <c r="C1548" s="164" t="s">
        <v>31</v>
      </c>
      <c r="D1548" s="164" t="s">
        <v>198</v>
      </c>
      <c r="E1548" s="166">
        <v>1</v>
      </c>
      <c r="F1548" s="167">
        <v>0.08</v>
      </c>
      <c r="G1548" s="167">
        <f t="shared" si="10"/>
        <v>0.08</v>
      </c>
    </row>
    <row r="1549" spans="1:7" s="162" customFormat="1" ht="24">
      <c r="A1549" s="164" t="s">
        <v>333</v>
      </c>
      <c r="B1549" s="165" t="s">
        <v>334</v>
      </c>
      <c r="C1549" s="164" t="s">
        <v>31</v>
      </c>
      <c r="D1549" s="164" t="s">
        <v>198</v>
      </c>
      <c r="E1549" s="166">
        <v>1</v>
      </c>
      <c r="F1549" s="167">
        <v>0.54</v>
      </c>
      <c r="G1549" s="167">
        <f t="shared" si="10"/>
        <v>0.54</v>
      </c>
    </row>
    <row r="1550" spans="1:7" s="162" customFormat="1">
      <c r="A1550" s="168"/>
      <c r="B1550" s="168"/>
      <c r="C1550" s="168"/>
      <c r="D1550" s="168"/>
      <c r="E1550" s="253" t="s">
        <v>335</v>
      </c>
      <c r="F1550" s="253"/>
      <c r="G1550" s="169">
        <f>SUM(G1544:G1549)</f>
        <v>5.74</v>
      </c>
    </row>
    <row r="1551" spans="1:7" s="162" customFormat="1" ht="24">
      <c r="A1551" s="255" t="s">
        <v>336</v>
      </c>
      <c r="B1551" s="255"/>
      <c r="C1551" s="163" t="s">
        <v>174</v>
      </c>
      <c r="D1551" s="163" t="s">
        <v>175</v>
      </c>
      <c r="E1551" s="163" t="s">
        <v>176</v>
      </c>
      <c r="F1551" s="163" t="s">
        <v>177</v>
      </c>
      <c r="G1551" s="163" t="s">
        <v>178</v>
      </c>
    </row>
    <row r="1552" spans="1:7" s="162" customFormat="1">
      <c r="A1552" s="164" t="s">
        <v>616</v>
      </c>
      <c r="B1552" s="165" t="s">
        <v>617</v>
      </c>
      <c r="C1552" s="164" t="s">
        <v>31</v>
      </c>
      <c r="D1552" s="164" t="s">
        <v>198</v>
      </c>
      <c r="E1552" s="166">
        <v>1</v>
      </c>
      <c r="F1552" s="167">
        <v>20.97</v>
      </c>
      <c r="G1552" s="167">
        <f>TRUNC(TRUNC(E1552,8)*F1552,2)</f>
        <v>20.97</v>
      </c>
    </row>
    <row r="1553" spans="1:7" s="162" customFormat="1">
      <c r="A1553" s="168"/>
      <c r="B1553" s="168"/>
      <c r="C1553" s="168"/>
      <c r="D1553" s="168"/>
      <c r="E1553" s="253" t="s">
        <v>339</v>
      </c>
      <c r="F1553" s="253"/>
      <c r="G1553" s="169">
        <f>SUM(G1552:G1552)</f>
        <v>20.97</v>
      </c>
    </row>
    <row r="1554" spans="1:7" s="162" customFormat="1" ht="24">
      <c r="A1554" s="255" t="s">
        <v>254</v>
      </c>
      <c r="B1554" s="255"/>
      <c r="C1554" s="163" t="s">
        <v>174</v>
      </c>
      <c r="D1554" s="163" t="s">
        <v>175</v>
      </c>
      <c r="E1554" s="163" t="s">
        <v>176</v>
      </c>
      <c r="F1554" s="163" t="s">
        <v>177</v>
      </c>
      <c r="G1554" s="163" t="s">
        <v>178</v>
      </c>
    </row>
    <row r="1555" spans="1:7" s="162" customFormat="1" ht="36">
      <c r="A1555" s="164" t="s">
        <v>729</v>
      </c>
      <c r="B1555" s="165" t="s">
        <v>730</v>
      </c>
      <c r="C1555" s="164" t="s">
        <v>31</v>
      </c>
      <c r="D1555" s="164" t="s">
        <v>198</v>
      </c>
      <c r="E1555" s="166">
        <v>1</v>
      </c>
      <c r="F1555" s="167">
        <v>0.24</v>
      </c>
      <c r="G1555" s="167">
        <f>TRUNC(TRUNC(E1555,8)*F1555,2)</f>
        <v>0.24</v>
      </c>
    </row>
    <row r="1556" spans="1:7" s="162" customFormat="1">
      <c r="A1556" s="168"/>
      <c r="B1556" s="168"/>
      <c r="C1556" s="168"/>
      <c r="D1556" s="168"/>
      <c r="E1556" s="253" t="s">
        <v>257</v>
      </c>
      <c r="F1556" s="253"/>
      <c r="G1556" s="169">
        <f>SUM(G1555:G1555)</f>
        <v>0.24</v>
      </c>
    </row>
    <row r="1557" spans="1:7" s="162" customFormat="1">
      <c r="A1557" s="168"/>
      <c r="B1557" s="168"/>
      <c r="C1557" s="168"/>
      <c r="D1557" s="168"/>
      <c r="E1557" s="254" t="s">
        <v>181</v>
      </c>
      <c r="F1557" s="254"/>
      <c r="G1557" s="170">
        <f>SUM(G1550,G1553,G1556)</f>
        <v>26.95</v>
      </c>
    </row>
    <row r="1558" spans="1:7" s="162" customFormat="1">
      <c r="A1558" s="168"/>
      <c r="B1558" s="168"/>
      <c r="C1558" s="168"/>
      <c r="D1558" s="168"/>
      <c r="E1558" s="256"/>
      <c r="F1558" s="256"/>
      <c r="G1558" s="256"/>
    </row>
    <row r="1559" spans="1:7" s="162" customFormat="1">
      <c r="A1559" s="257" t="s">
        <v>731</v>
      </c>
      <c r="B1559" s="257"/>
      <c r="C1559" s="257"/>
      <c r="D1559" s="257"/>
      <c r="E1559" s="257"/>
      <c r="F1559" s="257"/>
      <c r="G1559" s="257"/>
    </row>
    <row r="1560" spans="1:7" s="162" customFormat="1" ht="24">
      <c r="A1560" s="255" t="s">
        <v>322</v>
      </c>
      <c r="B1560" s="255"/>
      <c r="C1560" s="163" t="s">
        <v>174</v>
      </c>
      <c r="D1560" s="163" t="s">
        <v>175</v>
      </c>
      <c r="E1560" s="163" t="s">
        <v>176</v>
      </c>
      <c r="F1560" s="163" t="s">
        <v>177</v>
      </c>
      <c r="G1560" s="163" t="s">
        <v>178</v>
      </c>
    </row>
    <row r="1561" spans="1:7" s="162" customFormat="1" ht="24">
      <c r="A1561" s="164" t="s">
        <v>323</v>
      </c>
      <c r="B1561" s="165" t="s">
        <v>324</v>
      </c>
      <c r="C1561" s="164" t="s">
        <v>31</v>
      </c>
      <c r="D1561" s="164" t="s">
        <v>198</v>
      </c>
      <c r="E1561" s="166">
        <v>1</v>
      </c>
      <c r="F1561" s="167">
        <v>2.79</v>
      </c>
      <c r="G1561" s="167">
        <f t="shared" ref="G1561:G1566" si="11">TRUNC(TRUNC(E1561,8)*F1561,2)</f>
        <v>2.79</v>
      </c>
    </row>
    <row r="1562" spans="1:7" s="162" customFormat="1" ht="24">
      <c r="A1562" s="164" t="s">
        <v>713</v>
      </c>
      <c r="B1562" s="165" t="s">
        <v>714</v>
      </c>
      <c r="C1562" s="164" t="s">
        <v>31</v>
      </c>
      <c r="D1562" s="164" t="s">
        <v>198</v>
      </c>
      <c r="E1562" s="166">
        <v>1</v>
      </c>
      <c r="F1562" s="167">
        <v>0.89</v>
      </c>
      <c r="G1562" s="167">
        <f t="shared" si="11"/>
        <v>0.89</v>
      </c>
    </row>
    <row r="1563" spans="1:7" s="162" customFormat="1" ht="24">
      <c r="A1563" s="164" t="s">
        <v>327</v>
      </c>
      <c r="B1563" s="165" t="s">
        <v>328</v>
      </c>
      <c r="C1563" s="164" t="s">
        <v>31</v>
      </c>
      <c r="D1563" s="164" t="s">
        <v>198</v>
      </c>
      <c r="E1563" s="166">
        <v>1</v>
      </c>
      <c r="F1563" s="167">
        <v>1.43</v>
      </c>
      <c r="G1563" s="167">
        <f t="shared" si="11"/>
        <v>1.43</v>
      </c>
    </row>
    <row r="1564" spans="1:7" s="162" customFormat="1" ht="36">
      <c r="A1564" s="164" t="s">
        <v>715</v>
      </c>
      <c r="B1564" s="165" t="s">
        <v>716</v>
      </c>
      <c r="C1564" s="164" t="s">
        <v>31</v>
      </c>
      <c r="D1564" s="164" t="s">
        <v>198</v>
      </c>
      <c r="E1564" s="166">
        <v>1</v>
      </c>
      <c r="F1564" s="167">
        <v>0.01</v>
      </c>
      <c r="G1564" s="167">
        <f t="shared" si="11"/>
        <v>0.01</v>
      </c>
    </row>
    <row r="1565" spans="1:7" s="162" customFormat="1" ht="24">
      <c r="A1565" s="164" t="s">
        <v>331</v>
      </c>
      <c r="B1565" s="165" t="s">
        <v>332</v>
      </c>
      <c r="C1565" s="164" t="s">
        <v>31</v>
      </c>
      <c r="D1565" s="164" t="s">
        <v>198</v>
      </c>
      <c r="E1565" s="166">
        <v>1</v>
      </c>
      <c r="F1565" s="167">
        <v>0.08</v>
      </c>
      <c r="G1565" s="167">
        <f t="shared" si="11"/>
        <v>0.08</v>
      </c>
    </row>
    <row r="1566" spans="1:7" s="162" customFormat="1" ht="24">
      <c r="A1566" s="164" t="s">
        <v>333</v>
      </c>
      <c r="B1566" s="165" t="s">
        <v>334</v>
      </c>
      <c r="C1566" s="164" t="s">
        <v>31</v>
      </c>
      <c r="D1566" s="164" t="s">
        <v>198</v>
      </c>
      <c r="E1566" s="166">
        <v>1</v>
      </c>
      <c r="F1566" s="167">
        <v>0.54</v>
      </c>
      <c r="G1566" s="167">
        <f t="shared" si="11"/>
        <v>0.54</v>
      </c>
    </row>
    <row r="1567" spans="1:7" s="162" customFormat="1">
      <c r="A1567" s="168"/>
      <c r="B1567" s="168"/>
      <c r="C1567" s="168"/>
      <c r="D1567" s="168"/>
      <c r="E1567" s="253" t="s">
        <v>335</v>
      </c>
      <c r="F1567" s="253"/>
      <c r="G1567" s="169">
        <f>SUM(G1561:G1566)</f>
        <v>5.74</v>
      </c>
    </row>
    <row r="1568" spans="1:7" s="162" customFormat="1" ht="24">
      <c r="A1568" s="255" t="s">
        <v>336</v>
      </c>
      <c r="B1568" s="255"/>
      <c r="C1568" s="163" t="s">
        <v>174</v>
      </c>
      <c r="D1568" s="163" t="s">
        <v>175</v>
      </c>
      <c r="E1568" s="163" t="s">
        <v>176</v>
      </c>
      <c r="F1568" s="163" t="s">
        <v>177</v>
      </c>
      <c r="G1568" s="163" t="s">
        <v>178</v>
      </c>
    </row>
    <row r="1569" spans="1:7" s="162" customFormat="1" ht="24">
      <c r="A1569" s="164" t="s">
        <v>619</v>
      </c>
      <c r="B1569" s="165" t="s">
        <v>620</v>
      </c>
      <c r="C1569" s="164" t="s">
        <v>31</v>
      </c>
      <c r="D1569" s="164" t="s">
        <v>198</v>
      </c>
      <c r="E1569" s="166">
        <v>1</v>
      </c>
      <c r="F1569" s="167">
        <v>18.39</v>
      </c>
      <c r="G1569" s="167">
        <f>TRUNC(TRUNC(E1569,8)*F1569,2)</f>
        <v>18.39</v>
      </c>
    </row>
    <row r="1570" spans="1:7" s="162" customFormat="1">
      <c r="A1570" s="168"/>
      <c r="B1570" s="168"/>
      <c r="C1570" s="168"/>
      <c r="D1570" s="168"/>
      <c r="E1570" s="253" t="s">
        <v>339</v>
      </c>
      <c r="F1570" s="253"/>
      <c r="G1570" s="169">
        <f>SUM(G1569:G1569)</f>
        <v>18.39</v>
      </c>
    </row>
    <row r="1571" spans="1:7" s="162" customFormat="1" ht="24">
      <c r="A1571" s="255" t="s">
        <v>254</v>
      </c>
      <c r="B1571" s="255"/>
      <c r="C1571" s="163" t="s">
        <v>174</v>
      </c>
      <c r="D1571" s="163" t="s">
        <v>175</v>
      </c>
      <c r="E1571" s="163" t="s">
        <v>176</v>
      </c>
      <c r="F1571" s="163" t="s">
        <v>177</v>
      </c>
      <c r="G1571" s="163" t="s">
        <v>178</v>
      </c>
    </row>
    <row r="1572" spans="1:7" s="162" customFormat="1" ht="36">
      <c r="A1572" s="164" t="s">
        <v>732</v>
      </c>
      <c r="B1572" s="165" t="s">
        <v>733</v>
      </c>
      <c r="C1572" s="164" t="s">
        <v>31</v>
      </c>
      <c r="D1572" s="164" t="s">
        <v>198</v>
      </c>
      <c r="E1572" s="166">
        <v>1</v>
      </c>
      <c r="F1572" s="167">
        <v>0.21</v>
      </c>
      <c r="G1572" s="167">
        <f>TRUNC(TRUNC(E1572,8)*F1572,2)</f>
        <v>0.21</v>
      </c>
    </row>
    <row r="1573" spans="1:7" s="162" customFormat="1">
      <c r="A1573" s="168"/>
      <c r="B1573" s="168"/>
      <c r="C1573" s="168"/>
      <c r="D1573" s="168"/>
      <c r="E1573" s="253" t="s">
        <v>257</v>
      </c>
      <c r="F1573" s="253"/>
      <c r="G1573" s="169">
        <f>SUM(G1572:G1572)</f>
        <v>0.21</v>
      </c>
    </row>
    <row r="1574" spans="1:7" s="162" customFormat="1">
      <c r="A1574" s="168"/>
      <c r="B1574" s="168"/>
      <c r="C1574" s="168"/>
      <c r="D1574" s="168"/>
      <c r="E1574" s="254" t="s">
        <v>181</v>
      </c>
      <c r="F1574" s="254"/>
      <c r="G1574" s="170">
        <f>SUM(G1567,G1570,G1573)</f>
        <v>24.340000000000003</v>
      </c>
    </row>
    <row r="1575" spans="1:7" s="162" customFormat="1">
      <c r="A1575" s="168"/>
      <c r="B1575" s="168"/>
      <c r="C1575" s="168"/>
      <c r="D1575" s="168"/>
      <c r="E1575" s="256"/>
      <c r="F1575" s="256"/>
      <c r="G1575" s="256"/>
    </row>
    <row r="1576" spans="1:7" s="162" customFormat="1">
      <c r="A1576" s="257" t="s">
        <v>734</v>
      </c>
      <c r="B1576" s="257"/>
      <c r="C1576" s="257"/>
      <c r="D1576" s="257"/>
      <c r="E1576" s="257"/>
      <c r="F1576" s="257"/>
      <c r="G1576" s="257"/>
    </row>
    <row r="1577" spans="1:7" s="162" customFormat="1" ht="24">
      <c r="A1577" s="255" t="s">
        <v>322</v>
      </c>
      <c r="B1577" s="255"/>
      <c r="C1577" s="163" t="s">
        <v>174</v>
      </c>
      <c r="D1577" s="163" t="s">
        <v>175</v>
      </c>
      <c r="E1577" s="163" t="s">
        <v>176</v>
      </c>
      <c r="F1577" s="163" t="s">
        <v>177</v>
      </c>
      <c r="G1577" s="163" t="s">
        <v>178</v>
      </c>
    </row>
    <row r="1578" spans="1:7" s="162" customFormat="1" ht="24">
      <c r="A1578" s="164" t="s">
        <v>323</v>
      </c>
      <c r="B1578" s="165" t="s">
        <v>324</v>
      </c>
      <c r="C1578" s="164" t="s">
        <v>31</v>
      </c>
      <c r="D1578" s="164" t="s">
        <v>198</v>
      </c>
      <c r="E1578" s="166">
        <v>1</v>
      </c>
      <c r="F1578" s="167">
        <v>2.79</v>
      </c>
      <c r="G1578" s="167">
        <f t="shared" ref="G1578:G1583" si="12">TRUNC(TRUNC(E1578,8)*F1578,2)</f>
        <v>2.79</v>
      </c>
    </row>
    <row r="1579" spans="1:7" s="162" customFormat="1" ht="24">
      <c r="A1579" s="164" t="s">
        <v>325</v>
      </c>
      <c r="B1579" s="165" t="s">
        <v>326</v>
      </c>
      <c r="C1579" s="164" t="s">
        <v>31</v>
      </c>
      <c r="D1579" s="164" t="s">
        <v>198</v>
      </c>
      <c r="E1579" s="166">
        <v>1</v>
      </c>
      <c r="F1579" s="167">
        <v>1.31</v>
      </c>
      <c r="G1579" s="167">
        <f t="shared" si="12"/>
        <v>1.31</v>
      </c>
    </row>
    <row r="1580" spans="1:7" s="162" customFormat="1" ht="24">
      <c r="A1580" s="164" t="s">
        <v>327</v>
      </c>
      <c r="B1580" s="165" t="s">
        <v>328</v>
      </c>
      <c r="C1580" s="164" t="s">
        <v>31</v>
      </c>
      <c r="D1580" s="164" t="s">
        <v>198</v>
      </c>
      <c r="E1580" s="166">
        <v>1</v>
      </c>
      <c r="F1580" s="167">
        <v>1.43</v>
      </c>
      <c r="G1580" s="167">
        <f t="shared" si="12"/>
        <v>1.43</v>
      </c>
    </row>
    <row r="1581" spans="1:7" s="162" customFormat="1" ht="24">
      <c r="A1581" s="164" t="s">
        <v>329</v>
      </c>
      <c r="B1581" s="165" t="s">
        <v>330</v>
      </c>
      <c r="C1581" s="164" t="s">
        <v>31</v>
      </c>
      <c r="D1581" s="164" t="s">
        <v>198</v>
      </c>
      <c r="E1581" s="166">
        <v>1</v>
      </c>
      <c r="F1581" s="167">
        <v>0.78</v>
      </c>
      <c r="G1581" s="167">
        <f t="shared" si="12"/>
        <v>0.78</v>
      </c>
    </row>
    <row r="1582" spans="1:7" s="162" customFormat="1" ht="24">
      <c r="A1582" s="164" t="s">
        <v>331</v>
      </c>
      <c r="B1582" s="165" t="s">
        <v>332</v>
      </c>
      <c r="C1582" s="164" t="s">
        <v>31</v>
      </c>
      <c r="D1582" s="164" t="s">
        <v>198</v>
      </c>
      <c r="E1582" s="166">
        <v>1</v>
      </c>
      <c r="F1582" s="167">
        <v>0.08</v>
      </c>
      <c r="G1582" s="167">
        <f t="shared" si="12"/>
        <v>0.08</v>
      </c>
    </row>
    <row r="1583" spans="1:7" s="162" customFormat="1" ht="24">
      <c r="A1583" s="164" t="s">
        <v>333</v>
      </c>
      <c r="B1583" s="165" t="s">
        <v>334</v>
      </c>
      <c r="C1583" s="164" t="s">
        <v>31</v>
      </c>
      <c r="D1583" s="164" t="s">
        <v>198</v>
      </c>
      <c r="E1583" s="166">
        <v>1</v>
      </c>
      <c r="F1583" s="167">
        <v>0.54</v>
      </c>
      <c r="G1583" s="167">
        <f t="shared" si="12"/>
        <v>0.54</v>
      </c>
    </row>
    <row r="1584" spans="1:7" s="162" customFormat="1">
      <c r="A1584" s="168"/>
      <c r="B1584" s="168"/>
      <c r="C1584" s="168"/>
      <c r="D1584" s="168"/>
      <c r="E1584" s="253" t="s">
        <v>335</v>
      </c>
      <c r="F1584" s="253"/>
      <c r="G1584" s="169">
        <f>SUM(G1578:G1583)</f>
        <v>6.93</v>
      </c>
    </row>
    <row r="1585" spans="1:7" s="162" customFormat="1" ht="24">
      <c r="A1585" s="255" t="s">
        <v>336</v>
      </c>
      <c r="B1585" s="255"/>
      <c r="C1585" s="163" t="s">
        <v>174</v>
      </c>
      <c r="D1585" s="163" t="s">
        <v>175</v>
      </c>
      <c r="E1585" s="163" t="s">
        <v>176</v>
      </c>
      <c r="F1585" s="163" t="s">
        <v>177</v>
      </c>
      <c r="G1585" s="163" t="s">
        <v>178</v>
      </c>
    </row>
    <row r="1586" spans="1:7" s="162" customFormat="1">
      <c r="A1586" s="164" t="s">
        <v>622</v>
      </c>
      <c r="B1586" s="165" t="s">
        <v>623</v>
      </c>
      <c r="C1586" s="164" t="s">
        <v>31</v>
      </c>
      <c r="D1586" s="164" t="s">
        <v>198</v>
      </c>
      <c r="E1586" s="166">
        <v>1</v>
      </c>
      <c r="F1586" s="167">
        <v>20.97</v>
      </c>
      <c r="G1586" s="167">
        <f>TRUNC(TRUNC(E1586,8)*F1586,2)</f>
        <v>20.97</v>
      </c>
    </row>
    <row r="1587" spans="1:7" s="162" customFormat="1">
      <c r="A1587" s="168"/>
      <c r="B1587" s="168"/>
      <c r="C1587" s="168"/>
      <c r="D1587" s="168"/>
      <c r="E1587" s="253" t="s">
        <v>339</v>
      </c>
      <c r="F1587" s="253"/>
      <c r="G1587" s="169">
        <f>SUM(G1586:G1586)</f>
        <v>20.97</v>
      </c>
    </row>
    <row r="1588" spans="1:7" s="162" customFormat="1" ht="24">
      <c r="A1588" s="255" t="s">
        <v>254</v>
      </c>
      <c r="B1588" s="255"/>
      <c r="C1588" s="163" t="s">
        <v>174</v>
      </c>
      <c r="D1588" s="163" t="s">
        <v>175</v>
      </c>
      <c r="E1588" s="163" t="s">
        <v>176</v>
      </c>
      <c r="F1588" s="163" t="s">
        <v>177</v>
      </c>
      <c r="G1588" s="163" t="s">
        <v>178</v>
      </c>
    </row>
    <row r="1589" spans="1:7" s="162" customFormat="1" ht="24">
      <c r="A1589" s="164" t="s">
        <v>735</v>
      </c>
      <c r="B1589" s="165" t="s">
        <v>736</v>
      </c>
      <c r="C1589" s="164" t="s">
        <v>31</v>
      </c>
      <c r="D1589" s="164" t="s">
        <v>198</v>
      </c>
      <c r="E1589" s="166">
        <v>1</v>
      </c>
      <c r="F1589" s="167">
        <v>0.44</v>
      </c>
      <c r="G1589" s="167">
        <f>TRUNC(TRUNC(E1589,8)*F1589,2)</f>
        <v>0.44</v>
      </c>
    </row>
    <row r="1590" spans="1:7" s="162" customFormat="1">
      <c r="A1590" s="168"/>
      <c r="B1590" s="168"/>
      <c r="C1590" s="168"/>
      <c r="D1590" s="168"/>
      <c r="E1590" s="253" t="s">
        <v>257</v>
      </c>
      <c r="F1590" s="253"/>
      <c r="G1590" s="169">
        <f>SUM(G1589:G1589)</f>
        <v>0.44</v>
      </c>
    </row>
    <row r="1591" spans="1:7" s="162" customFormat="1">
      <c r="A1591" s="168"/>
      <c r="B1591" s="168"/>
      <c r="C1591" s="168"/>
      <c r="D1591" s="168"/>
      <c r="E1591" s="254" t="s">
        <v>181</v>
      </c>
      <c r="F1591" s="254"/>
      <c r="G1591" s="170">
        <f>SUM(G1584,G1587,G1590)</f>
        <v>28.34</v>
      </c>
    </row>
    <row r="1592" spans="1:7" s="162" customFormat="1">
      <c r="A1592" s="168"/>
      <c r="B1592" s="168"/>
      <c r="C1592" s="168"/>
      <c r="D1592" s="168"/>
      <c r="E1592" s="256"/>
      <c r="F1592" s="256"/>
      <c r="G1592" s="256"/>
    </row>
    <row r="1593" spans="1:7" s="162" customFormat="1">
      <c r="A1593" s="257" t="s">
        <v>737</v>
      </c>
      <c r="B1593" s="257"/>
      <c r="C1593" s="257"/>
      <c r="D1593" s="257"/>
      <c r="E1593" s="257"/>
      <c r="F1593" s="257"/>
      <c r="G1593" s="257"/>
    </row>
    <row r="1594" spans="1:7" s="162" customFormat="1" ht="24">
      <c r="A1594" s="255" t="s">
        <v>322</v>
      </c>
      <c r="B1594" s="255"/>
      <c r="C1594" s="163" t="s">
        <v>174</v>
      </c>
      <c r="D1594" s="163" t="s">
        <v>175</v>
      </c>
      <c r="E1594" s="163" t="s">
        <v>176</v>
      </c>
      <c r="F1594" s="163" t="s">
        <v>177</v>
      </c>
      <c r="G1594" s="163" t="s">
        <v>178</v>
      </c>
    </row>
    <row r="1595" spans="1:7" s="162" customFormat="1" ht="24">
      <c r="A1595" s="164" t="s">
        <v>323</v>
      </c>
      <c r="B1595" s="165" t="s">
        <v>324</v>
      </c>
      <c r="C1595" s="164" t="s">
        <v>31</v>
      </c>
      <c r="D1595" s="164" t="s">
        <v>198</v>
      </c>
      <c r="E1595" s="166">
        <v>1</v>
      </c>
      <c r="F1595" s="167">
        <v>2.79</v>
      </c>
      <c r="G1595" s="167">
        <f t="shared" ref="G1595:G1600" si="13">TRUNC(TRUNC(E1595,8)*F1595,2)</f>
        <v>2.79</v>
      </c>
    </row>
    <row r="1596" spans="1:7" s="162" customFormat="1" ht="24">
      <c r="A1596" s="164" t="s">
        <v>738</v>
      </c>
      <c r="B1596" s="165" t="s">
        <v>739</v>
      </c>
      <c r="C1596" s="164" t="s">
        <v>31</v>
      </c>
      <c r="D1596" s="164" t="s">
        <v>198</v>
      </c>
      <c r="E1596" s="166">
        <v>1</v>
      </c>
      <c r="F1596" s="167">
        <v>1.85</v>
      </c>
      <c r="G1596" s="167">
        <f t="shared" si="13"/>
        <v>1.85</v>
      </c>
    </row>
    <row r="1597" spans="1:7" s="162" customFormat="1" ht="24">
      <c r="A1597" s="164" t="s">
        <v>327</v>
      </c>
      <c r="B1597" s="165" t="s">
        <v>328</v>
      </c>
      <c r="C1597" s="164" t="s">
        <v>31</v>
      </c>
      <c r="D1597" s="164" t="s">
        <v>198</v>
      </c>
      <c r="E1597" s="166">
        <v>1</v>
      </c>
      <c r="F1597" s="167">
        <v>1.43</v>
      </c>
      <c r="G1597" s="167">
        <f t="shared" si="13"/>
        <v>1.43</v>
      </c>
    </row>
    <row r="1598" spans="1:7" s="162" customFormat="1" ht="24">
      <c r="A1598" s="164" t="s">
        <v>740</v>
      </c>
      <c r="B1598" s="165" t="s">
        <v>741</v>
      </c>
      <c r="C1598" s="164" t="s">
        <v>31</v>
      </c>
      <c r="D1598" s="164" t="s">
        <v>198</v>
      </c>
      <c r="E1598" s="166">
        <v>1</v>
      </c>
      <c r="F1598" s="167">
        <v>2.0499999999999998</v>
      </c>
      <c r="G1598" s="167">
        <f t="shared" si="13"/>
        <v>2.0499999999999998</v>
      </c>
    </row>
    <row r="1599" spans="1:7" s="162" customFormat="1" ht="24">
      <c r="A1599" s="164" t="s">
        <v>331</v>
      </c>
      <c r="B1599" s="165" t="s">
        <v>332</v>
      </c>
      <c r="C1599" s="164" t="s">
        <v>31</v>
      </c>
      <c r="D1599" s="164" t="s">
        <v>198</v>
      </c>
      <c r="E1599" s="166">
        <v>1</v>
      </c>
      <c r="F1599" s="167">
        <v>0.08</v>
      </c>
      <c r="G1599" s="167">
        <f t="shared" si="13"/>
        <v>0.08</v>
      </c>
    </row>
    <row r="1600" spans="1:7" s="162" customFormat="1" ht="24">
      <c r="A1600" s="164" t="s">
        <v>333</v>
      </c>
      <c r="B1600" s="165" t="s">
        <v>334</v>
      </c>
      <c r="C1600" s="164" t="s">
        <v>31</v>
      </c>
      <c r="D1600" s="164" t="s">
        <v>198</v>
      </c>
      <c r="E1600" s="166">
        <v>1</v>
      </c>
      <c r="F1600" s="167">
        <v>0.54</v>
      </c>
      <c r="G1600" s="167">
        <f t="shared" si="13"/>
        <v>0.54</v>
      </c>
    </row>
    <row r="1601" spans="1:7" s="162" customFormat="1">
      <c r="A1601" s="168"/>
      <c r="B1601" s="168"/>
      <c r="C1601" s="168"/>
      <c r="D1601" s="168"/>
      <c r="E1601" s="253" t="s">
        <v>335</v>
      </c>
      <c r="F1601" s="253"/>
      <c r="G1601" s="169">
        <f>SUM(G1595:G1600)</f>
        <v>8.740000000000002</v>
      </c>
    </row>
    <row r="1602" spans="1:7" s="162" customFormat="1" ht="24">
      <c r="A1602" s="255" t="s">
        <v>336</v>
      </c>
      <c r="B1602" s="255"/>
      <c r="C1602" s="163" t="s">
        <v>174</v>
      </c>
      <c r="D1602" s="163" t="s">
        <v>175</v>
      </c>
      <c r="E1602" s="163" t="s">
        <v>176</v>
      </c>
      <c r="F1602" s="163" t="s">
        <v>177</v>
      </c>
      <c r="G1602" s="163" t="s">
        <v>178</v>
      </c>
    </row>
    <row r="1603" spans="1:7" s="162" customFormat="1">
      <c r="A1603" s="164" t="s">
        <v>625</v>
      </c>
      <c r="B1603" s="165" t="s">
        <v>626</v>
      </c>
      <c r="C1603" s="164" t="s">
        <v>31</v>
      </c>
      <c r="D1603" s="164" t="s">
        <v>198</v>
      </c>
      <c r="E1603" s="166">
        <v>1</v>
      </c>
      <c r="F1603" s="167">
        <v>20.97</v>
      </c>
      <c r="G1603" s="167">
        <f>TRUNC(TRUNC(E1603,8)*F1603,2)</f>
        <v>20.97</v>
      </c>
    </row>
    <row r="1604" spans="1:7" s="162" customFormat="1">
      <c r="A1604" s="168"/>
      <c r="B1604" s="168"/>
      <c r="C1604" s="168"/>
      <c r="D1604" s="168"/>
      <c r="E1604" s="253" t="s">
        <v>339</v>
      </c>
      <c r="F1604" s="253"/>
      <c r="G1604" s="169">
        <f>SUM(G1603:G1603)</f>
        <v>20.97</v>
      </c>
    </row>
    <row r="1605" spans="1:7" s="162" customFormat="1" ht="24">
      <c r="A1605" s="255" t="s">
        <v>254</v>
      </c>
      <c r="B1605" s="255"/>
      <c r="C1605" s="163" t="s">
        <v>174</v>
      </c>
      <c r="D1605" s="163" t="s">
        <v>175</v>
      </c>
      <c r="E1605" s="163" t="s">
        <v>176</v>
      </c>
      <c r="F1605" s="163" t="s">
        <v>177</v>
      </c>
      <c r="G1605" s="163" t="s">
        <v>178</v>
      </c>
    </row>
    <row r="1606" spans="1:7" s="162" customFormat="1" ht="24">
      <c r="A1606" s="164" t="s">
        <v>742</v>
      </c>
      <c r="B1606" s="165" t="s">
        <v>743</v>
      </c>
      <c r="C1606" s="164" t="s">
        <v>31</v>
      </c>
      <c r="D1606" s="164" t="s">
        <v>198</v>
      </c>
      <c r="E1606" s="166">
        <v>1</v>
      </c>
      <c r="F1606" s="167">
        <v>0.3</v>
      </c>
      <c r="G1606" s="167">
        <f>TRUNC(TRUNC(E1606,8)*F1606,2)</f>
        <v>0.3</v>
      </c>
    </row>
    <row r="1607" spans="1:7" s="162" customFormat="1">
      <c r="A1607" s="168"/>
      <c r="B1607" s="168"/>
      <c r="C1607" s="168"/>
      <c r="D1607" s="168"/>
      <c r="E1607" s="253" t="s">
        <v>257</v>
      </c>
      <c r="F1607" s="253"/>
      <c r="G1607" s="169">
        <f>SUM(G1606:G1606)</f>
        <v>0.3</v>
      </c>
    </row>
    <row r="1608" spans="1:7" s="162" customFormat="1">
      <c r="A1608" s="168"/>
      <c r="B1608" s="168"/>
      <c r="C1608" s="168"/>
      <c r="D1608" s="168"/>
      <c r="E1608" s="254" t="s">
        <v>181</v>
      </c>
      <c r="F1608" s="254"/>
      <c r="G1608" s="170">
        <f>SUM(G1601,G1604,G1607)</f>
        <v>30.01</v>
      </c>
    </row>
    <row r="1609" spans="1:7" s="162" customFormat="1">
      <c r="A1609" s="168"/>
      <c r="B1609" s="168"/>
      <c r="C1609" s="168"/>
      <c r="D1609" s="168"/>
      <c r="E1609" s="256"/>
      <c r="F1609" s="256"/>
      <c r="G1609" s="256"/>
    </row>
    <row r="1610" spans="1:7" s="162" customFormat="1">
      <c r="A1610" s="257" t="s">
        <v>744</v>
      </c>
      <c r="B1610" s="257"/>
      <c r="C1610" s="257"/>
      <c r="D1610" s="257"/>
      <c r="E1610" s="257"/>
      <c r="F1610" s="257"/>
      <c r="G1610" s="257"/>
    </row>
    <row r="1611" spans="1:7" s="162" customFormat="1" ht="24">
      <c r="A1611" s="255" t="s">
        <v>173</v>
      </c>
      <c r="B1611" s="255"/>
      <c r="C1611" s="163" t="s">
        <v>174</v>
      </c>
      <c r="D1611" s="163" t="s">
        <v>175</v>
      </c>
      <c r="E1611" s="163" t="s">
        <v>176</v>
      </c>
      <c r="F1611" s="163" t="s">
        <v>177</v>
      </c>
      <c r="G1611" s="163" t="s">
        <v>178</v>
      </c>
    </row>
    <row r="1612" spans="1:7" s="162" customFormat="1">
      <c r="A1612" s="164" t="s">
        <v>745</v>
      </c>
      <c r="B1612" s="165" t="s">
        <v>746</v>
      </c>
      <c r="C1612" s="164" t="s">
        <v>31</v>
      </c>
      <c r="D1612" s="164" t="s">
        <v>489</v>
      </c>
      <c r="E1612" s="166">
        <v>0.32569999999999999</v>
      </c>
      <c r="F1612" s="167">
        <v>30.57</v>
      </c>
      <c r="G1612" s="167">
        <f>TRUNC(TRUNC(E1612,8)*F1612,2)</f>
        <v>9.9499999999999993</v>
      </c>
    </row>
    <row r="1613" spans="1:7" s="162" customFormat="1">
      <c r="A1613" s="168"/>
      <c r="B1613" s="168"/>
      <c r="C1613" s="168"/>
      <c r="D1613" s="168"/>
      <c r="E1613" s="253" t="s">
        <v>180</v>
      </c>
      <c r="F1613" s="253"/>
      <c r="G1613" s="169">
        <f>SUM(G1612:G1612)</f>
        <v>9.9499999999999993</v>
      </c>
    </row>
    <row r="1614" spans="1:7" s="162" customFormat="1" ht="24">
      <c r="A1614" s="255" t="s">
        <v>195</v>
      </c>
      <c r="B1614" s="255"/>
      <c r="C1614" s="163" t="s">
        <v>174</v>
      </c>
      <c r="D1614" s="163" t="s">
        <v>175</v>
      </c>
      <c r="E1614" s="163" t="s">
        <v>176</v>
      </c>
      <c r="F1614" s="163" t="s">
        <v>177</v>
      </c>
      <c r="G1614" s="163" t="s">
        <v>178</v>
      </c>
    </row>
    <row r="1615" spans="1:7" s="162" customFormat="1">
      <c r="A1615" s="164" t="s">
        <v>747</v>
      </c>
      <c r="B1615" s="165" t="s">
        <v>748</v>
      </c>
      <c r="C1615" s="164" t="s">
        <v>31</v>
      </c>
      <c r="D1615" s="164" t="s">
        <v>198</v>
      </c>
      <c r="E1615" s="166">
        <v>0.45290000000000002</v>
      </c>
      <c r="F1615" s="167">
        <v>30.01</v>
      </c>
      <c r="G1615" s="167">
        <f>TRUNC(TRUNC(E1615,8)*F1615,2)</f>
        <v>13.59</v>
      </c>
    </row>
    <row r="1616" spans="1:7" s="162" customFormat="1">
      <c r="A1616" s="168"/>
      <c r="B1616" s="168"/>
      <c r="C1616" s="168"/>
      <c r="D1616" s="168"/>
      <c r="E1616" s="253" t="s">
        <v>205</v>
      </c>
      <c r="F1616" s="253"/>
      <c r="G1616" s="169">
        <f>SUM(G1615:G1615)</f>
        <v>13.59</v>
      </c>
    </row>
    <row r="1617" spans="1:7" s="162" customFormat="1">
      <c r="A1617" s="168"/>
      <c r="B1617" s="168"/>
      <c r="C1617" s="168"/>
      <c r="D1617" s="168"/>
      <c r="E1617" s="254" t="s">
        <v>181</v>
      </c>
      <c r="F1617" s="254"/>
      <c r="G1617" s="170">
        <f>SUM(G1613,G1616)</f>
        <v>23.54</v>
      </c>
    </row>
    <row r="1618" spans="1:7" s="162" customFormat="1">
      <c r="A1618" s="168"/>
      <c r="B1618" s="168"/>
      <c r="C1618" s="168"/>
      <c r="D1618" s="168"/>
      <c r="E1618" s="256"/>
      <c r="F1618" s="256"/>
      <c r="G1618" s="256"/>
    </row>
    <row r="1619" spans="1:7" s="162" customFormat="1" ht="26.4" customHeight="1">
      <c r="A1619" s="257" t="s">
        <v>749</v>
      </c>
      <c r="B1619" s="257"/>
      <c r="C1619" s="257"/>
      <c r="D1619" s="257"/>
      <c r="E1619" s="257"/>
      <c r="F1619" s="257"/>
      <c r="G1619" s="257"/>
    </row>
    <row r="1620" spans="1:7" s="162" customFormat="1" ht="24">
      <c r="A1620" s="255" t="s">
        <v>254</v>
      </c>
      <c r="B1620" s="255"/>
      <c r="C1620" s="163" t="s">
        <v>174</v>
      </c>
      <c r="D1620" s="163" t="s">
        <v>175</v>
      </c>
      <c r="E1620" s="163" t="s">
        <v>176</v>
      </c>
      <c r="F1620" s="163" t="s">
        <v>177</v>
      </c>
      <c r="G1620" s="163" t="s">
        <v>178</v>
      </c>
    </row>
    <row r="1621" spans="1:7" s="162" customFormat="1" ht="36">
      <c r="A1621" s="164" t="s">
        <v>750</v>
      </c>
      <c r="B1621" s="165" t="s">
        <v>751</v>
      </c>
      <c r="C1621" s="164" t="s">
        <v>31</v>
      </c>
      <c r="D1621" s="164" t="s">
        <v>198</v>
      </c>
      <c r="E1621" s="166">
        <v>1</v>
      </c>
      <c r="F1621" s="167">
        <v>0.56999999999999995</v>
      </c>
      <c r="G1621" s="167">
        <f>TRUNC(TRUNC(E1621,8)*F1621,2)</f>
        <v>0.56999999999999995</v>
      </c>
    </row>
    <row r="1622" spans="1:7" s="162" customFormat="1" ht="36">
      <c r="A1622" s="164" t="s">
        <v>752</v>
      </c>
      <c r="B1622" s="165" t="s">
        <v>753</v>
      </c>
      <c r="C1622" s="164" t="s">
        <v>31</v>
      </c>
      <c r="D1622" s="164" t="s">
        <v>198</v>
      </c>
      <c r="E1622" s="166">
        <v>1</v>
      </c>
      <c r="F1622" s="167">
        <v>0.15</v>
      </c>
      <c r="G1622" s="167">
        <f>TRUNC(TRUNC(E1622,8)*F1622,2)</f>
        <v>0.15</v>
      </c>
    </row>
    <row r="1623" spans="1:7" s="162" customFormat="1" ht="36">
      <c r="A1623" s="164" t="s">
        <v>754</v>
      </c>
      <c r="B1623" s="165" t="s">
        <v>755</v>
      </c>
      <c r="C1623" s="164" t="s">
        <v>31</v>
      </c>
      <c r="D1623" s="164" t="s">
        <v>198</v>
      </c>
      <c r="E1623" s="166">
        <v>1</v>
      </c>
      <c r="F1623" s="167">
        <v>0.71</v>
      </c>
      <c r="G1623" s="167">
        <f>TRUNC(TRUNC(E1623,8)*F1623,2)</f>
        <v>0.71</v>
      </c>
    </row>
    <row r="1624" spans="1:7" s="162" customFormat="1" ht="48">
      <c r="A1624" s="164" t="s">
        <v>756</v>
      </c>
      <c r="B1624" s="165" t="s">
        <v>757</v>
      </c>
      <c r="C1624" s="164" t="s">
        <v>31</v>
      </c>
      <c r="D1624" s="164" t="s">
        <v>198</v>
      </c>
      <c r="E1624" s="166">
        <v>1</v>
      </c>
      <c r="F1624" s="167">
        <v>9.36</v>
      </c>
      <c r="G1624" s="167">
        <f>TRUNC(TRUNC(E1624,8)*F1624,2)</f>
        <v>9.36</v>
      </c>
    </row>
    <row r="1625" spans="1:7" s="162" customFormat="1">
      <c r="A1625" s="168"/>
      <c r="B1625" s="168"/>
      <c r="C1625" s="168"/>
      <c r="D1625" s="168"/>
      <c r="E1625" s="253" t="s">
        <v>257</v>
      </c>
      <c r="F1625" s="253"/>
      <c r="G1625" s="169">
        <f>SUM(G1621:G1624)</f>
        <v>10.79</v>
      </c>
    </row>
    <row r="1626" spans="1:7" s="162" customFormat="1">
      <c r="A1626" s="168"/>
      <c r="B1626" s="168"/>
      <c r="C1626" s="168"/>
      <c r="D1626" s="168"/>
      <c r="E1626" s="254" t="s">
        <v>181</v>
      </c>
      <c r="F1626" s="254"/>
      <c r="G1626" s="170">
        <f>SUM(G1625)</f>
        <v>10.79</v>
      </c>
    </row>
    <row r="1627" spans="1:7" s="162" customFormat="1">
      <c r="A1627" s="168"/>
      <c r="B1627" s="168"/>
      <c r="C1627" s="168"/>
      <c r="D1627" s="168"/>
      <c r="E1627" s="256"/>
      <c r="F1627" s="256"/>
      <c r="G1627" s="256"/>
    </row>
    <row r="1628" spans="1:7" s="162" customFormat="1" ht="24" customHeight="1">
      <c r="A1628" s="257" t="s">
        <v>758</v>
      </c>
      <c r="B1628" s="257"/>
      <c r="C1628" s="257"/>
      <c r="D1628" s="257"/>
      <c r="E1628" s="257"/>
      <c r="F1628" s="257"/>
      <c r="G1628" s="257"/>
    </row>
    <row r="1629" spans="1:7" s="162" customFormat="1" ht="24">
      <c r="A1629" s="255" t="s">
        <v>405</v>
      </c>
      <c r="B1629" s="255"/>
      <c r="C1629" s="163" t="s">
        <v>174</v>
      </c>
      <c r="D1629" s="163" t="s">
        <v>175</v>
      </c>
      <c r="E1629" s="163" t="s">
        <v>176</v>
      </c>
      <c r="F1629" s="163" t="s">
        <v>177</v>
      </c>
      <c r="G1629" s="163" t="s">
        <v>178</v>
      </c>
    </row>
    <row r="1630" spans="1:7" s="162" customFormat="1" ht="60">
      <c r="A1630" s="164" t="s">
        <v>759</v>
      </c>
      <c r="B1630" s="165" t="s">
        <v>760</v>
      </c>
      <c r="C1630" s="164" t="s">
        <v>31</v>
      </c>
      <c r="D1630" s="164" t="s">
        <v>40</v>
      </c>
      <c r="E1630" s="166">
        <v>5.3300000000000001E-5</v>
      </c>
      <c r="F1630" s="167">
        <v>10731.19</v>
      </c>
      <c r="G1630" s="167">
        <f>TRUNC(TRUNC(E1630,8)*F1630,2)</f>
        <v>0.56999999999999995</v>
      </c>
    </row>
    <row r="1631" spans="1:7" s="162" customFormat="1">
      <c r="A1631" s="168"/>
      <c r="B1631" s="168"/>
      <c r="C1631" s="168"/>
      <c r="D1631" s="168"/>
      <c r="E1631" s="253" t="s">
        <v>408</v>
      </c>
      <c r="F1631" s="253"/>
      <c r="G1631" s="169">
        <f>SUM(G1630:G1630)</f>
        <v>0.56999999999999995</v>
      </c>
    </row>
    <row r="1632" spans="1:7" s="162" customFormat="1">
      <c r="A1632" s="168"/>
      <c r="B1632" s="168"/>
      <c r="C1632" s="168"/>
      <c r="D1632" s="168"/>
      <c r="E1632" s="254" t="s">
        <v>181</v>
      </c>
      <c r="F1632" s="254"/>
      <c r="G1632" s="170">
        <f>SUM(G1631)</f>
        <v>0.56999999999999995</v>
      </c>
    </row>
    <row r="1633" spans="1:7" s="162" customFormat="1">
      <c r="A1633" s="168"/>
      <c r="B1633" s="168"/>
      <c r="C1633" s="168"/>
      <c r="D1633" s="168"/>
      <c r="E1633" s="256"/>
      <c r="F1633" s="256"/>
      <c r="G1633" s="256"/>
    </row>
    <row r="1634" spans="1:7" s="162" customFormat="1">
      <c r="A1634" s="257" t="s">
        <v>761</v>
      </c>
      <c r="B1634" s="257"/>
      <c r="C1634" s="257"/>
      <c r="D1634" s="257"/>
      <c r="E1634" s="257"/>
      <c r="F1634" s="257"/>
      <c r="G1634" s="257"/>
    </row>
    <row r="1635" spans="1:7" s="162" customFormat="1" ht="24">
      <c r="A1635" s="255" t="s">
        <v>405</v>
      </c>
      <c r="B1635" s="255"/>
      <c r="C1635" s="163" t="s">
        <v>174</v>
      </c>
      <c r="D1635" s="163" t="s">
        <v>175</v>
      </c>
      <c r="E1635" s="163" t="s">
        <v>176</v>
      </c>
      <c r="F1635" s="163" t="s">
        <v>177</v>
      </c>
      <c r="G1635" s="163" t="s">
        <v>178</v>
      </c>
    </row>
    <row r="1636" spans="1:7" s="162" customFormat="1" ht="60">
      <c r="A1636" s="164" t="s">
        <v>759</v>
      </c>
      <c r="B1636" s="165" t="s">
        <v>760</v>
      </c>
      <c r="C1636" s="164" t="s">
        <v>31</v>
      </c>
      <c r="D1636" s="164" t="s">
        <v>40</v>
      </c>
      <c r="E1636" s="166">
        <v>1.43E-5</v>
      </c>
      <c r="F1636" s="167">
        <v>10731.19</v>
      </c>
      <c r="G1636" s="167">
        <f>TRUNC(TRUNC(E1636,8)*F1636,2)</f>
        <v>0.15</v>
      </c>
    </row>
    <row r="1637" spans="1:7" s="162" customFormat="1">
      <c r="A1637" s="168"/>
      <c r="B1637" s="168"/>
      <c r="C1637" s="168"/>
      <c r="D1637" s="168"/>
      <c r="E1637" s="253" t="s">
        <v>408</v>
      </c>
      <c r="F1637" s="253"/>
      <c r="G1637" s="169">
        <f>SUM(G1636:G1636)</f>
        <v>0.15</v>
      </c>
    </row>
    <row r="1638" spans="1:7" s="162" customFormat="1">
      <c r="A1638" s="168"/>
      <c r="B1638" s="168"/>
      <c r="C1638" s="168"/>
      <c r="D1638" s="168"/>
      <c r="E1638" s="254" t="s">
        <v>181</v>
      </c>
      <c r="F1638" s="254"/>
      <c r="G1638" s="170">
        <f>SUM(G1637)</f>
        <v>0.15</v>
      </c>
    </row>
    <row r="1639" spans="1:7" s="162" customFormat="1">
      <c r="A1639" s="168"/>
      <c r="B1639" s="168"/>
      <c r="C1639" s="168"/>
      <c r="D1639" s="168"/>
      <c r="E1639" s="256"/>
      <c r="F1639" s="256"/>
      <c r="G1639" s="256"/>
    </row>
    <row r="1640" spans="1:7" s="162" customFormat="1">
      <c r="A1640" s="257" t="s">
        <v>762</v>
      </c>
      <c r="B1640" s="257"/>
      <c r="C1640" s="257"/>
      <c r="D1640" s="257"/>
      <c r="E1640" s="257"/>
      <c r="F1640" s="257"/>
      <c r="G1640" s="257"/>
    </row>
    <row r="1641" spans="1:7" s="162" customFormat="1" ht="24">
      <c r="A1641" s="255" t="s">
        <v>405</v>
      </c>
      <c r="B1641" s="255"/>
      <c r="C1641" s="163" t="s">
        <v>174</v>
      </c>
      <c r="D1641" s="163" t="s">
        <v>175</v>
      </c>
      <c r="E1641" s="163" t="s">
        <v>176</v>
      </c>
      <c r="F1641" s="163" t="s">
        <v>177</v>
      </c>
      <c r="G1641" s="163" t="s">
        <v>178</v>
      </c>
    </row>
    <row r="1642" spans="1:7" s="162" customFormat="1" ht="60">
      <c r="A1642" s="164" t="s">
        <v>759</v>
      </c>
      <c r="B1642" s="165" t="s">
        <v>760</v>
      </c>
      <c r="C1642" s="164" t="s">
        <v>31</v>
      </c>
      <c r="D1642" s="164" t="s">
        <v>40</v>
      </c>
      <c r="E1642" s="166">
        <v>6.6699999999999995E-5</v>
      </c>
      <c r="F1642" s="167">
        <v>10731.19</v>
      </c>
      <c r="G1642" s="167">
        <f>TRUNC(TRUNC(E1642,8)*F1642,2)</f>
        <v>0.71</v>
      </c>
    </row>
    <row r="1643" spans="1:7" s="162" customFormat="1">
      <c r="A1643" s="168"/>
      <c r="B1643" s="168"/>
      <c r="C1643" s="168"/>
      <c r="D1643" s="168"/>
      <c r="E1643" s="253" t="s">
        <v>408</v>
      </c>
      <c r="F1643" s="253"/>
      <c r="G1643" s="169">
        <f>SUM(G1642:G1642)</f>
        <v>0.71</v>
      </c>
    </row>
    <row r="1644" spans="1:7" s="162" customFormat="1">
      <c r="A1644" s="168"/>
      <c r="B1644" s="168"/>
      <c r="C1644" s="168"/>
      <c r="D1644" s="168"/>
      <c r="E1644" s="254" t="s">
        <v>181</v>
      </c>
      <c r="F1644" s="254"/>
      <c r="G1644" s="170">
        <f>SUM(G1643)</f>
        <v>0.71</v>
      </c>
    </row>
    <row r="1645" spans="1:7" s="162" customFormat="1">
      <c r="A1645" s="168"/>
      <c r="B1645" s="168"/>
      <c r="C1645" s="168"/>
      <c r="D1645" s="168"/>
      <c r="E1645" s="256"/>
      <c r="F1645" s="256"/>
      <c r="G1645" s="256"/>
    </row>
    <row r="1646" spans="1:7" s="162" customFormat="1">
      <c r="A1646" s="257" t="s">
        <v>763</v>
      </c>
      <c r="B1646" s="257"/>
      <c r="C1646" s="257"/>
      <c r="D1646" s="257"/>
      <c r="E1646" s="257"/>
      <c r="F1646" s="257"/>
      <c r="G1646" s="257"/>
    </row>
    <row r="1647" spans="1:7" s="162" customFormat="1" ht="24">
      <c r="A1647" s="255" t="s">
        <v>173</v>
      </c>
      <c r="B1647" s="255"/>
      <c r="C1647" s="163" t="s">
        <v>174</v>
      </c>
      <c r="D1647" s="163" t="s">
        <v>175</v>
      </c>
      <c r="E1647" s="163" t="s">
        <v>176</v>
      </c>
      <c r="F1647" s="163" t="s">
        <v>177</v>
      </c>
      <c r="G1647" s="163" t="s">
        <v>178</v>
      </c>
    </row>
    <row r="1648" spans="1:7" s="162" customFormat="1">
      <c r="A1648" s="164" t="s">
        <v>487</v>
      </c>
      <c r="B1648" s="165" t="s">
        <v>488</v>
      </c>
      <c r="C1648" s="164" t="s">
        <v>31</v>
      </c>
      <c r="D1648" s="164" t="s">
        <v>489</v>
      </c>
      <c r="E1648" s="166">
        <v>1.44</v>
      </c>
      <c r="F1648" s="167">
        <v>6.5</v>
      </c>
      <c r="G1648" s="167">
        <f>TRUNC(TRUNC(E1648,8)*F1648,2)</f>
        <v>9.36</v>
      </c>
    </row>
    <row r="1649" spans="1:7" s="162" customFormat="1">
      <c r="A1649" s="168"/>
      <c r="B1649" s="168"/>
      <c r="C1649" s="168"/>
      <c r="D1649" s="168"/>
      <c r="E1649" s="253" t="s">
        <v>180</v>
      </c>
      <c r="F1649" s="253"/>
      <c r="G1649" s="169">
        <f>SUM(G1648:G1648)</f>
        <v>9.36</v>
      </c>
    </row>
    <row r="1650" spans="1:7" s="162" customFormat="1">
      <c r="A1650" s="168"/>
      <c r="B1650" s="168"/>
      <c r="C1650" s="168"/>
      <c r="D1650" s="168"/>
      <c r="E1650" s="254" t="s">
        <v>181</v>
      </c>
      <c r="F1650" s="254"/>
      <c r="G1650" s="170">
        <f>SUM(G1649)</f>
        <v>9.36</v>
      </c>
    </row>
    <row r="1651" spans="1:7" s="162" customFormat="1">
      <c r="A1651" s="168"/>
      <c r="B1651" s="168"/>
      <c r="C1651" s="168"/>
      <c r="D1651" s="168"/>
      <c r="E1651" s="256"/>
      <c r="F1651" s="256"/>
      <c r="G1651" s="256"/>
    </row>
    <row r="1652" spans="1:7" s="162" customFormat="1" ht="27" customHeight="1">
      <c r="A1652" s="257" t="s">
        <v>764</v>
      </c>
      <c r="B1652" s="257"/>
      <c r="C1652" s="257"/>
      <c r="D1652" s="257"/>
      <c r="E1652" s="257"/>
      <c r="F1652" s="257"/>
      <c r="G1652" s="257"/>
    </row>
    <row r="1653" spans="1:7" s="162" customFormat="1" ht="24">
      <c r="A1653" s="255" t="s">
        <v>195</v>
      </c>
      <c r="B1653" s="255"/>
      <c r="C1653" s="163" t="s">
        <v>174</v>
      </c>
      <c r="D1653" s="163" t="s">
        <v>175</v>
      </c>
      <c r="E1653" s="163" t="s">
        <v>176</v>
      </c>
      <c r="F1653" s="163" t="s">
        <v>177</v>
      </c>
      <c r="G1653" s="163" t="s">
        <v>178</v>
      </c>
    </row>
    <row r="1654" spans="1:7" s="162" customFormat="1" ht="24">
      <c r="A1654" s="164" t="s">
        <v>310</v>
      </c>
      <c r="B1654" s="165" t="s">
        <v>311</v>
      </c>
      <c r="C1654" s="164" t="s">
        <v>31</v>
      </c>
      <c r="D1654" s="164" t="s">
        <v>198</v>
      </c>
      <c r="E1654" s="166">
        <v>1</v>
      </c>
      <c r="F1654" s="167">
        <v>24.34</v>
      </c>
      <c r="G1654" s="167">
        <f>TRUNC(TRUNC(E1654,8)*F1654,2)</f>
        <v>24.34</v>
      </c>
    </row>
    <row r="1655" spans="1:7" s="162" customFormat="1">
      <c r="A1655" s="168"/>
      <c r="B1655" s="168"/>
      <c r="C1655" s="168"/>
      <c r="D1655" s="168"/>
      <c r="E1655" s="253" t="s">
        <v>205</v>
      </c>
      <c r="F1655" s="253"/>
      <c r="G1655" s="169">
        <f>SUM(G1654:G1654)</f>
        <v>24.34</v>
      </c>
    </row>
    <row r="1656" spans="1:7" s="162" customFormat="1" ht="24">
      <c r="A1656" s="255" t="s">
        <v>254</v>
      </c>
      <c r="B1656" s="255"/>
      <c r="C1656" s="163" t="s">
        <v>174</v>
      </c>
      <c r="D1656" s="163" t="s">
        <v>175</v>
      </c>
      <c r="E1656" s="163" t="s">
        <v>176</v>
      </c>
      <c r="F1656" s="163" t="s">
        <v>177</v>
      </c>
      <c r="G1656" s="163" t="s">
        <v>178</v>
      </c>
    </row>
    <row r="1657" spans="1:7" s="162" customFormat="1" ht="36">
      <c r="A1657" s="164" t="s">
        <v>765</v>
      </c>
      <c r="B1657" s="165" t="s">
        <v>766</v>
      </c>
      <c r="C1657" s="164" t="s">
        <v>31</v>
      </c>
      <c r="D1657" s="164" t="s">
        <v>198</v>
      </c>
      <c r="E1657" s="166">
        <v>1</v>
      </c>
      <c r="F1657" s="167">
        <v>0.1</v>
      </c>
      <c r="G1657" s="167">
        <f>TRUNC(TRUNC(E1657,8)*F1657,2)</f>
        <v>0.1</v>
      </c>
    </row>
    <row r="1658" spans="1:7" s="162" customFormat="1" ht="36">
      <c r="A1658" s="164" t="s">
        <v>767</v>
      </c>
      <c r="B1658" s="165" t="s">
        <v>768</v>
      </c>
      <c r="C1658" s="164" t="s">
        <v>31</v>
      </c>
      <c r="D1658" s="164" t="s">
        <v>198</v>
      </c>
      <c r="E1658" s="166">
        <v>1</v>
      </c>
      <c r="F1658" s="167">
        <v>0.02</v>
      </c>
      <c r="G1658" s="167">
        <f>TRUNC(TRUNC(E1658,8)*F1658,2)</f>
        <v>0.02</v>
      </c>
    </row>
    <row r="1659" spans="1:7" s="162" customFormat="1">
      <c r="A1659" s="168"/>
      <c r="B1659" s="168"/>
      <c r="C1659" s="168"/>
      <c r="D1659" s="168"/>
      <c r="E1659" s="253" t="s">
        <v>257</v>
      </c>
      <c r="F1659" s="253"/>
      <c r="G1659" s="169">
        <f>SUM(G1657:G1658)</f>
        <v>0.12000000000000001</v>
      </c>
    </row>
    <row r="1660" spans="1:7" s="162" customFormat="1">
      <c r="A1660" s="168"/>
      <c r="B1660" s="168"/>
      <c r="C1660" s="168"/>
      <c r="D1660" s="168"/>
      <c r="E1660" s="254" t="s">
        <v>181</v>
      </c>
      <c r="F1660" s="254"/>
      <c r="G1660" s="170">
        <f>SUM(G1655,G1659)</f>
        <v>24.46</v>
      </c>
    </row>
    <row r="1661" spans="1:7" s="162" customFormat="1">
      <c r="A1661" s="168"/>
      <c r="B1661" s="168"/>
      <c r="C1661" s="168"/>
      <c r="D1661" s="168"/>
      <c r="E1661" s="256"/>
      <c r="F1661" s="256"/>
      <c r="G1661" s="256"/>
    </row>
    <row r="1662" spans="1:7" s="162" customFormat="1" ht="25.2" customHeight="1">
      <c r="A1662" s="257" t="s">
        <v>769</v>
      </c>
      <c r="B1662" s="257"/>
      <c r="C1662" s="257"/>
      <c r="D1662" s="257"/>
      <c r="E1662" s="257"/>
      <c r="F1662" s="257"/>
      <c r="G1662" s="257"/>
    </row>
    <row r="1663" spans="1:7" s="162" customFormat="1" ht="24">
      <c r="A1663" s="255" t="s">
        <v>195</v>
      </c>
      <c r="B1663" s="255"/>
      <c r="C1663" s="163" t="s">
        <v>174</v>
      </c>
      <c r="D1663" s="163" t="s">
        <v>175</v>
      </c>
      <c r="E1663" s="163" t="s">
        <v>176</v>
      </c>
      <c r="F1663" s="163" t="s">
        <v>177</v>
      </c>
      <c r="G1663" s="163" t="s">
        <v>178</v>
      </c>
    </row>
    <row r="1664" spans="1:7" s="162" customFormat="1" ht="24">
      <c r="A1664" s="164" t="s">
        <v>310</v>
      </c>
      <c r="B1664" s="165" t="s">
        <v>311</v>
      </c>
      <c r="C1664" s="164" t="s">
        <v>31</v>
      </c>
      <c r="D1664" s="164" t="s">
        <v>198</v>
      </c>
      <c r="E1664" s="166">
        <v>1</v>
      </c>
      <c r="F1664" s="167">
        <v>24.34</v>
      </c>
      <c r="G1664" s="167">
        <f>TRUNC(TRUNC(E1664,8)*F1664,2)</f>
        <v>24.34</v>
      </c>
    </row>
    <row r="1665" spans="1:7" s="162" customFormat="1">
      <c r="A1665" s="168"/>
      <c r="B1665" s="168"/>
      <c r="C1665" s="168"/>
      <c r="D1665" s="168"/>
      <c r="E1665" s="253" t="s">
        <v>205</v>
      </c>
      <c r="F1665" s="253"/>
      <c r="G1665" s="169">
        <f>SUM(G1664:G1664)</f>
        <v>24.34</v>
      </c>
    </row>
    <row r="1666" spans="1:7" s="162" customFormat="1" ht="24">
      <c r="A1666" s="255" t="s">
        <v>254</v>
      </c>
      <c r="B1666" s="255"/>
      <c r="C1666" s="163" t="s">
        <v>174</v>
      </c>
      <c r="D1666" s="163" t="s">
        <v>175</v>
      </c>
      <c r="E1666" s="163" t="s">
        <v>176</v>
      </c>
      <c r="F1666" s="163" t="s">
        <v>177</v>
      </c>
      <c r="G1666" s="163" t="s">
        <v>178</v>
      </c>
    </row>
    <row r="1667" spans="1:7" s="162" customFormat="1" ht="36">
      <c r="A1667" s="164" t="s">
        <v>765</v>
      </c>
      <c r="B1667" s="165" t="s">
        <v>766</v>
      </c>
      <c r="C1667" s="164" t="s">
        <v>31</v>
      </c>
      <c r="D1667" s="164" t="s">
        <v>198</v>
      </c>
      <c r="E1667" s="166">
        <v>1</v>
      </c>
      <c r="F1667" s="167">
        <v>0.1</v>
      </c>
      <c r="G1667" s="167">
        <f>TRUNC(TRUNC(E1667,8)*F1667,2)</f>
        <v>0.1</v>
      </c>
    </row>
    <row r="1668" spans="1:7" s="162" customFormat="1" ht="36">
      <c r="A1668" s="164" t="s">
        <v>767</v>
      </c>
      <c r="B1668" s="165" t="s">
        <v>768</v>
      </c>
      <c r="C1668" s="164" t="s">
        <v>31</v>
      </c>
      <c r="D1668" s="164" t="s">
        <v>198</v>
      </c>
      <c r="E1668" s="166">
        <v>1</v>
      </c>
      <c r="F1668" s="167">
        <v>0.02</v>
      </c>
      <c r="G1668" s="167">
        <f>TRUNC(TRUNC(E1668,8)*F1668,2)</f>
        <v>0.02</v>
      </c>
    </row>
    <row r="1669" spans="1:7" s="162" customFormat="1" ht="36">
      <c r="A1669" s="164" t="s">
        <v>770</v>
      </c>
      <c r="B1669" s="165" t="s">
        <v>771</v>
      </c>
      <c r="C1669" s="164" t="s">
        <v>31</v>
      </c>
      <c r="D1669" s="164" t="s">
        <v>198</v>
      </c>
      <c r="E1669" s="166">
        <v>1</v>
      </c>
      <c r="F1669" s="167">
        <v>7.0000000000000007E-2</v>
      </c>
      <c r="G1669" s="167">
        <f>TRUNC(TRUNC(E1669,8)*F1669,2)</f>
        <v>7.0000000000000007E-2</v>
      </c>
    </row>
    <row r="1670" spans="1:7" s="162" customFormat="1" ht="36">
      <c r="A1670" s="164" t="s">
        <v>772</v>
      </c>
      <c r="B1670" s="165" t="s">
        <v>773</v>
      </c>
      <c r="C1670" s="164" t="s">
        <v>31</v>
      </c>
      <c r="D1670" s="164" t="s">
        <v>198</v>
      </c>
      <c r="E1670" s="166">
        <v>1</v>
      </c>
      <c r="F1670" s="167">
        <v>1.33</v>
      </c>
      <c r="G1670" s="167">
        <f>TRUNC(TRUNC(E1670,8)*F1670,2)</f>
        <v>1.33</v>
      </c>
    </row>
    <row r="1671" spans="1:7" s="162" customFormat="1">
      <c r="A1671" s="168"/>
      <c r="B1671" s="168"/>
      <c r="C1671" s="168"/>
      <c r="D1671" s="168"/>
      <c r="E1671" s="253" t="s">
        <v>257</v>
      </c>
      <c r="F1671" s="253"/>
      <c r="G1671" s="169">
        <f>SUM(G1667:G1670)</f>
        <v>1.52</v>
      </c>
    </row>
    <row r="1672" spans="1:7" s="162" customFormat="1">
      <c r="A1672" s="168"/>
      <c r="B1672" s="168"/>
      <c r="C1672" s="168"/>
      <c r="D1672" s="168"/>
      <c r="E1672" s="254" t="s">
        <v>181</v>
      </c>
      <c r="F1672" s="254"/>
      <c r="G1672" s="170">
        <f>SUM(G1665,G1671)</f>
        <v>25.86</v>
      </c>
    </row>
    <row r="1673" spans="1:7" s="162" customFormat="1">
      <c r="A1673" s="168"/>
      <c r="B1673" s="168"/>
      <c r="C1673" s="168"/>
      <c r="D1673" s="168"/>
      <c r="E1673" s="256"/>
      <c r="F1673" s="256"/>
      <c r="G1673" s="256"/>
    </row>
    <row r="1674" spans="1:7" s="162" customFormat="1" ht="30" customHeight="1">
      <c r="A1674" s="257" t="s">
        <v>774</v>
      </c>
      <c r="B1674" s="257"/>
      <c r="C1674" s="257"/>
      <c r="D1674" s="257"/>
      <c r="E1674" s="257"/>
      <c r="F1674" s="257"/>
      <c r="G1674" s="257"/>
    </row>
    <row r="1675" spans="1:7" s="162" customFormat="1" ht="24">
      <c r="A1675" s="255" t="s">
        <v>405</v>
      </c>
      <c r="B1675" s="255"/>
      <c r="C1675" s="163" t="s">
        <v>174</v>
      </c>
      <c r="D1675" s="163" t="s">
        <v>175</v>
      </c>
      <c r="E1675" s="163" t="s">
        <v>176</v>
      </c>
      <c r="F1675" s="163" t="s">
        <v>177</v>
      </c>
      <c r="G1675" s="163" t="s">
        <v>178</v>
      </c>
    </row>
    <row r="1676" spans="1:7" s="162" customFormat="1" ht="36">
      <c r="A1676" s="164" t="s">
        <v>775</v>
      </c>
      <c r="B1676" s="165" t="s">
        <v>776</v>
      </c>
      <c r="C1676" s="164" t="s">
        <v>31</v>
      </c>
      <c r="D1676" s="164" t="s">
        <v>40</v>
      </c>
      <c r="E1676" s="166">
        <v>7.2000000000000002E-5</v>
      </c>
      <c r="F1676" s="167">
        <v>1412.18</v>
      </c>
      <c r="G1676" s="167">
        <f>TRUNC(TRUNC(E1676,8)*F1676,2)</f>
        <v>0.1</v>
      </c>
    </row>
    <row r="1677" spans="1:7" s="162" customFormat="1">
      <c r="A1677" s="168"/>
      <c r="B1677" s="168"/>
      <c r="C1677" s="168"/>
      <c r="D1677" s="168"/>
      <c r="E1677" s="253" t="s">
        <v>408</v>
      </c>
      <c r="F1677" s="253"/>
      <c r="G1677" s="169">
        <f>SUM(G1676:G1676)</f>
        <v>0.1</v>
      </c>
    </row>
    <row r="1678" spans="1:7" s="162" customFormat="1">
      <c r="A1678" s="168"/>
      <c r="B1678" s="168"/>
      <c r="C1678" s="168"/>
      <c r="D1678" s="168"/>
      <c r="E1678" s="254" t="s">
        <v>181</v>
      </c>
      <c r="F1678" s="254"/>
      <c r="G1678" s="170">
        <f>SUM(G1677)</f>
        <v>0.1</v>
      </c>
    </row>
    <row r="1679" spans="1:7" s="162" customFormat="1">
      <c r="A1679" s="168"/>
      <c r="B1679" s="168"/>
      <c r="C1679" s="168"/>
      <c r="D1679" s="168"/>
      <c r="E1679" s="256"/>
      <c r="F1679" s="256"/>
      <c r="G1679" s="256"/>
    </row>
    <row r="1680" spans="1:7" s="162" customFormat="1">
      <c r="A1680" s="257" t="s">
        <v>777</v>
      </c>
      <c r="B1680" s="257"/>
      <c r="C1680" s="257"/>
      <c r="D1680" s="257"/>
      <c r="E1680" s="257"/>
      <c r="F1680" s="257"/>
      <c r="G1680" s="257"/>
    </row>
    <row r="1681" spans="1:7" s="162" customFormat="1" ht="24">
      <c r="A1681" s="255" t="s">
        <v>405</v>
      </c>
      <c r="B1681" s="255"/>
      <c r="C1681" s="163" t="s">
        <v>174</v>
      </c>
      <c r="D1681" s="163" t="s">
        <v>175</v>
      </c>
      <c r="E1681" s="163" t="s">
        <v>176</v>
      </c>
      <c r="F1681" s="163" t="s">
        <v>177</v>
      </c>
      <c r="G1681" s="163" t="s">
        <v>178</v>
      </c>
    </row>
    <row r="1682" spans="1:7" s="162" customFormat="1" ht="36">
      <c r="A1682" s="164" t="s">
        <v>775</v>
      </c>
      <c r="B1682" s="165" t="s">
        <v>776</v>
      </c>
      <c r="C1682" s="164" t="s">
        <v>31</v>
      </c>
      <c r="D1682" s="164" t="s">
        <v>40</v>
      </c>
      <c r="E1682" s="166">
        <v>1.4800000000000001E-5</v>
      </c>
      <c r="F1682" s="167">
        <v>1412.18</v>
      </c>
      <c r="G1682" s="167">
        <f>TRUNC(TRUNC(E1682,8)*F1682,2)</f>
        <v>0.02</v>
      </c>
    </row>
    <row r="1683" spans="1:7" s="162" customFormat="1">
      <c r="A1683" s="168"/>
      <c r="B1683" s="168"/>
      <c r="C1683" s="168"/>
      <c r="D1683" s="168"/>
      <c r="E1683" s="253" t="s">
        <v>408</v>
      </c>
      <c r="F1683" s="253"/>
      <c r="G1683" s="169">
        <f>SUM(G1682:G1682)</f>
        <v>0.02</v>
      </c>
    </row>
    <row r="1684" spans="1:7" s="162" customFormat="1">
      <c r="A1684" s="168"/>
      <c r="B1684" s="168"/>
      <c r="C1684" s="168"/>
      <c r="D1684" s="168"/>
      <c r="E1684" s="254" t="s">
        <v>181</v>
      </c>
      <c r="F1684" s="254"/>
      <c r="G1684" s="170">
        <f>SUM(G1683)</f>
        <v>0.02</v>
      </c>
    </row>
    <row r="1685" spans="1:7" s="162" customFormat="1">
      <c r="A1685" s="168"/>
      <c r="B1685" s="168"/>
      <c r="C1685" s="168"/>
      <c r="D1685" s="168"/>
      <c r="E1685" s="256"/>
      <c r="F1685" s="256"/>
      <c r="G1685" s="256"/>
    </row>
    <row r="1686" spans="1:7" s="162" customFormat="1" ht="28.8" customHeight="1">
      <c r="A1686" s="257" t="s">
        <v>778</v>
      </c>
      <c r="B1686" s="257"/>
      <c r="C1686" s="257"/>
      <c r="D1686" s="257"/>
      <c r="E1686" s="257"/>
      <c r="F1686" s="257"/>
      <c r="G1686" s="257"/>
    </row>
    <row r="1687" spans="1:7" s="162" customFormat="1" ht="24">
      <c r="A1687" s="255" t="s">
        <v>405</v>
      </c>
      <c r="B1687" s="255"/>
      <c r="C1687" s="163" t="s">
        <v>174</v>
      </c>
      <c r="D1687" s="163" t="s">
        <v>175</v>
      </c>
      <c r="E1687" s="163" t="s">
        <v>176</v>
      </c>
      <c r="F1687" s="163" t="s">
        <v>177</v>
      </c>
      <c r="G1687" s="163" t="s">
        <v>178</v>
      </c>
    </row>
    <row r="1688" spans="1:7" s="162" customFormat="1" ht="36">
      <c r="A1688" s="164" t="s">
        <v>775</v>
      </c>
      <c r="B1688" s="165" t="s">
        <v>776</v>
      </c>
      <c r="C1688" s="164" t="s">
        <v>31</v>
      </c>
      <c r="D1688" s="164" t="s">
        <v>40</v>
      </c>
      <c r="E1688" s="166">
        <v>5.0000000000000002E-5</v>
      </c>
      <c r="F1688" s="167">
        <v>1412.18</v>
      </c>
      <c r="G1688" s="167">
        <f>TRUNC(TRUNC(E1688,8)*F1688,2)</f>
        <v>7.0000000000000007E-2</v>
      </c>
    </row>
    <row r="1689" spans="1:7" s="162" customFormat="1">
      <c r="A1689" s="168"/>
      <c r="B1689" s="168"/>
      <c r="C1689" s="168"/>
      <c r="D1689" s="168"/>
      <c r="E1689" s="253" t="s">
        <v>408</v>
      </c>
      <c r="F1689" s="253"/>
      <c r="G1689" s="169">
        <f>SUM(G1688:G1688)</f>
        <v>7.0000000000000007E-2</v>
      </c>
    </row>
    <row r="1690" spans="1:7" s="162" customFormat="1">
      <c r="A1690" s="168"/>
      <c r="B1690" s="168"/>
      <c r="C1690" s="168"/>
      <c r="D1690" s="168"/>
      <c r="E1690" s="254" t="s">
        <v>181</v>
      </c>
      <c r="F1690" s="254"/>
      <c r="G1690" s="170">
        <f>SUM(G1689)</f>
        <v>7.0000000000000007E-2</v>
      </c>
    </row>
    <row r="1691" spans="1:7" s="162" customFormat="1">
      <c r="A1691" s="168"/>
      <c r="B1691" s="168"/>
      <c r="C1691" s="168"/>
      <c r="D1691" s="168"/>
      <c r="E1691" s="256"/>
      <c r="F1691" s="256"/>
      <c r="G1691" s="256"/>
    </row>
    <row r="1692" spans="1:7" s="162" customFormat="1" ht="28.2" customHeight="1">
      <c r="A1692" s="257" t="s">
        <v>779</v>
      </c>
      <c r="B1692" s="257"/>
      <c r="C1692" s="257"/>
      <c r="D1692" s="257"/>
      <c r="E1692" s="257"/>
      <c r="F1692" s="257"/>
      <c r="G1692" s="257"/>
    </row>
    <row r="1693" spans="1:7" s="162" customFormat="1" ht="24">
      <c r="A1693" s="255" t="s">
        <v>412</v>
      </c>
      <c r="B1693" s="255"/>
      <c r="C1693" s="163" t="s">
        <v>174</v>
      </c>
      <c r="D1693" s="163" t="s">
        <v>175</v>
      </c>
      <c r="E1693" s="163" t="s">
        <v>176</v>
      </c>
      <c r="F1693" s="163" t="s">
        <v>177</v>
      </c>
      <c r="G1693" s="163" t="s">
        <v>178</v>
      </c>
    </row>
    <row r="1694" spans="1:7" s="162" customFormat="1" ht="24">
      <c r="A1694" s="164" t="s">
        <v>413</v>
      </c>
      <c r="B1694" s="165" t="s">
        <v>414</v>
      </c>
      <c r="C1694" s="164" t="s">
        <v>31</v>
      </c>
      <c r="D1694" s="164" t="s">
        <v>415</v>
      </c>
      <c r="E1694" s="166">
        <v>1.36</v>
      </c>
      <c r="F1694" s="167">
        <v>0.98</v>
      </c>
      <c r="G1694" s="167">
        <f>TRUNC(TRUNC(E1694,8)*F1694,2)</f>
        <v>1.33</v>
      </c>
    </row>
    <row r="1695" spans="1:7" s="162" customFormat="1">
      <c r="A1695" s="168"/>
      <c r="B1695" s="168"/>
      <c r="C1695" s="168"/>
      <c r="D1695" s="168"/>
      <c r="E1695" s="253" t="s">
        <v>416</v>
      </c>
      <c r="F1695" s="253"/>
      <c r="G1695" s="169">
        <f>SUM(G1694:G1694)</f>
        <v>1.33</v>
      </c>
    </row>
    <row r="1696" spans="1:7" s="162" customFormat="1">
      <c r="A1696" s="168"/>
      <c r="B1696" s="168"/>
      <c r="C1696" s="168"/>
      <c r="D1696" s="168"/>
      <c r="E1696" s="254" t="s">
        <v>181</v>
      </c>
      <c r="F1696" s="254"/>
      <c r="G1696" s="170">
        <f>SUM(G1695)</f>
        <v>1.33</v>
      </c>
    </row>
    <row r="1697" spans="1:7" s="162" customFormat="1">
      <c r="A1697" s="168"/>
      <c r="B1697" s="168"/>
      <c r="C1697" s="168"/>
      <c r="D1697" s="168"/>
      <c r="E1697" s="256"/>
      <c r="F1697" s="256"/>
      <c r="G1697" s="256"/>
    </row>
    <row r="1698" spans="1:7" s="162" customFormat="1">
      <c r="A1698" s="257" t="s">
        <v>780</v>
      </c>
      <c r="B1698" s="257"/>
      <c r="C1698" s="257"/>
      <c r="D1698" s="257"/>
      <c r="E1698" s="257"/>
      <c r="F1698" s="257"/>
      <c r="G1698" s="257"/>
    </row>
    <row r="1699" spans="1:7" s="162" customFormat="1" ht="24">
      <c r="A1699" s="255" t="s">
        <v>322</v>
      </c>
      <c r="B1699" s="255"/>
      <c r="C1699" s="163" t="s">
        <v>174</v>
      </c>
      <c r="D1699" s="163" t="s">
        <v>175</v>
      </c>
      <c r="E1699" s="163" t="s">
        <v>176</v>
      </c>
      <c r="F1699" s="163" t="s">
        <v>177</v>
      </c>
      <c r="G1699" s="163" t="s">
        <v>178</v>
      </c>
    </row>
    <row r="1700" spans="1:7" s="162" customFormat="1" ht="24">
      <c r="A1700" s="164" t="s">
        <v>323</v>
      </c>
      <c r="B1700" s="165" t="s">
        <v>324</v>
      </c>
      <c r="C1700" s="164" t="s">
        <v>31</v>
      </c>
      <c r="D1700" s="164" t="s">
        <v>198</v>
      </c>
      <c r="E1700" s="166">
        <v>1</v>
      </c>
      <c r="F1700" s="167">
        <v>2.79</v>
      </c>
      <c r="G1700" s="167">
        <f t="shared" ref="G1700:G1705" si="14">TRUNC(TRUNC(E1700,8)*F1700,2)</f>
        <v>2.79</v>
      </c>
    </row>
    <row r="1701" spans="1:7" s="162" customFormat="1" ht="24">
      <c r="A1701" s="164" t="s">
        <v>325</v>
      </c>
      <c r="B1701" s="165" t="s">
        <v>326</v>
      </c>
      <c r="C1701" s="164" t="s">
        <v>31</v>
      </c>
      <c r="D1701" s="164" t="s">
        <v>198</v>
      </c>
      <c r="E1701" s="166">
        <v>1</v>
      </c>
      <c r="F1701" s="167">
        <v>1.31</v>
      </c>
      <c r="G1701" s="167">
        <f t="shared" si="14"/>
        <v>1.31</v>
      </c>
    </row>
    <row r="1702" spans="1:7" s="162" customFormat="1" ht="24">
      <c r="A1702" s="164" t="s">
        <v>327</v>
      </c>
      <c r="B1702" s="165" t="s">
        <v>328</v>
      </c>
      <c r="C1702" s="164" t="s">
        <v>31</v>
      </c>
      <c r="D1702" s="164" t="s">
        <v>198</v>
      </c>
      <c r="E1702" s="166">
        <v>1</v>
      </c>
      <c r="F1702" s="167">
        <v>1.43</v>
      </c>
      <c r="G1702" s="167">
        <f t="shared" si="14"/>
        <v>1.43</v>
      </c>
    </row>
    <row r="1703" spans="1:7" s="162" customFormat="1" ht="24">
      <c r="A1703" s="164" t="s">
        <v>329</v>
      </c>
      <c r="B1703" s="165" t="s">
        <v>330</v>
      </c>
      <c r="C1703" s="164" t="s">
        <v>31</v>
      </c>
      <c r="D1703" s="164" t="s">
        <v>198</v>
      </c>
      <c r="E1703" s="166">
        <v>1</v>
      </c>
      <c r="F1703" s="167">
        <v>0.78</v>
      </c>
      <c r="G1703" s="167">
        <f t="shared" si="14"/>
        <v>0.78</v>
      </c>
    </row>
    <row r="1704" spans="1:7" s="162" customFormat="1" ht="24">
      <c r="A1704" s="164" t="s">
        <v>331</v>
      </c>
      <c r="B1704" s="165" t="s">
        <v>332</v>
      </c>
      <c r="C1704" s="164" t="s">
        <v>31</v>
      </c>
      <c r="D1704" s="164" t="s">
        <v>198</v>
      </c>
      <c r="E1704" s="166">
        <v>1</v>
      </c>
      <c r="F1704" s="167">
        <v>0.08</v>
      </c>
      <c r="G1704" s="167">
        <f t="shared" si="14"/>
        <v>0.08</v>
      </c>
    </row>
    <row r="1705" spans="1:7" s="162" customFormat="1" ht="24">
      <c r="A1705" s="164" t="s">
        <v>333</v>
      </c>
      <c r="B1705" s="165" t="s">
        <v>334</v>
      </c>
      <c r="C1705" s="164" t="s">
        <v>31</v>
      </c>
      <c r="D1705" s="164" t="s">
        <v>198</v>
      </c>
      <c r="E1705" s="166">
        <v>1</v>
      </c>
      <c r="F1705" s="167">
        <v>0.54</v>
      </c>
      <c r="G1705" s="167">
        <f t="shared" si="14"/>
        <v>0.54</v>
      </c>
    </row>
    <row r="1706" spans="1:7" s="162" customFormat="1">
      <c r="A1706" s="168"/>
      <c r="B1706" s="168"/>
      <c r="C1706" s="168"/>
      <c r="D1706" s="168"/>
      <c r="E1706" s="253" t="s">
        <v>335</v>
      </c>
      <c r="F1706" s="253"/>
      <c r="G1706" s="169">
        <f>SUM(G1700:G1705)</f>
        <v>6.93</v>
      </c>
    </row>
    <row r="1707" spans="1:7" s="162" customFormat="1" ht="24">
      <c r="A1707" s="255" t="s">
        <v>336</v>
      </c>
      <c r="B1707" s="255"/>
      <c r="C1707" s="163" t="s">
        <v>174</v>
      </c>
      <c r="D1707" s="163" t="s">
        <v>175</v>
      </c>
      <c r="E1707" s="163" t="s">
        <v>176</v>
      </c>
      <c r="F1707" s="163" t="s">
        <v>177</v>
      </c>
      <c r="G1707" s="163" t="s">
        <v>178</v>
      </c>
    </row>
    <row r="1708" spans="1:7" s="162" customFormat="1">
      <c r="A1708" s="164" t="s">
        <v>628</v>
      </c>
      <c r="B1708" s="165" t="s">
        <v>629</v>
      </c>
      <c r="C1708" s="164" t="s">
        <v>31</v>
      </c>
      <c r="D1708" s="164" t="s">
        <v>198</v>
      </c>
      <c r="E1708" s="166">
        <v>1</v>
      </c>
      <c r="F1708" s="167">
        <v>20.97</v>
      </c>
      <c r="G1708" s="167">
        <f>TRUNC(TRUNC(E1708,8)*F1708,2)</f>
        <v>20.97</v>
      </c>
    </row>
    <row r="1709" spans="1:7" s="162" customFormat="1">
      <c r="A1709" s="168"/>
      <c r="B1709" s="168"/>
      <c r="C1709" s="168"/>
      <c r="D1709" s="168"/>
      <c r="E1709" s="253" t="s">
        <v>339</v>
      </c>
      <c r="F1709" s="253"/>
      <c r="G1709" s="169">
        <f>SUM(G1708:G1708)</f>
        <v>20.97</v>
      </c>
    </row>
    <row r="1710" spans="1:7" s="162" customFormat="1" ht="24">
      <c r="A1710" s="255" t="s">
        <v>254</v>
      </c>
      <c r="B1710" s="255"/>
      <c r="C1710" s="163" t="s">
        <v>174</v>
      </c>
      <c r="D1710" s="163" t="s">
        <v>175</v>
      </c>
      <c r="E1710" s="163" t="s">
        <v>176</v>
      </c>
      <c r="F1710" s="163" t="s">
        <v>177</v>
      </c>
      <c r="G1710" s="163" t="s">
        <v>178</v>
      </c>
    </row>
    <row r="1711" spans="1:7" s="162" customFormat="1" ht="24">
      <c r="A1711" s="164" t="s">
        <v>781</v>
      </c>
      <c r="B1711" s="165" t="s">
        <v>782</v>
      </c>
      <c r="C1711" s="164" t="s">
        <v>31</v>
      </c>
      <c r="D1711" s="164" t="s">
        <v>198</v>
      </c>
      <c r="E1711" s="166">
        <v>1</v>
      </c>
      <c r="F1711" s="167">
        <v>0.24</v>
      </c>
      <c r="G1711" s="167">
        <f>TRUNC(TRUNC(E1711,8)*F1711,2)</f>
        <v>0.24</v>
      </c>
    </row>
    <row r="1712" spans="1:7" s="162" customFormat="1">
      <c r="A1712" s="168"/>
      <c r="B1712" s="168"/>
      <c r="C1712" s="168"/>
      <c r="D1712" s="168"/>
      <c r="E1712" s="253" t="s">
        <v>257</v>
      </c>
      <c r="F1712" s="253"/>
      <c r="G1712" s="169">
        <f>SUM(G1711:G1711)</f>
        <v>0.24</v>
      </c>
    </row>
    <row r="1713" spans="1:7" s="162" customFormat="1">
      <c r="A1713" s="168"/>
      <c r="B1713" s="168"/>
      <c r="C1713" s="168"/>
      <c r="D1713" s="168"/>
      <c r="E1713" s="254" t="s">
        <v>181</v>
      </c>
      <c r="F1713" s="254"/>
      <c r="G1713" s="170">
        <f>SUM(G1706,G1709,G1712)</f>
        <v>28.139999999999997</v>
      </c>
    </row>
    <row r="1714" spans="1:7" s="162" customFormat="1">
      <c r="A1714" s="168"/>
      <c r="B1714" s="168"/>
      <c r="C1714" s="168"/>
      <c r="D1714" s="168"/>
      <c r="E1714" s="256"/>
      <c r="F1714" s="256"/>
      <c r="G1714" s="256"/>
    </row>
    <row r="1715" spans="1:7" s="162" customFormat="1">
      <c r="A1715" s="257" t="s">
        <v>783</v>
      </c>
      <c r="B1715" s="257"/>
      <c r="C1715" s="257"/>
      <c r="D1715" s="257"/>
      <c r="E1715" s="257"/>
      <c r="F1715" s="257"/>
      <c r="G1715" s="257"/>
    </row>
    <row r="1716" spans="1:7" s="162" customFormat="1" ht="24">
      <c r="A1716" s="255" t="s">
        <v>322</v>
      </c>
      <c r="B1716" s="255"/>
      <c r="C1716" s="163" t="s">
        <v>174</v>
      </c>
      <c r="D1716" s="163" t="s">
        <v>175</v>
      </c>
      <c r="E1716" s="163" t="s">
        <v>176</v>
      </c>
      <c r="F1716" s="163" t="s">
        <v>177</v>
      </c>
      <c r="G1716" s="163" t="s">
        <v>178</v>
      </c>
    </row>
    <row r="1717" spans="1:7" s="162" customFormat="1" ht="24">
      <c r="A1717" s="164" t="s">
        <v>323</v>
      </c>
      <c r="B1717" s="165" t="s">
        <v>324</v>
      </c>
      <c r="C1717" s="164" t="s">
        <v>31</v>
      </c>
      <c r="D1717" s="164" t="s">
        <v>198</v>
      </c>
      <c r="E1717" s="166">
        <v>1</v>
      </c>
      <c r="F1717" s="167">
        <v>2.79</v>
      </c>
      <c r="G1717" s="167">
        <f t="shared" ref="G1717:G1722" si="15">TRUNC(TRUNC(E1717,8)*F1717,2)</f>
        <v>2.79</v>
      </c>
    </row>
    <row r="1718" spans="1:7" s="162" customFormat="1" ht="24">
      <c r="A1718" s="164" t="s">
        <v>784</v>
      </c>
      <c r="B1718" s="165" t="s">
        <v>785</v>
      </c>
      <c r="C1718" s="164" t="s">
        <v>31</v>
      </c>
      <c r="D1718" s="164" t="s">
        <v>198</v>
      </c>
      <c r="E1718" s="166">
        <v>1</v>
      </c>
      <c r="F1718" s="167">
        <v>1.39</v>
      </c>
      <c r="G1718" s="167">
        <f t="shared" si="15"/>
        <v>1.39</v>
      </c>
    </row>
    <row r="1719" spans="1:7" s="162" customFormat="1" ht="24">
      <c r="A1719" s="164" t="s">
        <v>327</v>
      </c>
      <c r="B1719" s="165" t="s">
        <v>328</v>
      </c>
      <c r="C1719" s="164" t="s">
        <v>31</v>
      </c>
      <c r="D1719" s="164" t="s">
        <v>198</v>
      </c>
      <c r="E1719" s="166">
        <v>1</v>
      </c>
      <c r="F1719" s="167">
        <v>1.43</v>
      </c>
      <c r="G1719" s="167">
        <f t="shared" si="15"/>
        <v>1.43</v>
      </c>
    </row>
    <row r="1720" spans="1:7" s="162" customFormat="1" ht="24">
      <c r="A1720" s="164" t="s">
        <v>786</v>
      </c>
      <c r="B1720" s="165" t="s">
        <v>787</v>
      </c>
      <c r="C1720" s="164" t="s">
        <v>31</v>
      </c>
      <c r="D1720" s="164" t="s">
        <v>198</v>
      </c>
      <c r="E1720" s="166">
        <v>1</v>
      </c>
      <c r="F1720" s="167">
        <v>0.61</v>
      </c>
      <c r="G1720" s="167">
        <f t="shared" si="15"/>
        <v>0.61</v>
      </c>
    </row>
    <row r="1721" spans="1:7" s="162" customFormat="1" ht="24">
      <c r="A1721" s="164" t="s">
        <v>331</v>
      </c>
      <c r="B1721" s="165" t="s">
        <v>332</v>
      </c>
      <c r="C1721" s="164" t="s">
        <v>31</v>
      </c>
      <c r="D1721" s="164" t="s">
        <v>198</v>
      </c>
      <c r="E1721" s="166">
        <v>1</v>
      </c>
      <c r="F1721" s="167">
        <v>0.08</v>
      </c>
      <c r="G1721" s="167">
        <f t="shared" si="15"/>
        <v>0.08</v>
      </c>
    </row>
    <row r="1722" spans="1:7" s="162" customFormat="1" ht="24">
      <c r="A1722" s="164" t="s">
        <v>333</v>
      </c>
      <c r="B1722" s="165" t="s">
        <v>334</v>
      </c>
      <c r="C1722" s="164" t="s">
        <v>31</v>
      </c>
      <c r="D1722" s="164" t="s">
        <v>198</v>
      </c>
      <c r="E1722" s="166">
        <v>1</v>
      </c>
      <c r="F1722" s="167">
        <v>0.54</v>
      </c>
      <c r="G1722" s="167">
        <f t="shared" si="15"/>
        <v>0.54</v>
      </c>
    </row>
    <row r="1723" spans="1:7" s="162" customFormat="1">
      <c r="A1723" s="168"/>
      <c r="B1723" s="168"/>
      <c r="C1723" s="168"/>
      <c r="D1723" s="168"/>
      <c r="E1723" s="253" t="s">
        <v>335</v>
      </c>
      <c r="F1723" s="253"/>
      <c r="G1723" s="169">
        <f>SUM(G1717:G1722)</f>
        <v>6.84</v>
      </c>
    </row>
    <row r="1724" spans="1:7" s="162" customFormat="1" ht="24">
      <c r="A1724" s="255" t="s">
        <v>336</v>
      </c>
      <c r="B1724" s="255"/>
      <c r="C1724" s="163" t="s">
        <v>174</v>
      </c>
      <c r="D1724" s="163" t="s">
        <v>175</v>
      </c>
      <c r="E1724" s="163" t="s">
        <v>176</v>
      </c>
      <c r="F1724" s="163" t="s">
        <v>177</v>
      </c>
      <c r="G1724" s="163" t="s">
        <v>178</v>
      </c>
    </row>
    <row r="1725" spans="1:7" s="162" customFormat="1">
      <c r="A1725" s="164" t="s">
        <v>631</v>
      </c>
      <c r="B1725" s="165" t="s">
        <v>632</v>
      </c>
      <c r="C1725" s="164" t="s">
        <v>31</v>
      </c>
      <c r="D1725" s="164" t="s">
        <v>198</v>
      </c>
      <c r="E1725" s="166">
        <v>1</v>
      </c>
      <c r="F1725" s="167">
        <v>15.78</v>
      </c>
      <c r="G1725" s="167">
        <f>TRUNC(TRUNC(E1725,8)*F1725,2)</f>
        <v>15.78</v>
      </c>
    </row>
    <row r="1726" spans="1:7" s="162" customFormat="1">
      <c r="A1726" s="168"/>
      <c r="B1726" s="168"/>
      <c r="C1726" s="168"/>
      <c r="D1726" s="168"/>
      <c r="E1726" s="253" t="s">
        <v>339</v>
      </c>
      <c r="F1726" s="253"/>
      <c r="G1726" s="169">
        <f>SUM(G1725:G1725)</f>
        <v>15.78</v>
      </c>
    </row>
    <row r="1727" spans="1:7" s="162" customFormat="1" ht="24">
      <c r="A1727" s="255" t="s">
        <v>254</v>
      </c>
      <c r="B1727" s="255"/>
      <c r="C1727" s="163" t="s">
        <v>174</v>
      </c>
      <c r="D1727" s="163" t="s">
        <v>175</v>
      </c>
      <c r="E1727" s="163" t="s">
        <v>176</v>
      </c>
      <c r="F1727" s="163" t="s">
        <v>177</v>
      </c>
      <c r="G1727" s="163" t="s">
        <v>178</v>
      </c>
    </row>
    <row r="1728" spans="1:7" s="162" customFormat="1" ht="24">
      <c r="A1728" s="164" t="s">
        <v>788</v>
      </c>
      <c r="B1728" s="165" t="s">
        <v>789</v>
      </c>
      <c r="C1728" s="164" t="s">
        <v>31</v>
      </c>
      <c r="D1728" s="164" t="s">
        <v>198</v>
      </c>
      <c r="E1728" s="166">
        <v>1</v>
      </c>
      <c r="F1728" s="167">
        <v>0.33</v>
      </c>
      <c r="G1728" s="167">
        <f>TRUNC(TRUNC(E1728,8)*F1728,2)</f>
        <v>0.33</v>
      </c>
    </row>
    <row r="1729" spans="1:7" s="162" customFormat="1">
      <c r="A1729" s="168"/>
      <c r="B1729" s="168"/>
      <c r="C1729" s="168"/>
      <c r="D1729" s="168"/>
      <c r="E1729" s="253" t="s">
        <v>257</v>
      </c>
      <c r="F1729" s="253"/>
      <c r="G1729" s="169">
        <f>SUM(G1728:G1728)</f>
        <v>0.33</v>
      </c>
    </row>
    <row r="1730" spans="1:7" s="162" customFormat="1">
      <c r="A1730" s="168"/>
      <c r="B1730" s="168"/>
      <c r="C1730" s="168"/>
      <c r="D1730" s="168"/>
      <c r="E1730" s="254" t="s">
        <v>181</v>
      </c>
      <c r="F1730" s="254"/>
      <c r="G1730" s="170">
        <f>SUM(G1723,G1726,G1729)</f>
        <v>22.949999999999996</v>
      </c>
    </row>
    <row r="1731" spans="1:7" s="162" customFormat="1">
      <c r="A1731" s="168"/>
      <c r="B1731" s="168"/>
      <c r="C1731" s="168"/>
      <c r="D1731" s="168"/>
      <c r="E1731" s="256"/>
      <c r="F1731" s="256"/>
      <c r="G1731" s="256"/>
    </row>
    <row r="1732" spans="1:7" s="162" customFormat="1">
      <c r="A1732" s="257" t="s">
        <v>790</v>
      </c>
      <c r="B1732" s="257"/>
      <c r="C1732" s="257"/>
      <c r="D1732" s="257"/>
      <c r="E1732" s="257"/>
      <c r="F1732" s="257"/>
      <c r="G1732" s="257"/>
    </row>
    <row r="1733" spans="1:7" s="162" customFormat="1" ht="24">
      <c r="A1733" s="255" t="s">
        <v>173</v>
      </c>
      <c r="B1733" s="255"/>
      <c r="C1733" s="163" t="s">
        <v>174</v>
      </c>
      <c r="D1733" s="163" t="s">
        <v>175</v>
      </c>
      <c r="E1733" s="163" t="s">
        <v>176</v>
      </c>
      <c r="F1733" s="163" t="s">
        <v>177</v>
      </c>
      <c r="G1733" s="163" t="s">
        <v>178</v>
      </c>
    </row>
    <row r="1734" spans="1:7" s="162" customFormat="1" ht="24">
      <c r="A1734" s="164" t="s">
        <v>791</v>
      </c>
      <c r="B1734" s="165" t="s">
        <v>792</v>
      </c>
      <c r="C1734" s="164" t="s">
        <v>31</v>
      </c>
      <c r="D1734" s="164" t="s">
        <v>251</v>
      </c>
      <c r="E1734" s="166">
        <v>1.27</v>
      </c>
      <c r="F1734" s="167">
        <v>30.45</v>
      </c>
      <c r="G1734" s="167">
        <f>TRUNC(TRUNC(E1734,8)*F1734,2)</f>
        <v>38.67</v>
      </c>
    </row>
    <row r="1735" spans="1:7" s="162" customFormat="1">
      <c r="A1735" s="168"/>
      <c r="B1735" s="168"/>
      <c r="C1735" s="168"/>
      <c r="D1735" s="168"/>
      <c r="E1735" s="253" t="s">
        <v>180</v>
      </c>
      <c r="F1735" s="253"/>
      <c r="G1735" s="169">
        <f>SUM(G1734:G1734)</f>
        <v>38.67</v>
      </c>
    </row>
    <row r="1736" spans="1:7" s="162" customFormat="1" ht="24">
      <c r="A1736" s="255" t="s">
        <v>195</v>
      </c>
      <c r="B1736" s="255"/>
      <c r="C1736" s="163" t="s">
        <v>174</v>
      </c>
      <c r="D1736" s="163" t="s">
        <v>175</v>
      </c>
      <c r="E1736" s="163" t="s">
        <v>176</v>
      </c>
      <c r="F1736" s="163" t="s">
        <v>177</v>
      </c>
      <c r="G1736" s="163" t="s">
        <v>178</v>
      </c>
    </row>
    <row r="1737" spans="1:7" s="162" customFormat="1">
      <c r="A1737" s="164" t="s">
        <v>793</v>
      </c>
      <c r="B1737" s="165" t="s">
        <v>794</v>
      </c>
      <c r="C1737" s="164" t="s">
        <v>31</v>
      </c>
      <c r="D1737" s="164" t="s">
        <v>198</v>
      </c>
      <c r="E1737" s="166">
        <v>1.67</v>
      </c>
      <c r="F1737" s="167">
        <v>29.08</v>
      </c>
      <c r="G1737" s="167">
        <f>TRUNC(TRUNC(E1737,8)*F1737,2)</f>
        <v>48.56</v>
      </c>
    </row>
    <row r="1738" spans="1:7" s="162" customFormat="1">
      <c r="A1738" s="168"/>
      <c r="B1738" s="168"/>
      <c r="C1738" s="168"/>
      <c r="D1738" s="168"/>
      <c r="E1738" s="253" t="s">
        <v>205</v>
      </c>
      <c r="F1738" s="253"/>
      <c r="G1738" s="169">
        <f>SUM(G1737:G1737)</f>
        <v>48.56</v>
      </c>
    </row>
    <row r="1739" spans="1:7" s="162" customFormat="1">
      <c r="A1739" s="168"/>
      <c r="B1739" s="168"/>
      <c r="C1739" s="168"/>
      <c r="D1739" s="168"/>
      <c r="E1739" s="254" t="s">
        <v>181</v>
      </c>
      <c r="F1739" s="254"/>
      <c r="G1739" s="170">
        <f>SUM(G1735,G1738)</f>
        <v>87.23</v>
      </c>
    </row>
    <row r="1740" spans="1:7" s="162" customFormat="1">
      <c r="A1740" s="168"/>
      <c r="B1740" s="168"/>
      <c r="C1740" s="168"/>
      <c r="D1740" s="168"/>
      <c r="E1740" s="256"/>
      <c r="F1740" s="256"/>
      <c r="G1740" s="256"/>
    </row>
    <row r="1741" spans="1:7" s="162" customFormat="1">
      <c r="A1741" s="257" t="s">
        <v>795</v>
      </c>
      <c r="B1741" s="257"/>
      <c r="C1741" s="257"/>
      <c r="D1741" s="257"/>
      <c r="E1741" s="257"/>
      <c r="F1741" s="257"/>
      <c r="G1741" s="257"/>
    </row>
    <row r="1742" spans="1:7" s="162" customFormat="1" ht="24">
      <c r="A1742" s="255" t="s">
        <v>322</v>
      </c>
      <c r="B1742" s="255"/>
      <c r="C1742" s="163" t="s">
        <v>174</v>
      </c>
      <c r="D1742" s="163" t="s">
        <v>175</v>
      </c>
      <c r="E1742" s="163" t="s">
        <v>176</v>
      </c>
      <c r="F1742" s="163" t="s">
        <v>177</v>
      </c>
      <c r="G1742" s="163" t="s">
        <v>178</v>
      </c>
    </row>
    <row r="1743" spans="1:7" s="162" customFormat="1" ht="24">
      <c r="A1743" s="164" t="s">
        <v>323</v>
      </c>
      <c r="B1743" s="165" t="s">
        <v>324</v>
      </c>
      <c r="C1743" s="164" t="s">
        <v>31</v>
      </c>
      <c r="D1743" s="164" t="s">
        <v>198</v>
      </c>
      <c r="E1743" s="166">
        <v>1</v>
      </c>
      <c r="F1743" s="167">
        <v>2.79</v>
      </c>
      <c r="G1743" s="167">
        <f t="shared" ref="G1743:G1748" si="16">TRUNC(TRUNC(E1743,8)*F1743,2)</f>
        <v>2.79</v>
      </c>
    </row>
    <row r="1744" spans="1:7" s="162" customFormat="1" ht="24">
      <c r="A1744" s="164" t="s">
        <v>796</v>
      </c>
      <c r="B1744" s="165" t="s">
        <v>797</v>
      </c>
      <c r="C1744" s="164" t="s">
        <v>31</v>
      </c>
      <c r="D1744" s="164" t="s">
        <v>198</v>
      </c>
      <c r="E1744" s="166">
        <v>1</v>
      </c>
      <c r="F1744" s="167">
        <v>1.82</v>
      </c>
      <c r="G1744" s="167">
        <f t="shared" si="16"/>
        <v>1.82</v>
      </c>
    </row>
    <row r="1745" spans="1:7" s="162" customFormat="1" ht="24">
      <c r="A1745" s="164" t="s">
        <v>327</v>
      </c>
      <c r="B1745" s="165" t="s">
        <v>328</v>
      </c>
      <c r="C1745" s="164" t="s">
        <v>31</v>
      </c>
      <c r="D1745" s="164" t="s">
        <v>198</v>
      </c>
      <c r="E1745" s="166">
        <v>1</v>
      </c>
      <c r="F1745" s="167">
        <v>1.43</v>
      </c>
      <c r="G1745" s="167">
        <f t="shared" si="16"/>
        <v>1.43</v>
      </c>
    </row>
    <row r="1746" spans="1:7" s="162" customFormat="1" ht="24">
      <c r="A1746" s="164" t="s">
        <v>798</v>
      </c>
      <c r="B1746" s="165" t="s">
        <v>799</v>
      </c>
      <c r="C1746" s="164" t="s">
        <v>31</v>
      </c>
      <c r="D1746" s="164" t="s">
        <v>198</v>
      </c>
      <c r="E1746" s="166">
        <v>1</v>
      </c>
      <c r="F1746" s="167">
        <v>1.21</v>
      </c>
      <c r="G1746" s="167">
        <f t="shared" si="16"/>
        <v>1.21</v>
      </c>
    </row>
    <row r="1747" spans="1:7" s="162" customFormat="1" ht="24">
      <c r="A1747" s="164" t="s">
        <v>331</v>
      </c>
      <c r="B1747" s="165" t="s">
        <v>332</v>
      </c>
      <c r="C1747" s="164" t="s">
        <v>31</v>
      </c>
      <c r="D1747" s="164" t="s">
        <v>198</v>
      </c>
      <c r="E1747" s="166">
        <v>1</v>
      </c>
      <c r="F1747" s="167">
        <v>0.08</v>
      </c>
      <c r="G1747" s="167">
        <f t="shared" si="16"/>
        <v>0.08</v>
      </c>
    </row>
    <row r="1748" spans="1:7" s="162" customFormat="1" ht="24">
      <c r="A1748" s="164" t="s">
        <v>333</v>
      </c>
      <c r="B1748" s="165" t="s">
        <v>334</v>
      </c>
      <c r="C1748" s="164" t="s">
        <v>31</v>
      </c>
      <c r="D1748" s="164" t="s">
        <v>198</v>
      </c>
      <c r="E1748" s="166">
        <v>1</v>
      </c>
      <c r="F1748" s="167">
        <v>0.54</v>
      </c>
      <c r="G1748" s="167">
        <f t="shared" si="16"/>
        <v>0.54</v>
      </c>
    </row>
    <row r="1749" spans="1:7" s="162" customFormat="1">
      <c r="A1749" s="168"/>
      <c r="B1749" s="168"/>
      <c r="C1749" s="168"/>
      <c r="D1749" s="168"/>
      <c r="E1749" s="253" t="s">
        <v>335</v>
      </c>
      <c r="F1749" s="253"/>
      <c r="G1749" s="169">
        <f>SUM(G1743:G1748)</f>
        <v>7.87</v>
      </c>
    </row>
    <row r="1750" spans="1:7" s="162" customFormat="1" ht="24">
      <c r="A1750" s="255" t="s">
        <v>336</v>
      </c>
      <c r="B1750" s="255"/>
      <c r="C1750" s="163" t="s">
        <v>174</v>
      </c>
      <c r="D1750" s="163" t="s">
        <v>175</v>
      </c>
      <c r="E1750" s="163" t="s">
        <v>176</v>
      </c>
      <c r="F1750" s="163" t="s">
        <v>177</v>
      </c>
      <c r="G1750" s="163" t="s">
        <v>178</v>
      </c>
    </row>
    <row r="1751" spans="1:7" s="162" customFormat="1">
      <c r="A1751" s="164" t="s">
        <v>634</v>
      </c>
      <c r="B1751" s="165" t="s">
        <v>635</v>
      </c>
      <c r="C1751" s="164" t="s">
        <v>31</v>
      </c>
      <c r="D1751" s="164" t="s">
        <v>198</v>
      </c>
      <c r="E1751" s="166">
        <v>1</v>
      </c>
      <c r="F1751" s="167">
        <v>20.97</v>
      </c>
      <c r="G1751" s="167">
        <f>TRUNC(TRUNC(E1751,8)*F1751,2)</f>
        <v>20.97</v>
      </c>
    </row>
    <row r="1752" spans="1:7" s="162" customFormat="1">
      <c r="A1752" s="168"/>
      <c r="B1752" s="168"/>
      <c r="C1752" s="168"/>
      <c r="D1752" s="168"/>
      <c r="E1752" s="253" t="s">
        <v>339</v>
      </c>
      <c r="F1752" s="253"/>
      <c r="G1752" s="169">
        <f>SUM(G1751:G1751)</f>
        <v>20.97</v>
      </c>
    </row>
    <row r="1753" spans="1:7" s="162" customFormat="1" ht="24">
      <c r="A1753" s="255" t="s">
        <v>254</v>
      </c>
      <c r="B1753" s="255"/>
      <c r="C1753" s="163" t="s">
        <v>174</v>
      </c>
      <c r="D1753" s="163" t="s">
        <v>175</v>
      </c>
      <c r="E1753" s="163" t="s">
        <v>176</v>
      </c>
      <c r="F1753" s="163" t="s">
        <v>177</v>
      </c>
      <c r="G1753" s="163" t="s">
        <v>178</v>
      </c>
    </row>
    <row r="1754" spans="1:7" s="162" customFormat="1" ht="24">
      <c r="A1754" s="164" t="s">
        <v>800</v>
      </c>
      <c r="B1754" s="165" t="s">
        <v>801</v>
      </c>
      <c r="C1754" s="164" t="s">
        <v>31</v>
      </c>
      <c r="D1754" s="164" t="s">
        <v>198</v>
      </c>
      <c r="E1754" s="166">
        <v>1</v>
      </c>
      <c r="F1754" s="167">
        <v>0.24</v>
      </c>
      <c r="G1754" s="167">
        <f>TRUNC(TRUNC(E1754,8)*F1754,2)</f>
        <v>0.24</v>
      </c>
    </row>
    <row r="1755" spans="1:7" s="162" customFormat="1">
      <c r="A1755" s="168"/>
      <c r="B1755" s="168"/>
      <c r="C1755" s="168"/>
      <c r="D1755" s="168"/>
      <c r="E1755" s="253" t="s">
        <v>257</v>
      </c>
      <c r="F1755" s="253"/>
      <c r="G1755" s="169">
        <f>SUM(G1754:G1754)</f>
        <v>0.24</v>
      </c>
    </row>
    <row r="1756" spans="1:7" s="162" customFormat="1">
      <c r="A1756" s="168"/>
      <c r="B1756" s="168"/>
      <c r="C1756" s="168"/>
      <c r="D1756" s="168"/>
      <c r="E1756" s="254" t="s">
        <v>181</v>
      </c>
      <c r="F1756" s="254"/>
      <c r="G1756" s="170">
        <f>SUM(G1749,G1752,G1755)</f>
        <v>29.08</v>
      </c>
    </row>
    <row r="1757" spans="1:7" s="162" customFormat="1">
      <c r="A1757" s="168"/>
      <c r="B1757" s="168"/>
      <c r="C1757" s="168"/>
      <c r="D1757" s="168"/>
      <c r="E1757" s="256"/>
      <c r="F1757" s="256"/>
      <c r="G1757" s="256"/>
    </row>
    <row r="1758" spans="1:7" s="162" customFormat="1">
      <c r="A1758" s="257" t="s">
        <v>802</v>
      </c>
      <c r="B1758" s="257"/>
      <c r="C1758" s="257"/>
      <c r="D1758" s="257"/>
      <c r="E1758" s="257"/>
      <c r="F1758" s="257"/>
      <c r="G1758" s="257"/>
    </row>
    <row r="1759" spans="1:7" s="162" customFormat="1" ht="24">
      <c r="A1759" s="255" t="s">
        <v>254</v>
      </c>
      <c r="B1759" s="255"/>
      <c r="C1759" s="163" t="s">
        <v>174</v>
      </c>
      <c r="D1759" s="163" t="s">
        <v>175</v>
      </c>
      <c r="E1759" s="163" t="s">
        <v>176</v>
      </c>
      <c r="F1759" s="163" t="s">
        <v>177</v>
      </c>
      <c r="G1759" s="163" t="s">
        <v>178</v>
      </c>
    </row>
    <row r="1760" spans="1:7" s="162" customFormat="1" ht="36">
      <c r="A1760" s="164" t="s">
        <v>803</v>
      </c>
      <c r="B1760" s="165" t="s">
        <v>804</v>
      </c>
      <c r="C1760" s="164" t="s">
        <v>31</v>
      </c>
      <c r="D1760" s="164" t="s">
        <v>198</v>
      </c>
      <c r="E1760" s="166">
        <v>1</v>
      </c>
      <c r="F1760" s="167">
        <v>0.43</v>
      </c>
      <c r="G1760" s="167">
        <f>TRUNC(TRUNC(E1760,8)*F1760,2)</f>
        <v>0.43</v>
      </c>
    </row>
    <row r="1761" spans="1:7" s="162" customFormat="1" ht="36">
      <c r="A1761" s="164" t="s">
        <v>805</v>
      </c>
      <c r="B1761" s="165" t="s">
        <v>806</v>
      </c>
      <c r="C1761" s="164" t="s">
        <v>31</v>
      </c>
      <c r="D1761" s="164" t="s">
        <v>198</v>
      </c>
      <c r="E1761" s="166">
        <v>1</v>
      </c>
      <c r="F1761" s="167">
        <v>0.1</v>
      </c>
      <c r="G1761" s="167">
        <f>TRUNC(TRUNC(E1761,8)*F1761,2)</f>
        <v>0.1</v>
      </c>
    </row>
    <row r="1762" spans="1:7" s="162" customFormat="1">
      <c r="A1762" s="168"/>
      <c r="B1762" s="168"/>
      <c r="C1762" s="168"/>
      <c r="D1762" s="168"/>
      <c r="E1762" s="253" t="s">
        <v>257</v>
      </c>
      <c r="F1762" s="253"/>
      <c r="G1762" s="169">
        <f>SUM(G1760:G1761)</f>
        <v>0.53</v>
      </c>
    </row>
    <row r="1763" spans="1:7" s="162" customFormat="1">
      <c r="A1763" s="168"/>
      <c r="B1763" s="168"/>
      <c r="C1763" s="168"/>
      <c r="D1763" s="168"/>
      <c r="E1763" s="254" t="s">
        <v>181</v>
      </c>
      <c r="F1763" s="254"/>
      <c r="G1763" s="170">
        <f>SUM(G1762)</f>
        <v>0.53</v>
      </c>
    </row>
    <row r="1764" spans="1:7" s="162" customFormat="1">
      <c r="A1764" s="168"/>
      <c r="B1764" s="168"/>
      <c r="C1764" s="168"/>
      <c r="D1764" s="168"/>
      <c r="E1764" s="256"/>
      <c r="F1764" s="256"/>
      <c r="G1764" s="256"/>
    </row>
    <row r="1765" spans="1:7" s="162" customFormat="1" ht="25.2" customHeight="1">
      <c r="A1765" s="257" t="s">
        <v>807</v>
      </c>
      <c r="B1765" s="257"/>
      <c r="C1765" s="257"/>
      <c r="D1765" s="257"/>
      <c r="E1765" s="257"/>
      <c r="F1765" s="257"/>
      <c r="G1765" s="257"/>
    </row>
    <row r="1766" spans="1:7" s="162" customFormat="1" ht="24">
      <c r="A1766" s="255" t="s">
        <v>254</v>
      </c>
      <c r="B1766" s="255"/>
      <c r="C1766" s="163" t="s">
        <v>174</v>
      </c>
      <c r="D1766" s="163" t="s">
        <v>175</v>
      </c>
      <c r="E1766" s="163" t="s">
        <v>176</v>
      </c>
      <c r="F1766" s="163" t="s">
        <v>177</v>
      </c>
      <c r="G1766" s="163" t="s">
        <v>178</v>
      </c>
    </row>
    <row r="1767" spans="1:7" s="162" customFormat="1" ht="36">
      <c r="A1767" s="164" t="s">
        <v>803</v>
      </c>
      <c r="B1767" s="165" t="s">
        <v>804</v>
      </c>
      <c r="C1767" s="164" t="s">
        <v>31</v>
      </c>
      <c r="D1767" s="164" t="s">
        <v>198</v>
      </c>
      <c r="E1767" s="166">
        <v>1</v>
      </c>
      <c r="F1767" s="167">
        <v>0.43</v>
      </c>
      <c r="G1767" s="167">
        <f>TRUNC(TRUNC(E1767,8)*F1767,2)</f>
        <v>0.43</v>
      </c>
    </row>
    <row r="1768" spans="1:7" s="162" customFormat="1" ht="36">
      <c r="A1768" s="164" t="s">
        <v>805</v>
      </c>
      <c r="B1768" s="165" t="s">
        <v>806</v>
      </c>
      <c r="C1768" s="164" t="s">
        <v>31</v>
      </c>
      <c r="D1768" s="164" t="s">
        <v>198</v>
      </c>
      <c r="E1768" s="166">
        <v>1</v>
      </c>
      <c r="F1768" s="167">
        <v>0.1</v>
      </c>
      <c r="G1768" s="167">
        <f>TRUNC(TRUNC(E1768,8)*F1768,2)</f>
        <v>0.1</v>
      </c>
    </row>
    <row r="1769" spans="1:7" s="162" customFormat="1" ht="36">
      <c r="A1769" s="164" t="s">
        <v>808</v>
      </c>
      <c r="B1769" s="165" t="s">
        <v>809</v>
      </c>
      <c r="C1769" s="164" t="s">
        <v>31</v>
      </c>
      <c r="D1769" s="164" t="s">
        <v>198</v>
      </c>
      <c r="E1769" s="166">
        <v>1</v>
      </c>
      <c r="F1769" s="167">
        <v>0.33</v>
      </c>
      <c r="G1769" s="167">
        <f>TRUNC(TRUNC(E1769,8)*F1769,2)</f>
        <v>0.33</v>
      </c>
    </row>
    <row r="1770" spans="1:7" s="162" customFormat="1" ht="36">
      <c r="A1770" s="164" t="s">
        <v>810</v>
      </c>
      <c r="B1770" s="165" t="s">
        <v>811</v>
      </c>
      <c r="C1770" s="164" t="s">
        <v>31</v>
      </c>
      <c r="D1770" s="164" t="s">
        <v>198</v>
      </c>
      <c r="E1770" s="166">
        <v>1</v>
      </c>
      <c r="F1770" s="167">
        <v>0.5</v>
      </c>
      <c r="G1770" s="167">
        <f>TRUNC(TRUNC(E1770,8)*F1770,2)</f>
        <v>0.5</v>
      </c>
    </row>
    <row r="1771" spans="1:7" s="162" customFormat="1">
      <c r="A1771" s="168"/>
      <c r="B1771" s="168"/>
      <c r="C1771" s="168"/>
      <c r="D1771" s="168"/>
      <c r="E1771" s="253" t="s">
        <v>257</v>
      </c>
      <c r="F1771" s="253"/>
      <c r="G1771" s="169">
        <f>SUM(G1767:G1770)</f>
        <v>1.36</v>
      </c>
    </row>
    <row r="1772" spans="1:7" s="162" customFormat="1">
      <c r="A1772" s="168"/>
      <c r="B1772" s="168"/>
      <c r="C1772" s="168"/>
      <c r="D1772" s="168"/>
      <c r="E1772" s="254" t="s">
        <v>181</v>
      </c>
      <c r="F1772" s="254"/>
      <c r="G1772" s="170">
        <f>SUM(G1771)</f>
        <v>1.36</v>
      </c>
    </row>
    <row r="1773" spans="1:7" s="162" customFormat="1">
      <c r="A1773" s="168"/>
      <c r="B1773" s="168"/>
      <c r="C1773" s="168"/>
      <c r="D1773" s="168"/>
      <c r="E1773" s="256"/>
      <c r="F1773" s="256"/>
      <c r="G1773" s="256"/>
    </row>
    <row r="1774" spans="1:7" s="162" customFormat="1">
      <c r="A1774" s="257" t="s">
        <v>812</v>
      </c>
      <c r="B1774" s="257"/>
      <c r="C1774" s="257"/>
      <c r="D1774" s="257"/>
      <c r="E1774" s="257"/>
      <c r="F1774" s="257"/>
      <c r="G1774" s="257"/>
    </row>
    <row r="1775" spans="1:7" s="162" customFormat="1" ht="24">
      <c r="A1775" s="255" t="s">
        <v>405</v>
      </c>
      <c r="B1775" s="255"/>
      <c r="C1775" s="163" t="s">
        <v>174</v>
      </c>
      <c r="D1775" s="163" t="s">
        <v>175</v>
      </c>
      <c r="E1775" s="163" t="s">
        <v>176</v>
      </c>
      <c r="F1775" s="163" t="s">
        <v>177</v>
      </c>
      <c r="G1775" s="163" t="s">
        <v>178</v>
      </c>
    </row>
    <row r="1776" spans="1:7" s="162" customFormat="1" ht="36">
      <c r="A1776" s="164" t="s">
        <v>813</v>
      </c>
      <c r="B1776" s="165" t="s">
        <v>814</v>
      </c>
      <c r="C1776" s="164" t="s">
        <v>31</v>
      </c>
      <c r="D1776" s="164" t="s">
        <v>40</v>
      </c>
      <c r="E1776" s="166">
        <v>1.2799999999999999E-4</v>
      </c>
      <c r="F1776" s="167">
        <v>3390.99</v>
      </c>
      <c r="G1776" s="167">
        <f>TRUNC(TRUNC(E1776,8)*F1776,2)</f>
        <v>0.43</v>
      </c>
    </row>
    <row r="1777" spans="1:7" s="162" customFormat="1">
      <c r="A1777" s="168"/>
      <c r="B1777" s="168"/>
      <c r="C1777" s="168"/>
      <c r="D1777" s="168"/>
      <c r="E1777" s="253" t="s">
        <v>408</v>
      </c>
      <c r="F1777" s="253"/>
      <c r="G1777" s="169">
        <f>SUM(G1776:G1776)</f>
        <v>0.43</v>
      </c>
    </row>
    <row r="1778" spans="1:7" s="162" customFormat="1">
      <c r="A1778" s="168"/>
      <c r="B1778" s="168"/>
      <c r="C1778" s="168"/>
      <c r="D1778" s="168"/>
      <c r="E1778" s="254" t="s">
        <v>181</v>
      </c>
      <c r="F1778" s="254"/>
      <c r="G1778" s="170">
        <f>SUM(G1777)</f>
        <v>0.43</v>
      </c>
    </row>
    <row r="1779" spans="1:7" s="162" customFormat="1">
      <c r="A1779" s="168"/>
      <c r="B1779" s="168"/>
      <c r="C1779" s="168"/>
      <c r="D1779" s="168"/>
      <c r="E1779" s="256"/>
      <c r="F1779" s="256"/>
      <c r="G1779" s="256"/>
    </row>
    <row r="1780" spans="1:7" s="162" customFormat="1">
      <c r="A1780" s="257" t="s">
        <v>815</v>
      </c>
      <c r="B1780" s="257"/>
      <c r="C1780" s="257"/>
      <c r="D1780" s="257"/>
      <c r="E1780" s="257"/>
      <c r="F1780" s="257"/>
      <c r="G1780" s="257"/>
    </row>
    <row r="1781" spans="1:7" s="162" customFormat="1" ht="24">
      <c r="A1781" s="255" t="s">
        <v>405</v>
      </c>
      <c r="B1781" s="255"/>
      <c r="C1781" s="163" t="s">
        <v>174</v>
      </c>
      <c r="D1781" s="163" t="s">
        <v>175</v>
      </c>
      <c r="E1781" s="163" t="s">
        <v>176</v>
      </c>
      <c r="F1781" s="163" t="s">
        <v>177</v>
      </c>
      <c r="G1781" s="163" t="s">
        <v>178</v>
      </c>
    </row>
    <row r="1782" spans="1:7" s="162" customFormat="1" ht="36">
      <c r="A1782" s="164" t="s">
        <v>813</v>
      </c>
      <c r="B1782" s="165" t="s">
        <v>814</v>
      </c>
      <c r="C1782" s="164" t="s">
        <v>31</v>
      </c>
      <c r="D1782" s="164" t="s">
        <v>40</v>
      </c>
      <c r="E1782" s="166">
        <v>2.9600000000000001E-5</v>
      </c>
      <c r="F1782" s="167">
        <v>3390.99</v>
      </c>
      <c r="G1782" s="167">
        <f>TRUNC(TRUNC(E1782,8)*F1782,2)</f>
        <v>0.1</v>
      </c>
    </row>
    <row r="1783" spans="1:7" s="162" customFormat="1">
      <c r="A1783" s="168"/>
      <c r="B1783" s="168"/>
      <c r="C1783" s="168"/>
      <c r="D1783" s="168"/>
      <c r="E1783" s="253" t="s">
        <v>408</v>
      </c>
      <c r="F1783" s="253"/>
      <c r="G1783" s="169">
        <f>SUM(G1782:G1782)</f>
        <v>0.1</v>
      </c>
    </row>
    <row r="1784" spans="1:7" s="162" customFormat="1">
      <c r="A1784" s="168"/>
      <c r="B1784" s="168"/>
      <c r="C1784" s="168"/>
      <c r="D1784" s="168"/>
      <c r="E1784" s="254" t="s">
        <v>181</v>
      </c>
      <c r="F1784" s="254"/>
      <c r="G1784" s="170">
        <f>SUM(G1783)</f>
        <v>0.1</v>
      </c>
    </row>
    <row r="1785" spans="1:7" s="162" customFormat="1">
      <c r="A1785" s="168"/>
      <c r="B1785" s="168"/>
      <c r="C1785" s="168"/>
      <c r="D1785" s="168"/>
      <c r="E1785" s="256"/>
      <c r="F1785" s="256"/>
      <c r="G1785" s="256"/>
    </row>
    <row r="1786" spans="1:7" s="162" customFormat="1" ht="31.8" customHeight="1">
      <c r="A1786" s="257" t="s">
        <v>816</v>
      </c>
      <c r="B1786" s="257"/>
      <c r="C1786" s="257"/>
      <c r="D1786" s="257"/>
      <c r="E1786" s="257"/>
      <c r="F1786" s="257"/>
      <c r="G1786" s="257"/>
    </row>
    <row r="1787" spans="1:7" s="162" customFormat="1" ht="24">
      <c r="A1787" s="255" t="s">
        <v>405</v>
      </c>
      <c r="B1787" s="255"/>
      <c r="C1787" s="163" t="s">
        <v>174</v>
      </c>
      <c r="D1787" s="163" t="s">
        <v>175</v>
      </c>
      <c r="E1787" s="163" t="s">
        <v>176</v>
      </c>
      <c r="F1787" s="163" t="s">
        <v>177</v>
      </c>
      <c r="G1787" s="163" t="s">
        <v>178</v>
      </c>
    </row>
    <row r="1788" spans="1:7" s="162" customFormat="1" ht="36">
      <c r="A1788" s="164" t="s">
        <v>813</v>
      </c>
      <c r="B1788" s="165" t="s">
        <v>814</v>
      </c>
      <c r="C1788" s="164" t="s">
        <v>31</v>
      </c>
      <c r="D1788" s="164" t="s">
        <v>40</v>
      </c>
      <c r="E1788" s="166">
        <v>1E-4</v>
      </c>
      <c r="F1788" s="167">
        <v>3390.99</v>
      </c>
      <c r="G1788" s="167">
        <f>TRUNC(TRUNC(E1788,8)*F1788,2)</f>
        <v>0.33</v>
      </c>
    </row>
    <row r="1789" spans="1:7" s="162" customFormat="1">
      <c r="A1789" s="168"/>
      <c r="B1789" s="168"/>
      <c r="C1789" s="168"/>
      <c r="D1789" s="168"/>
      <c r="E1789" s="253" t="s">
        <v>408</v>
      </c>
      <c r="F1789" s="253"/>
      <c r="G1789" s="169">
        <f>SUM(G1788:G1788)</f>
        <v>0.33</v>
      </c>
    </row>
    <row r="1790" spans="1:7" s="162" customFormat="1">
      <c r="A1790" s="168"/>
      <c r="B1790" s="168"/>
      <c r="C1790" s="168"/>
      <c r="D1790" s="168"/>
      <c r="E1790" s="254" t="s">
        <v>181</v>
      </c>
      <c r="F1790" s="254"/>
      <c r="G1790" s="170">
        <f>SUM(G1789)</f>
        <v>0.33</v>
      </c>
    </row>
    <row r="1791" spans="1:7" s="162" customFormat="1">
      <c r="A1791" s="168"/>
      <c r="B1791" s="168"/>
      <c r="C1791" s="168"/>
      <c r="D1791" s="168"/>
      <c r="E1791" s="256"/>
      <c r="F1791" s="256"/>
      <c r="G1791" s="256"/>
    </row>
    <row r="1792" spans="1:7" s="162" customFormat="1" ht="33.6" customHeight="1">
      <c r="A1792" s="257" t="s">
        <v>817</v>
      </c>
      <c r="B1792" s="257"/>
      <c r="C1792" s="257"/>
      <c r="D1792" s="257"/>
      <c r="E1792" s="257"/>
      <c r="F1792" s="257"/>
      <c r="G1792" s="257"/>
    </row>
    <row r="1793" spans="1:7" s="162" customFormat="1" ht="24">
      <c r="A1793" s="255" t="s">
        <v>412</v>
      </c>
      <c r="B1793" s="255"/>
      <c r="C1793" s="163" t="s">
        <v>174</v>
      </c>
      <c r="D1793" s="163" t="s">
        <v>175</v>
      </c>
      <c r="E1793" s="163" t="s">
        <v>176</v>
      </c>
      <c r="F1793" s="163" t="s">
        <v>177</v>
      </c>
      <c r="G1793" s="163" t="s">
        <v>178</v>
      </c>
    </row>
    <row r="1794" spans="1:7" s="162" customFormat="1" ht="24">
      <c r="A1794" s="164" t="s">
        <v>413</v>
      </c>
      <c r="B1794" s="165" t="s">
        <v>414</v>
      </c>
      <c r="C1794" s="164" t="s">
        <v>31</v>
      </c>
      <c r="D1794" s="164" t="s">
        <v>415</v>
      </c>
      <c r="E1794" s="166">
        <v>0.52</v>
      </c>
      <c r="F1794" s="167">
        <v>0.98</v>
      </c>
      <c r="G1794" s="167">
        <f>TRUNC(TRUNC(E1794,8)*F1794,2)</f>
        <v>0.5</v>
      </c>
    </row>
    <row r="1795" spans="1:7" s="162" customFormat="1">
      <c r="A1795" s="168"/>
      <c r="B1795" s="168"/>
      <c r="C1795" s="168"/>
      <c r="D1795" s="168"/>
      <c r="E1795" s="253" t="s">
        <v>416</v>
      </c>
      <c r="F1795" s="253"/>
      <c r="G1795" s="169">
        <f>SUM(G1794:G1794)</f>
        <v>0.5</v>
      </c>
    </row>
    <row r="1796" spans="1:7" s="162" customFormat="1">
      <c r="A1796" s="168"/>
      <c r="B1796" s="168"/>
      <c r="C1796" s="168"/>
      <c r="D1796" s="168"/>
      <c r="E1796" s="254" t="s">
        <v>181</v>
      </c>
      <c r="F1796" s="254"/>
      <c r="G1796" s="170">
        <f>SUM(G1795)</f>
        <v>0.5</v>
      </c>
    </row>
  </sheetData>
  <mergeCells count="1203">
    <mergeCell ref="E18:F18"/>
    <mergeCell ref="A19:B19"/>
    <mergeCell ref="E21:F21"/>
    <mergeCell ref="E22:F22"/>
    <mergeCell ref="E23:G23"/>
    <mergeCell ref="A24:G24"/>
    <mergeCell ref="A5:G5"/>
    <mergeCell ref="E6:G6"/>
    <mergeCell ref="A7:G7"/>
    <mergeCell ref="A8:B8"/>
    <mergeCell ref="E15:F15"/>
    <mergeCell ref="A16:B16"/>
    <mergeCell ref="A1:G4"/>
    <mergeCell ref="E44:G44"/>
    <mergeCell ref="A45:G45"/>
    <mergeCell ref="A46:B46"/>
    <mergeCell ref="E49:F49"/>
    <mergeCell ref="A50:B50"/>
    <mergeCell ref="E52:F52"/>
    <mergeCell ref="A35:G35"/>
    <mergeCell ref="A36:B36"/>
    <mergeCell ref="E39:F39"/>
    <mergeCell ref="A40:B40"/>
    <mergeCell ref="E42:F42"/>
    <mergeCell ref="E43:F43"/>
    <mergeCell ref="A25:B25"/>
    <mergeCell ref="E29:F29"/>
    <mergeCell ref="A30:B30"/>
    <mergeCell ref="E32:F32"/>
    <mergeCell ref="E33:F33"/>
    <mergeCell ref="E34:G34"/>
    <mergeCell ref="A73:B73"/>
    <mergeCell ref="E76:F76"/>
    <mergeCell ref="E77:F77"/>
    <mergeCell ref="E78:G78"/>
    <mergeCell ref="A79:G79"/>
    <mergeCell ref="A80:B80"/>
    <mergeCell ref="E66:F66"/>
    <mergeCell ref="A67:B67"/>
    <mergeCell ref="E69:F69"/>
    <mergeCell ref="E70:F70"/>
    <mergeCell ref="E71:G71"/>
    <mergeCell ref="A72:G72"/>
    <mergeCell ref="E53:F53"/>
    <mergeCell ref="E54:G54"/>
    <mergeCell ref="A55:G55"/>
    <mergeCell ref="A56:B56"/>
    <mergeCell ref="E63:F63"/>
    <mergeCell ref="A64:B64"/>
    <mergeCell ref="E99:G99"/>
    <mergeCell ref="A100:G100"/>
    <mergeCell ref="A101:B101"/>
    <mergeCell ref="E103:F103"/>
    <mergeCell ref="E104:F104"/>
    <mergeCell ref="E105:G105"/>
    <mergeCell ref="E92:F92"/>
    <mergeCell ref="E93:G93"/>
    <mergeCell ref="A94:G94"/>
    <mergeCell ref="A95:B95"/>
    <mergeCell ref="E97:F97"/>
    <mergeCell ref="E98:F98"/>
    <mergeCell ref="E85:F85"/>
    <mergeCell ref="E86:F86"/>
    <mergeCell ref="E87:G87"/>
    <mergeCell ref="A88:G88"/>
    <mergeCell ref="A89:B89"/>
    <mergeCell ref="E91:F91"/>
    <mergeCell ref="E125:F125"/>
    <mergeCell ref="E126:F126"/>
    <mergeCell ref="E127:G127"/>
    <mergeCell ref="A128:G128"/>
    <mergeCell ref="A129:B129"/>
    <mergeCell ref="E131:F131"/>
    <mergeCell ref="A113:B113"/>
    <mergeCell ref="E116:F116"/>
    <mergeCell ref="E117:F117"/>
    <mergeCell ref="E118:G118"/>
    <mergeCell ref="A119:G119"/>
    <mergeCell ref="A120:B120"/>
    <mergeCell ref="A106:G106"/>
    <mergeCell ref="A107:B107"/>
    <mergeCell ref="E109:F109"/>
    <mergeCell ref="E110:F110"/>
    <mergeCell ref="E111:G111"/>
    <mergeCell ref="A112:G112"/>
    <mergeCell ref="A146:G146"/>
    <mergeCell ref="A147:B147"/>
    <mergeCell ref="E149:F149"/>
    <mergeCell ref="E150:F150"/>
    <mergeCell ref="E151:G151"/>
    <mergeCell ref="A152:G152"/>
    <mergeCell ref="E139:G139"/>
    <mergeCell ref="A140:G140"/>
    <mergeCell ref="A141:B141"/>
    <mergeCell ref="E143:F143"/>
    <mergeCell ref="E144:F144"/>
    <mergeCell ref="E145:G145"/>
    <mergeCell ref="E132:F132"/>
    <mergeCell ref="E133:G133"/>
    <mergeCell ref="A134:G134"/>
    <mergeCell ref="A135:B135"/>
    <mergeCell ref="E137:F137"/>
    <mergeCell ref="E138:F138"/>
    <mergeCell ref="E175:G175"/>
    <mergeCell ref="A176:G176"/>
    <mergeCell ref="A177:B177"/>
    <mergeCell ref="E180:F180"/>
    <mergeCell ref="E181:F181"/>
    <mergeCell ref="E182:G182"/>
    <mergeCell ref="A163:G163"/>
    <mergeCell ref="A164:B164"/>
    <mergeCell ref="E166:F166"/>
    <mergeCell ref="A167:B167"/>
    <mergeCell ref="E173:F173"/>
    <mergeCell ref="E174:F174"/>
    <mergeCell ref="A153:B153"/>
    <mergeCell ref="E155:F155"/>
    <mergeCell ref="A156:B156"/>
    <mergeCell ref="E160:F160"/>
    <mergeCell ref="E161:F161"/>
    <mergeCell ref="E162:G162"/>
    <mergeCell ref="E201:F201"/>
    <mergeCell ref="E202:F202"/>
    <mergeCell ref="E203:G203"/>
    <mergeCell ref="A204:G204"/>
    <mergeCell ref="A205:B205"/>
    <mergeCell ref="E207:F207"/>
    <mergeCell ref="A191:B191"/>
    <mergeCell ref="E194:F194"/>
    <mergeCell ref="E195:F195"/>
    <mergeCell ref="E196:G196"/>
    <mergeCell ref="A197:G197"/>
    <mergeCell ref="A198:B198"/>
    <mergeCell ref="A183:G183"/>
    <mergeCell ref="A184:B184"/>
    <mergeCell ref="E187:F187"/>
    <mergeCell ref="E188:F188"/>
    <mergeCell ref="E189:G189"/>
    <mergeCell ref="A190:G190"/>
    <mergeCell ref="A228:B228"/>
    <mergeCell ref="E231:F231"/>
    <mergeCell ref="A232:B232"/>
    <mergeCell ref="E236:F236"/>
    <mergeCell ref="A237:B237"/>
    <mergeCell ref="E240:F240"/>
    <mergeCell ref="E221:F221"/>
    <mergeCell ref="A222:B222"/>
    <mergeCell ref="E224:F224"/>
    <mergeCell ref="E225:F225"/>
    <mergeCell ref="E226:G226"/>
    <mergeCell ref="A227:G227"/>
    <mergeCell ref="E208:F208"/>
    <mergeCell ref="E209:G209"/>
    <mergeCell ref="A210:G210"/>
    <mergeCell ref="A211:B211"/>
    <mergeCell ref="E218:F218"/>
    <mergeCell ref="A219:B219"/>
    <mergeCell ref="A260:B260"/>
    <mergeCell ref="E262:F262"/>
    <mergeCell ref="E263:F263"/>
    <mergeCell ref="E264:G264"/>
    <mergeCell ref="A265:G265"/>
    <mergeCell ref="A266:B266"/>
    <mergeCell ref="E252:F252"/>
    <mergeCell ref="A253:B253"/>
    <mergeCell ref="E256:F256"/>
    <mergeCell ref="E257:F257"/>
    <mergeCell ref="E258:G258"/>
    <mergeCell ref="A259:G259"/>
    <mergeCell ref="E241:F241"/>
    <mergeCell ref="E242:G242"/>
    <mergeCell ref="A243:G243"/>
    <mergeCell ref="A244:B244"/>
    <mergeCell ref="E247:F247"/>
    <mergeCell ref="A248:B248"/>
    <mergeCell ref="E282:G282"/>
    <mergeCell ref="A283:G283"/>
    <mergeCell ref="A284:B284"/>
    <mergeCell ref="E286:F286"/>
    <mergeCell ref="E287:F287"/>
    <mergeCell ref="E288:G288"/>
    <mergeCell ref="E275:F275"/>
    <mergeCell ref="E276:G276"/>
    <mergeCell ref="A277:G277"/>
    <mergeCell ref="A278:B278"/>
    <mergeCell ref="E280:F280"/>
    <mergeCell ref="E281:F281"/>
    <mergeCell ref="E268:F268"/>
    <mergeCell ref="E269:F269"/>
    <mergeCell ref="E270:G270"/>
    <mergeCell ref="A271:G271"/>
    <mergeCell ref="A272:B272"/>
    <mergeCell ref="E274:F274"/>
    <mergeCell ref="E304:F304"/>
    <mergeCell ref="E305:F305"/>
    <mergeCell ref="E306:G306"/>
    <mergeCell ref="A307:G307"/>
    <mergeCell ref="A308:B308"/>
    <mergeCell ref="E310:F310"/>
    <mergeCell ref="A296:B296"/>
    <mergeCell ref="E298:F298"/>
    <mergeCell ref="E299:F299"/>
    <mergeCell ref="E300:G300"/>
    <mergeCell ref="A301:G301"/>
    <mergeCell ref="A302:B302"/>
    <mergeCell ref="A289:G289"/>
    <mergeCell ref="A290:B290"/>
    <mergeCell ref="E292:F292"/>
    <mergeCell ref="E293:F293"/>
    <mergeCell ref="E294:G294"/>
    <mergeCell ref="A295:G295"/>
    <mergeCell ref="A325:G325"/>
    <mergeCell ref="A326:B326"/>
    <mergeCell ref="E328:F328"/>
    <mergeCell ref="E329:F329"/>
    <mergeCell ref="E330:G330"/>
    <mergeCell ref="A331:G331"/>
    <mergeCell ref="E318:G318"/>
    <mergeCell ref="A319:G319"/>
    <mergeCell ref="A320:B320"/>
    <mergeCell ref="E322:F322"/>
    <mergeCell ref="E323:F323"/>
    <mergeCell ref="E324:G324"/>
    <mergeCell ref="E311:F311"/>
    <mergeCell ref="E312:G312"/>
    <mergeCell ref="A313:G313"/>
    <mergeCell ref="A314:B314"/>
    <mergeCell ref="E316:F316"/>
    <mergeCell ref="E317:F317"/>
    <mergeCell ref="A348:B348"/>
    <mergeCell ref="E350:F350"/>
    <mergeCell ref="A351:B351"/>
    <mergeCell ref="E356:F356"/>
    <mergeCell ref="E357:F357"/>
    <mergeCell ref="E358:G358"/>
    <mergeCell ref="E340:F340"/>
    <mergeCell ref="A341:B341"/>
    <mergeCell ref="E344:F344"/>
    <mergeCell ref="E345:F345"/>
    <mergeCell ref="E346:G346"/>
    <mergeCell ref="A347:G347"/>
    <mergeCell ref="A332:B332"/>
    <mergeCell ref="E334:F334"/>
    <mergeCell ref="E335:F335"/>
    <mergeCell ref="E336:G336"/>
    <mergeCell ref="A337:G337"/>
    <mergeCell ref="A338:B338"/>
    <mergeCell ref="E374:F374"/>
    <mergeCell ref="E375:F375"/>
    <mergeCell ref="E376:G376"/>
    <mergeCell ref="A377:G377"/>
    <mergeCell ref="A378:B378"/>
    <mergeCell ref="E380:F380"/>
    <mergeCell ref="A366:B366"/>
    <mergeCell ref="E368:F368"/>
    <mergeCell ref="E369:F369"/>
    <mergeCell ref="E370:G370"/>
    <mergeCell ref="A371:G371"/>
    <mergeCell ref="A372:B372"/>
    <mergeCell ref="A359:G359"/>
    <mergeCell ref="A360:B360"/>
    <mergeCell ref="E362:F362"/>
    <mergeCell ref="E363:F363"/>
    <mergeCell ref="E364:G364"/>
    <mergeCell ref="A365:G365"/>
    <mergeCell ref="A401:B401"/>
    <mergeCell ref="E408:F408"/>
    <mergeCell ref="A409:B409"/>
    <mergeCell ref="E411:F411"/>
    <mergeCell ref="A412:B412"/>
    <mergeCell ref="E414:F414"/>
    <mergeCell ref="E394:F394"/>
    <mergeCell ref="A395:B395"/>
    <mergeCell ref="E397:F397"/>
    <mergeCell ref="E398:F398"/>
    <mergeCell ref="E399:G399"/>
    <mergeCell ref="A400:G400"/>
    <mergeCell ref="E381:F381"/>
    <mergeCell ref="E382:G382"/>
    <mergeCell ref="A383:G383"/>
    <mergeCell ref="A384:B384"/>
    <mergeCell ref="E391:F391"/>
    <mergeCell ref="A392:B392"/>
    <mergeCell ref="A435:B435"/>
    <mergeCell ref="E442:F442"/>
    <mergeCell ref="A443:B443"/>
    <mergeCell ref="E445:F445"/>
    <mergeCell ref="A446:B446"/>
    <mergeCell ref="E448:F448"/>
    <mergeCell ref="E428:F428"/>
    <mergeCell ref="A429:B429"/>
    <mergeCell ref="E431:F431"/>
    <mergeCell ref="E432:F432"/>
    <mergeCell ref="E433:G433"/>
    <mergeCell ref="A434:G434"/>
    <mergeCell ref="E415:F415"/>
    <mergeCell ref="E416:G416"/>
    <mergeCell ref="A417:G417"/>
    <mergeCell ref="A418:B418"/>
    <mergeCell ref="E425:F425"/>
    <mergeCell ref="A426:B426"/>
    <mergeCell ref="A469:B469"/>
    <mergeCell ref="E476:F476"/>
    <mergeCell ref="A477:B477"/>
    <mergeCell ref="E479:F479"/>
    <mergeCell ref="A480:B480"/>
    <mergeCell ref="E482:F482"/>
    <mergeCell ref="E462:F462"/>
    <mergeCell ref="A463:B463"/>
    <mergeCell ref="E465:F465"/>
    <mergeCell ref="E466:F466"/>
    <mergeCell ref="E467:G467"/>
    <mergeCell ref="A468:G468"/>
    <mergeCell ref="E449:F449"/>
    <mergeCell ref="E450:G450"/>
    <mergeCell ref="A451:G451"/>
    <mergeCell ref="A452:B452"/>
    <mergeCell ref="E459:F459"/>
    <mergeCell ref="A460:B460"/>
    <mergeCell ref="A503:B503"/>
    <mergeCell ref="E505:F505"/>
    <mergeCell ref="A506:B506"/>
    <mergeCell ref="E508:F508"/>
    <mergeCell ref="E509:F509"/>
    <mergeCell ref="E510:G510"/>
    <mergeCell ref="E491:F491"/>
    <mergeCell ref="E492:F492"/>
    <mergeCell ref="E493:G493"/>
    <mergeCell ref="A494:G494"/>
    <mergeCell ref="A495:B495"/>
    <mergeCell ref="E502:F502"/>
    <mergeCell ref="E483:F483"/>
    <mergeCell ref="E484:G484"/>
    <mergeCell ref="A485:G485"/>
    <mergeCell ref="A486:B486"/>
    <mergeCell ref="E488:F488"/>
    <mergeCell ref="A489:B489"/>
    <mergeCell ref="E539:F539"/>
    <mergeCell ref="A540:B540"/>
    <mergeCell ref="E542:F542"/>
    <mergeCell ref="E543:F543"/>
    <mergeCell ref="E544:G544"/>
    <mergeCell ref="A545:G545"/>
    <mergeCell ref="E525:F525"/>
    <mergeCell ref="E526:F526"/>
    <mergeCell ref="A528:G528"/>
    <mergeCell ref="A529:B529"/>
    <mergeCell ref="E536:F536"/>
    <mergeCell ref="A537:B537"/>
    <mergeCell ref="A511:G511"/>
    <mergeCell ref="A512:B512"/>
    <mergeCell ref="E519:F519"/>
    <mergeCell ref="A520:B520"/>
    <mergeCell ref="E522:F522"/>
    <mergeCell ref="A523:B523"/>
    <mergeCell ref="E570:F570"/>
    <mergeCell ref="E571:F571"/>
    <mergeCell ref="E572:G572"/>
    <mergeCell ref="A573:G573"/>
    <mergeCell ref="A574:B574"/>
    <mergeCell ref="E577:F577"/>
    <mergeCell ref="E560:F560"/>
    <mergeCell ref="E561:G561"/>
    <mergeCell ref="A562:G562"/>
    <mergeCell ref="A563:B563"/>
    <mergeCell ref="E567:F567"/>
    <mergeCell ref="A568:B568"/>
    <mergeCell ref="A546:B546"/>
    <mergeCell ref="E553:F553"/>
    <mergeCell ref="A554:B554"/>
    <mergeCell ref="E556:F556"/>
    <mergeCell ref="A557:B557"/>
    <mergeCell ref="E559:F559"/>
    <mergeCell ref="A594:B594"/>
    <mergeCell ref="E601:F601"/>
    <mergeCell ref="A602:B602"/>
    <mergeCell ref="E604:F604"/>
    <mergeCell ref="A605:B605"/>
    <mergeCell ref="E607:F607"/>
    <mergeCell ref="E587:F587"/>
    <mergeCell ref="A588:B588"/>
    <mergeCell ref="E590:F590"/>
    <mergeCell ref="E591:F591"/>
    <mergeCell ref="E592:G592"/>
    <mergeCell ref="A593:G593"/>
    <mergeCell ref="A578:B578"/>
    <mergeCell ref="E580:F580"/>
    <mergeCell ref="E581:F581"/>
    <mergeCell ref="E582:G582"/>
    <mergeCell ref="A583:G583"/>
    <mergeCell ref="A584:B584"/>
    <mergeCell ref="A625:B625"/>
    <mergeCell ref="E628:F628"/>
    <mergeCell ref="A629:B629"/>
    <mergeCell ref="E632:F632"/>
    <mergeCell ref="A633:B633"/>
    <mergeCell ref="E635:F635"/>
    <mergeCell ref="E618:F618"/>
    <mergeCell ref="A619:B619"/>
    <mergeCell ref="E621:F621"/>
    <mergeCell ref="E622:F622"/>
    <mergeCell ref="E623:G623"/>
    <mergeCell ref="A624:G624"/>
    <mergeCell ref="E608:F608"/>
    <mergeCell ref="E609:G609"/>
    <mergeCell ref="A610:G610"/>
    <mergeCell ref="A611:B611"/>
    <mergeCell ref="E614:F614"/>
    <mergeCell ref="A615:B615"/>
    <mergeCell ref="A653:B653"/>
    <mergeCell ref="E660:F660"/>
    <mergeCell ref="A661:B661"/>
    <mergeCell ref="E663:F663"/>
    <mergeCell ref="A664:B664"/>
    <mergeCell ref="E666:F666"/>
    <mergeCell ref="E646:F646"/>
    <mergeCell ref="A647:B647"/>
    <mergeCell ref="E649:F649"/>
    <mergeCell ref="E650:F650"/>
    <mergeCell ref="E651:G651"/>
    <mergeCell ref="A652:G652"/>
    <mergeCell ref="E636:F636"/>
    <mergeCell ref="E637:G637"/>
    <mergeCell ref="A638:G638"/>
    <mergeCell ref="A639:B639"/>
    <mergeCell ref="E642:F642"/>
    <mergeCell ref="A643:B643"/>
    <mergeCell ref="A685:B685"/>
    <mergeCell ref="E688:F688"/>
    <mergeCell ref="E689:F689"/>
    <mergeCell ref="E690:G690"/>
    <mergeCell ref="A691:G691"/>
    <mergeCell ref="A692:B692"/>
    <mergeCell ref="E678:F678"/>
    <mergeCell ref="A679:B679"/>
    <mergeCell ref="E681:F681"/>
    <mergeCell ref="E682:F682"/>
    <mergeCell ref="E683:G683"/>
    <mergeCell ref="A684:G684"/>
    <mergeCell ref="E667:F667"/>
    <mergeCell ref="E668:G668"/>
    <mergeCell ref="A669:G669"/>
    <mergeCell ref="A670:B670"/>
    <mergeCell ref="E675:F675"/>
    <mergeCell ref="A676:B676"/>
    <mergeCell ref="E711:G711"/>
    <mergeCell ref="A712:G712"/>
    <mergeCell ref="A713:B713"/>
    <mergeCell ref="E715:F715"/>
    <mergeCell ref="E716:F716"/>
    <mergeCell ref="E717:G717"/>
    <mergeCell ref="E704:F704"/>
    <mergeCell ref="E705:G705"/>
    <mergeCell ref="A706:G706"/>
    <mergeCell ref="A707:B707"/>
    <mergeCell ref="E709:F709"/>
    <mergeCell ref="E710:F710"/>
    <mergeCell ref="E697:F697"/>
    <mergeCell ref="E698:F698"/>
    <mergeCell ref="E699:G699"/>
    <mergeCell ref="A700:G700"/>
    <mergeCell ref="A701:B701"/>
    <mergeCell ref="E703:F703"/>
    <mergeCell ref="E737:F737"/>
    <mergeCell ref="E738:F738"/>
    <mergeCell ref="E739:G739"/>
    <mergeCell ref="A740:G740"/>
    <mergeCell ref="A741:B741"/>
    <mergeCell ref="E743:F743"/>
    <mergeCell ref="A725:B725"/>
    <mergeCell ref="E728:F728"/>
    <mergeCell ref="E729:F729"/>
    <mergeCell ref="E730:G730"/>
    <mergeCell ref="A731:G731"/>
    <mergeCell ref="A732:B732"/>
    <mergeCell ref="A718:G718"/>
    <mergeCell ref="A719:B719"/>
    <mergeCell ref="E721:F721"/>
    <mergeCell ref="E722:F722"/>
    <mergeCell ref="E723:G723"/>
    <mergeCell ref="A724:G724"/>
    <mergeCell ref="A758:G758"/>
    <mergeCell ref="A759:B759"/>
    <mergeCell ref="E761:F761"/>
    <mergeCell ref="E762:F762"/>
    <mergeCell ref="E763:G763"/>
    <mergeCell ref="A764:G764"/>
    <mergeCell ref="E751:G751"/>
    <mergeCell ref="A752:G752"/>
    <mergeCell ref="A753:B753"/>
    <mergeCell ref="E755:F755"/>
    <mergeCell ref="E756:F756"/>
    <mergeCell ref="E757:G757"/>
    <mergeCell ref="E744:F744"/>
    <mergeCell ref="E745:G745"/>
    <mergeCell ref="A746:G746"/>
    <mergeCell ref="A747:B747"/>
    <mergeCell ref="E749:F749"/>
    <mergeCell ref="E750:F750"/>
    <mergeCell ref="E784:F784"/>
    <mergeCell ref="E785:G785"/>
    <mergeCell ref="A786:G786"/>
    <mergeCell ref="A787:B787"/>
    <mergeCell ref="E789:F789"/>
    <mergeCell ref="E790:F790"/>
    <mergeCell ref="E777:F777"/>
    <mergeCell ref="E778:F778"/>
    <mergeCell ref="E779:G779"/>
    <mergeCell ref="A780:G780"/>
    <mergeCell ref="A781:B781"/>
    <mergeCell ref="E783:F783"/>
    <mergeCell ref="A765:B765"/>
    <mergeCell ref="E768:F768"/>
    <mergeCell ref="E769:F769"/>
    <mergeCell ref="E770:G770"/>
    <mergeCell ref="A771:G771"/>
    <mergeCell ref="A772:B772"/>
    <mergeCell ref="A805:B805"/>
    <mergeCell ref="E808:F808"/>
    <mergeCell ref="E809:F809"/>
    <mergeCell ref="E810:G810"/>
    <mergeCell ref="A811:G811"/>
    <mergeCell ref="A812:B812"/>
    <mergeCell ref="A798:G798"/>
    <mergeCell ref="A799:B799"/>
    <mergeCell ref="E801:F801"/>
    <mergeCell ref="E802:F802"/>
    <mergeCell ref="E803:G803"/>
    <mergeCell ref="A804:G804"/>
    <mergeCell ref="E791:G791"/>
    <mergeCell ref="A792:G792"/>
    <mergeCell ref="A793:B793"/>
    <mergeCell ref="E795:F795"/>
    <mergeCell ref="E796:F796"/>
    <mergeCell ref="E797:G797"/>
    <mergeCell ref="E831:G831"/>
    <mergeCell ref="A832:G832"/>
    <mergeCell ref="A833:B833"/>
    <mergeCell ref="E835:F835"/>
    <mergeCell ref="E836:F836"/>
    <mergeCell ref="E837:G837"/>
    <mergeCell ref="E824:F824"/>
    <mergeCell ref="E825:G825"/>
    <mergeCell ref="A826:G826"/>
    <mergeCell ref="A827:B827"/>
    <mergeCell ref="E829:F829"/>
    <mergeCell ref="E830:F830"/>
    <mergeCell ref="E817:F817"/>
    <mergeCell ref="E818:F818"/>
    <mergeCell ref="E819:G819"/>
    <mergeCell ref="A820:G820"/>
    <mergeCell ref="A821:B821"/>
    <mergeCell ref="E823:F823"/>
    <mergeCell ref="A857:G857"/>
    <mergeCell ref="A858:B858"/>
    <mergeCell ref="E860:F860"/>
    <mergeCell ref="E861:F861"/>
    <mergeCell ref="E862:G862"/>
    <mergeCell ref="A863:G863"/>
    <mergeCell ref="A845:B845"/>
    <mergeCell ref="E847:F847"/>
    <mergeCell ref="A848:B848"/>
    <mergeCell ref="E854:F854"/>
    <mergeCell ref="E855:F855"/>
    <mergeCell ref="E856:G856"/>
    <mergeCell ref="A838:G838"/>
    <mergeCell ref="A839:B839"/>
    <mergeCell ref="E841:F841"/>
    <mergeCell ref="E842:F842"/>
    <mergeCell ref="E843:G843"/>
    <mergeCell ref="A844:G844"/>
    <mergeCell ref="E879:F879"/>
    <mergeCell ref="E880:G880"/>
    <mergeCell ref="A881:G881"/>
    <mergeCell ref="A882:B882"/>
    <mergeCell ref="E884:F884"/>
    <mergeCell ref="E885:F885"/>
    <mergeCell ref="E872:F872"/>
    <mergeCell ref="E873:F873"/>
    <mergeCell ref="E874:G874"/>
    <mergeCell ref="A875:G875"/>
    <mergeCell ref="A876:B876"/>
    <mergeCell ref="E878:F878"/>
    <mergeCell ref="A864:B864"/>
    <mergeCell ref="E866:F866"/>
    <mergeCell ref="E867:F867"/>
    <mergeCell ref="E868:G868"/>
    <mergeCell ref="A869:G869"/>
    <mergeCell ref="A870:B870"/>
    <mergeCell ref="E906:G906"/>
    <mergeCell ref="A907:G907"/>
    <mergeCell ref="A908:B908"/>
    <mergeCell ref="E911:F911"/>
    <mergeCell ref="E912:F912"/>
    <mergeCell ref="E913:G913"/>
    <mergeCell ref="E898:F898"/>
    <mergeCell ref="E899:G899"/>
    <mergeCell ref="A900:G900"/>
    <mergeCell ref="A901:B901"/>
    <mergeCell ref="E904:F904"/>
    <mergeCell ref="E905:F905"/>
    <mergeCell ref="E886:G886"/>
    <mergeCell ref="A887:G887"/>
    <mergeCell ref="A888:B888"/>
    <mergeCell ref="E890:F890"/>
    <mergeCell ref="A891:B891"/>
    <mergeCell ref="E897:F897"/>
    <mergeCell ref="E931:F931"/>
    <mergeCell ref="E932:F932"/>
    <mergeCell ref="E933:G933"/>
    <mergeCell ref="A934:G934"/>
    <mergeCell ref="A935:B935"/>
    <mergeCell ref="E937:F937"/>
    <mergeCell ref="A922:B922"/>
    <mergeCell ref="E925:F925"/>
    <mergeCell ref="E926:F926"/>
    <mergeCell ref="E927:G927"/>
    <mergeCell ref="A928:G928"/>
    <mergeCell ref="A929:B929"/>
    <mergeCell ref="A914:G914"/>
    <mergeCell ref="A915:B915"/>
    <mergeCell ref="E918:F918"/>
    <mergeCell ref="E919:F919"/>
    <mergeCell ref="E920:G920"/>
    <mergeCell ref="A921:G921"/>
    <mergeCell ref="A959:B959"/>
    <mergeCell ref="E962:F962"/>
    <mergeCell ref="E963:F963"/>
    <mergeCell ref="E964:G964"/>
    <mergeCell ref="A965:G965"/>
    <mergeCell ref="A966:B966"/>
    <mergeCell ref="E948:F948"/>
    <mergeCell ref="A949:B949"/>
    <mergeCell ref="E955:F955"/>
    <mergeCell ref="E956:F956"/>
    <mergeCell ref="E957:G957"/>
    <mergeCell ref="A958:G958"/>
    <mergeCell ref="A938:B938"/>
    <mergeCell ref="E942:F942"/>
    <mergeCell ref="E943:F943"/>
    <mergeCell ref="E944:G944"/>
    <mergeCell ref="A945:G945"/>
    <mergeCell ref="A946:B946"/>
    <mergeCell ref="E985:G985"/>
    <mergeCell ref="A986:G986"/>
    <mergeCell ref="A987:B987"/>
    <mergeCell ref="E989:F989"/>
    <mergeCell ref="E990:F990"/>
    <mergeCell ref="E991:G991"/>
    <mergeCell ref="E977:F977"/>
    <mergeCell ref="E978:G978"/>
    <mergeCell ref="A979:G979"/>
    <mergeCell ref="A980:B980"/>
    <mergeCell ref="E983:F983"/>
    <mergeCell ref="E984:F984"/>
    <mergeCell ref="E969:F969"/>
    <mergeCell ref="E970:F970"/>
    <mergeCell ref="E971:G971"/>
    <mergeCell ref="A972:G972"/>
    <mergeCell ref="A973:B973"/>
    <mergeCell ref="E976:F976"/>
    <mergeCell ref="E1013:F1013"/>
    <mergeCell ref="E1014:G1014"/>
    <mergeCell ref="A1015:G1015"/>
    <mergeCell ref="A1016:B1016"/>
    <mergeCell ref="E1019:F1019"/>
    <mergeCell ref="E1020:F1020"/>
    <mergeCell ref="E1006:F1006"/>
    <mergeCell ref="E1007:F1007"/>
    <mergeCell ref="E1008:G1008"/>
    <mergeCell ref="A1009:G1009"/>
    <mergeCell ref="A1010:B1010"/>
    <mergeCell ref="E1012:F1012"/>
    <mergeCell ref="A992:G992"/>
    <mergeCell ref="A993:B993"/>
    <mergeCell ref="E1000:F1000"/>
    <mergeCell ref="A1001:B1001"/>
    <mergeCell ref="E1003:F1003"/>
    <mergeCell ref="A1004:B1004"/>
    <mergeCell ref="A1038:B1038"/>
    <mergeCell ref="E1040:F1040"/>
    <mergeCell ref="E1041:F1041"/>
    <mergeCell ref="E1042:G1042"/>
    <mergeCell ref="A1043:G1043"/>
    <mergeCell ref="A1044:B1044"/>
    <mergeCell ref="A1031:G1031"/>
    <mergeCell ref="A1032:B1032"/>
    <mergeCell ref="E1034:F1034"/>
    <mergeCell ref="E1035:F1035"/>
    <mergeCell ref="E1036:G1036"/>
    <mergeCell ref="A1037:G1037"/>
    <mergeCell ref="E1021:G1021"/>
    <mergeCell ref="A1022:G1022"/>
    <mergeCell ref="A1023:B1023"/>
    <mergeCell ref="E1028:F1028"/>
    <mergeCell ref="E1029:F1029"/>
    <mergeCell ref="E1030:G1030"/>
    <mergeCell ref="E1064:F1064"/>
    <mergeCell ref="A1065:B1065"/>
    <mergeCell ref="E1068:F1068"/>
    <mergeCell ref="E1069:F1069"/>
    <mergeCell ref="E1070:G1070"/>
    <mergeCell ref="A1071:G1071"/>
    <mergeCell ref="E1053:F1053"/>
    <mergeCell ref="E1054:G1054"/>
    <mergeCell ref="A1055:G1055"/>
    <mergeCell ref="A1056:B1056"/>
    <mergeCell ref="E1059:F1059"/>
    <mergeCell ref="A1060:B1060"/>
    <mergeCell ref="E1046:F1046"/>
    <mergeCell ref="E1047:F1047"/>
    <mergeCell ref="E1048:G1048"/>
    <mergeCell ref="A1049:G1049"/>
    <mergeCell ref="A1050:B1050"/>
    <mergeCell ref="E1052:F1052"/>
    <mergeCell ref="E1095:F1095"/>
    <mergeCell ref="E1096:F1096"/>
    <mergeCell ref="E1097:G1097"/>
    <mergeCell ref="A1098:G1098"/>
    <mergeCell ref="A1099:B1099"/>
    <mergeCell ref="E1102:F1102"/>
    <mergeCell ref="E1085:F1085"/>
    <mergeCell ref="E1086:G1086"/>
    <mergeCell ref="A1087:G1087"/>
    <mergeCell ref="A1088:B1088"/>
    <mergeCell ref="E1092:F1092"/>
    <mergeCell ref="A1093:B1093"/>
    <mergeCell ref="A1072:B1072"/>
    <mergeCell ref="E1075:F1075"/>
    <mergeCell ref="A1076:B1076"/>
    <mergeCell ref="E1080:F1080"/>
    <mergeCell ref="A1081:B1081"/>
    <mergeCell ref="E1084:F1084"/>
    <mergeCell ref="E1123:G1123"/>
    <mergeCell ref="A1124:G1124"/>
    <mergeCell ref="A1125:B1125"/>
    <mergeCell ref="E1127:F1127"/>
    <mergeCell ref="A1128:B1128"/>
    <mergeCell ref="E1131:F1131"/>
    <mergeCell ref="A1114:G1114"/>
    <mergeCell ref="A1115:B1115"/>
    <mergeCell ref="E1117:F1117"/>
    <mergeCell ref="A1118:B1118"/>
    <mergeCell ref="E1121:F1121"/>
    <mergeCell ref="E1122:F1122"/>
    <mergeCell ref="A1103:B1103"/>
    <mergeCell ref="E1107:F1107"/>
    <mergeCell ref="A1108:B1108"/>
    <mergeCell ref="E1111:F1111"/>
    <mergeCell ref="E1112:F1112"/>
    <mergeCell ref="E1113:G1113"/>
    <mergeCell ref="A1148:B1148"/>
    <mergeCell ref="E1151:F1151"/>
    <mergeCell ref="E1152:F1152"/>
    <mergeCell ref="E1153:G1153"/>
    <mergeCell ref="A1154:G1154"/>
    <mergeCell ref="A1155:B1155"/>
    <mergeCell ref="E1141:F1141"/>
    <mergeCell ref="E1142:F1142"/>
    <mergeCell ref="E1143:G1143"/>
    <mergeCell ref="A1144:G1144"/>
    <mergeCell ref="A1145:B1145"/>
    <mergeCell ref="E1147:F1147"/>
    <mergeCell ref="E1132:F1132"/>
    <mergeCell ref="E1133:G1133"/>
    <mergeCell ref="A1134:G1134"/>
    <mergeCell ref="A1135:B1135"/>
    <mergeCell ref="E1137:F1137"/>
    <mergeCell ref="A1138:B1138"/>
    <mergeCell ref="E1171:G1171"/>
    <mergeCell ref="A1172:G1172"/>
    <mergeCell ref="A1173:B1173"/>
    <mergeCell ref="E1175:F1175"/>
    <mergeCell ref="E1176:F1176"/>
    <mergeCell ref="E1177:G1177"/>
    <mergeCell ref="E1164:F1164"/>
    <mergeCell ref="E1165:G1165"/>
    <mergeCell ref="A1166:G1166"/>
    <mergeCell ref="A1167:B1167"/>
    <mergeCell ref="E1169:F1169"/>
    <mergeCell ref="E1170:F1170"/>
    <mergeCell ref="E1157:F1157"/>
    <mergeCell ref="E1158:F1158"/>
    <mergeCell ref="E1159:G1159"/>
    <mergeCell ref="A1160:G1160"/>
    <mergeCell ref="A1161:B1161"/>
    <mergeCell ref="E1163:F1163"/>
    <mergeCell ref="E1193:F1193"/>
    <mergeCell ref="E1194:F1194"/>
    <mergeCell ref="E1195:G1195"/>
    <mergeCell ref="A1196:G1196"/>
    <mergeCell ref="A1197:B1197"/>
    <mergeCell ref="E1199:F1199"/>
    <mergeCell ref="A1185:B1185"/>
    <mergeCell ref="E1187:F1187"/>
    <mergeCell ref="E1188:F1188"/>
    <mergeCell ref="E1189:G1189"/>
    <mergeCell ref="A1190:G1190"/>
    <mergeCell ref="A1191:B1191"/>
    <mergeCell ref="A1178:G1178"/>
    <mergeCell ref="A1179:B1179"/>
    <mergeCell ref="E1181:F1181"/>
    <mergeCell ref="E1182:F1182"/>
    <mergeCell ref="E1183:G1183"/>
    <mergeCell ref="A1184:G1184"/>
    <mergeCell ref="A1214:G1214"/>
    <mergeCell ref="A1215:B1215"/>
    <mergeCell ref="E1217:F1217"/>
    <mergeCell ref="E1218:F1218"/>
    <mergeCell ref="E1219:G1219"/>
    <mergeCell ref="A1220:G1220"/>
    <mergeCell ref="E1207:G1207"/>
    <mergeCell ref="A1208:G1208"/>
    <mergeCell ref="A1209:B1209"/>
    <mergeCell ref="E1211:F1211"/>
    <mergeCell ref="E1212:F1212"/>
    <mergeCell ref="E1213:G1213"/>
    <mergeCell ref="E1200:F1200"/>
    <mergeCell ref="E1201:G1201"/>
    <mergeCell ref="A1202:G1202"/>
    <mergeCell ref="A1203:B1203"/>
    <mergeCell ref="E1205:F1205"/>
    <mergeCell ref="E1206:F1206"/>
    <mergeCell ref="E1236:F1236"/>
    <mergeCell ref="E1237:G1237"/>
    <mergeCell ref="A1238:G1238"/>
    <mergeCell ref="A1239:B1239"/>
    <mergeCell ref="E1241:F1241"/>
    <mergeCell ref="E1242:F1242"/>
    <mergeCell ref="E1229:F1229"/>
    <mergeCell ref="E1230:F1230"/>
    <mergeCell ref="E1231:G1231"/>
    <mergeCell ref="A1232:G1232"/>
    <mergeCell ref="A1233:B1233"/>
    <mergeCell ref="E1235:F1235"/>
    <mergeCell ref="A1221:B1221"/>
    <mergeCell ref="E1223:F1223"/>
    <mergeCell ref="E1224:F1224"/>
    <mergeCell ref="E1225:G1225"/>
    <mergeCell ref="A1226:G1226"/>
    <mergeCell ref="A1227:B1227"/>
    <mergeCell ref="A1257:B1257"/>
    <mergeCell ref="E1259:F1259"/>
    <mergeCell ref="E1260:F1260"/>
    <mergeCell ref="E1261:G1261"/>
    <mergeCell ref="A1262:G1262"/>
    <mergeCell ref="A1263:B1263"/>
    <mergeCell ref="A1250:G1250"/>
    <mergeCell ref="A1251:B1251"/>
    <mergeCell ref="E1253:F1253"/>
    <mergeCell ref="E1254:F1254"/>
    <mergeCell ref="E1255:G1255"/>
    <mergeCell ref="A1256:G1256"/>
    <mergeCell ref="E1243:G1243"/>
    <mergeCell ref="A1244:G1244"/>
    <mergeCell ref="A1245:B1245"/>
    <mergeCell ref="E1247:F1247"/>
    <mergeCell ref="E1248:F1248"/>
    <mergeCell ref="E1249:G1249"/>
    <mergeCell ref="E1279:G1279"/>
    <mergeCell ref="A1280:G1280"/>
    <mergeCell ref="A1281:B1281"/>
    <mergeCell ref="E1283:F1283"/>
    <mergeCell ref="E1284:F1284"/>
    <mergeCell ref="E1285:G1285"/>
    <mergeCell ref="E1272:F1272"/>
    <mergeCell ref="E1273:G1273"/>
    <mergeCell ref="A1274:G1274"/>
    <mergeCell ref="A1275:B1275"/>
    <mergeCell ref="E1277:F1277"/>
    <mergeCell ref="E1278:F1278"/>
    <mergeCell ref="E1265:F1265"/>
    <mergeCell ref="E1266:F1266"/>
    <mergeCell ref="E1267:G1267"/>
    <mergeCell ref="A1268:G1268"/>
    <mergeCell ref="A1269:B1269"/>
    <mergeCell ref="E1271:F1271"/>
    <mergeCell ref="E1305:F1305"/>
    <mergeCell ref="E1306:G1306"/>
    <mergeCell ref="A1307:G1307"/>
    <mergeCell ref="A1308:B1308"/>
    <mergeCell ref="E1313:F1313"/>
    <mergeCell ref="A1314:B1314"/>
    <mergeCell ref="A1293:B1293"/>
    <mergeCell ref="E1298:F1298"/>
    <mergeCell ref="A1299:B1299"/>
    <mergeCell ref="E1301:F1301"/>
    <mergeCell ref="A1302:B1302"/>
    <mergeCell ref="E1304:F1304"/>
    <mergeCell ref="A1286:G1286"/>
    <mergeCell ref="A1287:B1287"/>
    <mergeCell ref="E1289:F1289"/>
    <mergeCell ref="E1290:F1290"/>
    <mergeCell ref="E1291:G1291"/>
    <mergeCell ref="A1292:G1292"/>
    <mergeCell ref="A1336:G1336"/>
    <mergeCell ref="A1337:B1337"/>
    <mergeCell ref="E1342:F1342"/>
    <mergeCell ref="A1343:B1343"/>
    <mergeCell ref="E1345:F1345"/>
    <mergeCell ref="A1346:B1346"/>
    <mergeCell ref="A1328:B1328"/>
    <mergeCell ref="E1330:F1330"/>
    <mergeCell ref="A1331:B1331"/>
    <mergeCell ref="E1333:F1333"/>
    <mergeCell ref="E1334:F1334"/>
    <mergeCell ref="E1335:G1335"/>
    <mergeCell ref="E1316:F1316"/>
    <mergeCell ref="E1317:F1317"/>
    <mergeCell ref="E1318:G1318"/>
    <mergeCell ref="A1319:G1319"/>
    <mergeCell ref="A1320:B1320"/>
    <mergeCell ref="E1327:F1327"/>
    <mergeCell ref="E1364:F1364"/>
    <mergeCell ref="A1365:B1365"/>
    <mergeCell ref="E1370:F1370"/>
    <mergeCell ref="E1371:F1371"/>
    <mergeCell ref="E1372:G1372"/>
    <mergeCell ref="A1373:G1373"/>
    <mergeCell ref="A1355:B1355"/>
    <mergeCell ref="E1358:F1358"/>
    <mergeCell ref="E1359:F1359"/>
    <mergeCell ref="E1360:G1360"/>
    <mergeCell ref="A1361:G1361"/>
    <mergeCell ref="A1362:B1362"/>
    <mergeCell ref="E1348:F1348"/>
    <mergeCell ref="E1349:F1349"/>
    <mergeCell ref="E1350:G1350"/>
    <mergeCell ref="A1351:G1351"/>
    <mergeCell ref="A1352:B1352"/>
    <mergeCell ref="E1354:F1354"/>
    <mergeCell ref="E1389:F1389"/>
    <mergeCell ref="E1390:G1390"/>
    <mergeCell ref="A1391:G1391"/>
    <mergeCell ref="A1392:B1392"/>
    <mergeCell ref="E1394:F1394"/>
    <mergeCell ref="E1395:F1395"/>
    <mergeCell ref="E1382:F1382"/>
    <mergeCell ref="E1383:F1383"/>
    <mergeCell ref="E1384:G1384"/>
    <mergeCell ref="A1385:G1385"/>
    <mergeCell ref="A1386:B1386"/>
    <mergeCell ref="E1388:F1388"/>
    <mergeCell ref="A1374:B1374"/>
    <mergeCell ref="E1376:F1376"/>
    <mergeCell ref="E1377:F1377"/>
    <mergeCell ref="E1378:G1378"/>
    <mergeCell ref="A1379:G1379"/>
    <mergeCell ref="A1380:B1380"/>
    <mergeCell ref="E1414:G1414"/>
    <mergeCell ref="A1415:G1415"/>
    <mergeCell ref="A1416:B1416"/>
    <mergeCell ref="E1418:F1418"/>
    <mergeCell ref="E1419:F1419"/>
    <mergeCell ref="E1420:G1420"/>
    <mergeCell ref="E1407:F1407"/>
    <mergeCell ref="E1408:G1408"/>
    <mergeCell ref="A1409:G1409"/>
    <mergeCell ref="A1410:B1410"/>
    <mergeCell ref="E1412:F1412"/>
    <mergeCell ref="E1413:F1413"/>
    <mergeCell ref="E1396:G1396"/>
    <mergeCell ref="A1397:G1397"/>
    <mergeCell ref="A1398:B1398"/>
    <mergeCell ref="E1400:F1400"/>
    <mergeCell ref="A1401:B1401"/>
    <mergeCell ref="E1406:F1406"/>
    <mergeCell ref="E1437:F1437"/>
    <mergeCell ref="A1438:B1438"/>
    <mergeCell ref="E1440:F1440"/>
    <mergeCell ref="A1441:B1441"/>
    <mergeCell ref="E1444:F1444"/>
    <mergeCell ref="E1445:F1445"/>
    <mergeCell ref="A1428:B1428"/>
    <mergeCell ref="E1430:F1430"/>
    <mergeCell ref="E1431:F1431"/>
    <mergeCell ref="E1432:G1432"/>
    <mergeCell ref="A1433:G1433"/>
    <mergeCell ref="A1434:B1434"/>
    <mergeCell ref="A1421:G1421"/>
    <mergeCell ref="A1422:B1422"/>
    <mergeCell ref="E1424:F1424"/>
    <mergeCell ref="E1425:F1425"/>
    <mergeCell ref="E1426:G1426"/>
    <mergeCell ref="A1427:G1427"/>
    <mergeCell ref="E1468:F1468"/>
    <mergeCell ref="A1469:B1469"/>
    <mergeCell ref="E1473:F1473"/>
    <mergeCell ref="E1474:F1474"/>
    <mergeCell ref="E1475:G1475"/>
    <mergeCell ref="A1476:G1476"/>
    <mergeCell ref="A1459:B1459"/>
    <mergeCell ref="E1461:F1461"/>
    <mergeCell ref="E1462:F1462"/>
    <mergeCell ref="E1463:G1463"/>
    <mergeCell ref="A1464:G1464"/>
    <mergeCell ref="A1465:B1465"/>
    <mergeCell ref="E1446:G1446"/>
    <mergeCell ref="A1447:G1447"/>
    <mergeCell ref="A1448:B1448"/>
    <mergeCell ref="E1455:F1455"/>
    <mergeCell ref="A1456:B1456"/>
    <mergeCell ref="E1458:F1458"/>
    <mergeCell ref="E1504:F1504"/>
    <mergeCell ref="A1505:B1505"/>
    <mergeCell ref="E1507:F1507"/>
    <mergeCell ref="E1508:F1508"/>
    <mergeCell ref="E1509:G1509"/>
    <mergeCell ref="A1510:G1510"/>
    <mergeCell ref="E1491:F1491"/>
    <mergeCell ref="E1492:G1492"/>
    <mergeCell ref="A1493:G1493"/>
    <mergeCell ref="A1494:B1494"/>
    <mergeCell ref="E1501:F1501"/>
    <mergeCell ref="A1502:B1502"/>
    <mergeCell ref="A1477:B1477"/>
    <mergeCell ref="E1484:F1484"/>
    <mergeCell ref="A1485:B1485"/>
    <mergeCell ref="E1487:F1487"/>
    <mergeCell ref="A1488:B1488"/>
    <mergeCell ref="E1490:F1490"/>
    <mergeCell ref="E1536:F1536"/>
    <mergeCell ref="A1537:B1537"/>
    <mergeCell ref="E1539:F1539"/>
    <mergeCell ref="E1540:F1540"/>
    <mergeCell ref="E1541:G1541"/>
    <mergeCell ref="A1542:G1542"/>
    <mergeCell ref="E1523:F1523"/>
    <mergeCell ref="E1524:G1524"/>
    <mergeCell ref="A1525:G1525"/>
    <mergeCell ref="A1526:B1526"/>
    <mergeCell ref="E1533:F1533"/>
    <mergeCell ref="A1534:B1534"/>
    <mergeCell ref="A1511:B1511"/>
    <mergeCell ref="E1516:F1516"/>
    <mergeCell ref="A1517:B1517"/>
    <mergeCell ref="E1519:F1519"/>
    <mergeCell ref="A1520:B1520"/>
    <mergeCell ref="E1522:F1522"/>
    <mergeCell ref="E1570:F1570"/>
    <mergeCell ref="A1571:B1571"/>
    <mergeCell ref="E1573:F1573"/>
    <mergeCell ref="E1574:F1574"/>
    <mergeCell ref="E1575:G1575"/>
    <mergeCell ref="A1576:G1576"/>
    <mergeCell ref="E1557:F1557"/>
    <mergeCell ref="E1558:G1558"/>
    <mergeCell ref="A1559:G1559"/>
    <mergeCell ref="A1560:B1560"/>
    <mergeCell ref="E1567:F1567"/>
    <mergeCell ref="A1568:B1568"/>
    <mergeCell ref="A1543:B1543"/>
    <mergeCell ref="E1550:F1550"/>
    <mergeCell ref="A1551:B1551"/>
    <mergeCell ref="E1553:F1553"/>
    <mergeCell ref="A1554:B1554"/>
    <mergeCell ref="E1556:F1556"/>
    <mergeCell ref="E1604:F1604"/>
    <mergeCell ref="A1605:B1605"/>
    <mergeCell ref="E1607:F1607"/>
    <mergeCell ref="E1608:F1608"/>
    <mergeCell ref="E1609:G1609"/>
    <mergeCell ref="A1610:G1610"/>
    <mergeCell ref="E1591:F1591"/>
    <mergeCell ref="E1592:G1592"/>
    <mergeCell ref="A1593:G1593"/>
    <mergeCell ref="A1594:B1594"/>
    <mergeCell ref="E1601:F1601"/>
    <mergeCell ref="A1602:B1602"/>
    <mergeCell ref="A1577:B1577"/>
    <mergeCell ref="E1584:F1584"/>
    <mergeCell ref="A1585:B1585"/>
    <mergeCell ref="E1587:F1587"/>
    <mergeCell ref="A1588:B1588"/>
    <mergeCell ref="E1590:F1590"/>
    <mergeCell ref="A1629:B1629"/>
    <mergeCell ref="E1631:F1631"/>
    <mergeCell ref="E1632:F1632"/>
    <mergeCell ref="E1633:G1633"/>
    <mergeCell ref="A1634:G1634"/>
    <mergeCell ref="A1635:B1635"/>
    <mergeCell ref="A1619:G1619"/>
    <mergeCell ref="A1620:B1620"/>
    <mergeCell ref="E1625:F1625"/>
    <mergeCell ref="E1626:F1626"/>
    <mergeCell ref="E1627:G1627"/>
    <mergeCell ref="A1628:G1628"/>
    <mergeCell ref="A1611:B1611"/>
    <mergeCell ref="E1613:F1613"/>
    <mergeCell ref="A1614:B1614"/>
    <mergeCell ref="E1616:F1616"/>
    <mergeCell ref="E1617:F1617"/>
    <mergeCell ref="E1618:G1618"/>
    <mergeCell ref="E1651:G1651"/>
    <mergeCell ref="A1652:G1652"/>
    <mergeCell ref="A1653:B1653"/>
    <mergeCell ref="E1655:F1655"/>
    <mergeCell ref="A1656:B1656"/>
    <mergeCell ref="E1659:F1659"/>
    <mergeCell ref="E1644:F1644"/>
    <mergeCell ref="E1645:G1645"/>
    <mergeCell ref="A1646:G1646"/>
    <mergeCell ref="A1647:B1647"/>
    <mergeCell ref="E1649:F1649"/>
    <mergeCell ref="E1650:F1650"/>
    <mergeCell ref="E1637:F1637"/>
    <mergeCell ref="E1638:F1638"/>
    <mergeCell ref="E1639:G1639"/>
    <mergeCell ref="A1640:G1640"/>
    <mergeCell ref="A1641:B1641"/>
    <mergeCell ref="E1643:F1643"/>
    <mergeCell ref="E1678:F1678"/>
    <mergeCell ref="E1679:G1679"/>
    <mergeCell ref="A1680:G1680"/>
    <mergeCell ref="A1681:B1681"/>
    <mergeCell ref="E1683:F1683"/>
    <mergeCell ref="E1684:F1684"/>
    <mergeCell ref="E1671:F1671"/>
    <mergeCell ref="E1672:F1672"/>
    <mergeCell ref="E1673:G1673"/>
    <mergeCell ref="A1674:G1674"/>
    <mergeCell ref="A1675:B1675"/>
    <mergeCell ref="E1677:F1677"/>
    <mergeCell ref="E1660:F1660"/>
    <mergeCell ref="E1661:G1661"/>
    <mergeCell ref="A1662:G1662"/>
    <mergeCell ref="A1663:B1663"/>
    <mergeCell ref="E1665:F1665"/>
    <mergeCell ref="A1666:B1666"/>
    <mergeCell ref="A1699:B1699"/>
    <mergeCell ref="E1706:F1706"/>
    <mergeCell ref="A1707:B1707"/>
    <mergeCell ref="E1709:F1709"/>
    <mergeCell ref="A1710:B1710"/>
    <mergeCell ref="E1712:F1712"/>
    <mergeCell ref="A1692:G1692"/>
    <mergeCell ref="A1693:B1693"/>
    <mergeCell ref="E1695:F1695"/>
    <mergeCell ref="E1696:F1696"/>
    <mergeCell ref="E1697:G1697"/>
    <mergeCell ref="A1698:G1698"/>
    <mergeCell ref="E1685:G1685"/>
    <mergeCell ref="A1686:G1686"/>
    <mergeCell ref="A1687:B1687"/>
    <mergeCell ref="E1689:F1689"/>
    <mergeCell ref="E1690:F1690"/>
    <mergeCell ref="E1691:G1691"/>
    <mergeCell ref="A1733:B1733"/>
    <mergeCell ref="E1735:F1735"/>
    <mergeCell ref="A1736:B1736"/>
    <mergeCell ref="E1738:F1738"/>
    <mergeCell ref="E1739:F1739"/>
    <mergeCell ref="E1740:G1740"/>
    <mergeCell ref="E1726:F1726"/>
    <mergeCell ref="A1727:B1727"/>
    <mergeCell ref="E1729:F1729"/>
    <mergeCell ref="E1730:F1730"/>
    <mergeCell ref="E1731:G1731"/>
    <mergeCell ref="A1732:G1732"/>
    <mergeCell ref="E1713:F1713"/>
    <mergeCell ref="E1714:G1714"/>
    <mergeCell ref="A1715:G1715"/>
    <mergeCell ref="A1716:B1716"/>
    <mergeCell ref="E1723:F1723"/>
    <mergeCell ref="A1724:B1724"/>
    <mergeCell ref="E1763:F1763"/>
    <mergeCell ref="E1764:G1764"/>
    <mergeCell ref="A1765:G1765"/>
    <mergeCell ref="A1766:B1766"/>
    <mergeCell ref="E1771:F1771"/>
    <mergeCell ref="E1772:F1772"/>
    <mergeCell ref="E1755:F1755"/>
    <mergeCell ref="E1756:F1756"/>
    <mergeCell ref="E1757:G1757"/>
    <mergeCell ref="A1758:G1758"/>
    <mergeCell ref="A1759:B1759"/>
    <mergeCell ref="E1762:F1762"/>
    <mergeCell ref="A1741:G1741"/>
    <mergeCell ref="A1742:B1742"/>
    <mergeCell ref="E1749:F1749"/>
    <mergeCell ref="A1750:B1750"/>
    <mergeCell ref="E1752:F1752"/>
    <mergeCell ref="A1753:B1753"/>
    <mergeCell ref="E1795:F1795"/>
    <mergeCell ref="E1796:F1796"/>
    <mergeCell ref="A1787:B1787"/>
    <mergeCell ref="E1789:F1789"/>
    <mergeCell ref="E1790:F1790"/>
    <mergeCell ref="E1791:G1791"/>
    <mergeCell ref="A1792:G1792"/>
    <mergeCell ref="A1793:B1793"/>
    <mergeCell ref="A1780:G1780"/>
    <mergeCell ref="A1781:B1781"/>
    <mergeCell ref="E1783:F1783"/>
    <mergeCell ref="E1784:F1784"/>
    <mergeCell ref="E1785:G1785"/>
    <mergeCell ref="A1786:G1786"/>
    <mergeCell ref="E1773:G1773"/>
    <mergeCell ref="A1774:G1774"/>
    <mergeCell ref="A1775:B1775"/>
    <mergeCell ref="E1777:F1777"/>
    <mergeCell ref="E1778:F1778"/>
    <mergeCell ref="E1779:G1779"/>
  </mergeCells>
  <pageMargins left="0.70866141732283472" right="0.31496062992125984" top="0.70866141732283472" bottom="0.51181102362204722" header="0" footer="0"/>
  <pageSetup paperSize="9" scale="75" orientation="portrait" r:id="rId1"/>
  <headerFooter>
    <oddFooter>&amp;CAV. Governador Carlos Lima Cavalcante, Casa Caiada – Olinda/PE CEP: 53130-555
 CNPJ: 08.336.260/0001-44 Fone/Fax: 3231-4087 
&amp;R
Arthur Diogo C. Araújo
Eng. Civil
CREA 52834 D/PE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25"/>
  <sheetViews>
    <sheetView view="pageBreakPreview" zoomScaleNormal="100" zoomScaleSheetLayoutView="100" workbookViewId="0">
      <selection sqref="A1:K24"/>
    </sheetView>
  </sheetViews>
  <sheetFormatPr defaultColWidth="9.109375" defaultRowHeight="12"/>
  <cols>
    <col min="1" max="1" width="9.33203125" style="3" customWidth="1"/>
    <col min="2" max="2" width="34.6640625" style="3" customWidth="1"/>
    <col min="3" max="3" width="13.6640625" style="3" customWidth="1"/>
    <col min="4" max="7" width="13.33203125" style="3" customWidth="1"/>
    <col min="8" max="8" width="7.6640625" style="3" customWidth="1"/>
    <col min="9" max="11" width="13.33203125" style="3" customWidth="1"/>
    <col min="12" max="16384" width="9.109375" style="3"/>
  </cols>
  <sheetData>
    <row r="1" spans="1:11">
      <c r="A1" s="316"/>
      <c r="B1" s="316"/>
      <c r="C1" s="316"/>
      <c r="D1" s="316"/>
      <c r="E1" s="316"/>
      <c r="F1" s="316"/>
      <c r="G1" s="316"/>
      <c r="H1" s="316"/>
      <c r="I1" s="316"/>
      <c r="J1" s="316"/>
      <c r="K1" s="316"/>
    </row>
    <row r="2" spans="1:1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</row>
    <row r="3" spans="1:11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</row>
    <row r="4" spans="1:11">
      <c r="A4" s="316"/>
      <c r="B4" s="316"/>
      <c r="C4" s="316"/>
      <c r="D4" s="316"/>
      <c r="E4" s="316"/>
      <c r="F4" s="316"/>
      <c r="G4" s="316"/>
      <c r="H4" s="316"/>
      <c r="I4" s="316"/>
      <c r="J4" s="316"/>
      <c r="K4" s="316"/>
    </row>
    <row r="5" spans="1:11" ht="67.05" customHeight="1">
      <c r="A5" s="271"/>
      <c r="B5" s="271"/>
      <c r="C5" s="271"/>
      <c r="D5" s="271"/>
      <c r="E5" s="271"/>
      <c r="F5" s="271"/>
      <c r="G5" s="271"/>
      <c r="H5" s="271"/>
      <c r="I5" s="5"/>
      <c r="J5" s="5"/>
      <c r="K5" s="5"/>
    </row>
    <row r="6" spans="1:11" ht="16.05" customHeight="1">
      <c r="A6" s="1" t="s">
        <v>0</v>
      </c>
      <c r="B6" s="1" t="s">
        <v>3</v>
      </c>
      <c r="C6" s="1" t="s">
        <v>830</v>
      </c>
      <c r="D6" s="1" t="s">
        <v>831</v>
      </c>
      <c r="E6" s="1" t="s">
        <v>832</v>
      </c>
      <c r="F6" s="1" t="s">
        <v>833</v>
      </c>
      <c r="G6" s="1" t="s">
        <v>834</v>
      </c>
      <c r="H6" s="272" t="s">
        <v>835</v>
      </c>
      <c r="I6" s="272"/>
      <c r="J6" s="1" t="s">
        <v>836</v>
      </c>
      <c r="K6" s="23" t="s">
        <v>837</v>
      </c>
    </row>
    <row r="7" spans="1:11" ht="12.15" customHeight="1">
      <c r="A7" s="265" t="s">
        <v>10</v>
      </c>
      <c r="B7" s="266" t="s">
        <v>11</v>
      </c>
      <c r="C7" s="267">
        <f>RESUMO!D10</f>
        <v>18537.919999999998</v>
      </c>
      <c r="D7" s="24">
        <v>0.16699999999999998</v>
      </c>
      <c r="E7" s="24">
        <v>0.16699999999999998</v>
      </c>
      <c r="F7" s="24">
        <v>0.16699999999999998</v>
      </c>
      <c r="G7" s="24">
        <v>0.16699999999999998</v>
      </c>
      <c r="H7" s="270">
        <v>0.16699999999999998</v>
      </c>
      <c r="I7" s="270"/>
      <c r="J7" s="24">
        <v>0.16500000000000001</v>
      </c>
      <c r="K7" s="25">
        <f t="shared" ref="K7:K22" si="0">SUM(D7:J7)</f>
        <v>1</v>
      </c>
    </row>
    <row r="8" spans="1:11" ht="13.05" customHeight="1">
      <c r="A8" s="265"/>
      <c r="B8" s="266"/>
      <c r="C8" s="267"/>
      <c r="D8" s="26">
        <f>IF(D7&gt;0,ROUND(C7*D7,2),"")</f>
        <v>3095.83</v>
      </c>
      <c r="E8" s="26">
        <f>IF(E7&gt;0,IF(AND(SUM(D7:E7)=1,K7=1),C7-SUM(D8:D8),ROUND(C7*E7,2)),"")</f>
        <v>3095.83</v>
      </c>
      <c r="F8" s="26">
        <f>IF(F7&gt;0,IF(AND(SUM(D7:F7)=1,K7=1),C7-SUM(D8:E8),ROUND(C7*F7,2)),"")</f>
        <v>3095.83</v>
      </c>
      <c r="G8" s="26">
        <f>IF(G7&gt;0,IF(AND(SUM(D7:G7)=1,K7=1),C7-SUM(D8:F8),ROUND(C7*G7,2)),"")</f>
        <v>3095.83</v>
      </c>
      <c r="H8" s="263">
        <f>IF(H7&gt;0,IF(AND(SUM(D7:H7)=1,K7=1),C7-SUM(D8:G8),ROUND(C7*H7,2)),"")</f>
        <v>3095.83</v>
      </c>
      <c r="I8" s="263" t="str">
        <f>IF(I7&gt;0,IF(AND(SUM(D7:I7)=1,K7=1),C7-SUM(D8:H8),ROUND(C7*I7,2)),"")</f>
        <v/>
      </c>
      <c r="J8" s="26">
        <f>IF(J7&gt;0,IF(AND(SUM(D7:J7)=1,K7=1),C7-SUM(D8:I8),ROUND(C7*J7,2)),"")</f>
        <v>3058.7699999999986</v>
      </c>
      <c r="K8" s="27">
        <f t="shared" si="0"/>
        <v>18537.919999999998</v>
      </c>
    </row>
    <row r="9" spans="1:11" ht="12.15" customHeight="1">
      <c r="A9" s="265" t="s">
        <v>27</v>
      </c>
      <c r="B9" s="266" t="s">
        <v>28</v>
      </c>
      <c r="C9" s="267">
        <f>RESUMO!D11</f>
        <v>28786.73</v>
      </c>
      <c r="D9" s="24">
        <v>0.6</v>
      </c>
      <c r="E9" s="24">
        <v>0.4</v>
      </c>
      <c r="F9" s="28"/>
      <c r="G9" s="28"/>
      <c r="H9" s="29"/>
      <c r="I9" s="30"/>
      <c r="J9" s="28"/>
      <c r="K9" s="25">
        <f t="shared" si="0"/>
        <v>1</v>
      </c>
    </row>
    <row r="10" spans="1:11" ht="13.05" customHeight="1">
      <c r="A10" s="265"/>
      <c r="B10" s="266"/>
      <c r="C10" s="267"/>
      <c r="D10" s="26">
        <f>IF(D9&gt;0,ROUND(C9*D9,2),"")</f>
        <v>17272.04</v>
      </c>
      <c r="E10" s="26">
        <f>IF(E9&gt;0,IF(AND(SUM(D9:E9)=1,K9=1),C9-SUM(D10:D10),ROUND(C9*E9,2)),"")</f>
        <v>11514.689999999999</v>
      </c>
      <c r="F10" s="31" t="str">
        <f>IF(F9&gt;0,IF(AND(SUM(D9:F9)=1,K9=1),C9-SUM(D10:E10),ROUND(C9*F9,2)),"")</f>
        <v/>
      </c>
      <c r="G10" s="31" t="str">
        <f>IF(G9&gt;0,IF(AND(SUM(D9:G9)=1,K9=1),C9-SUM(D10:F10),ROUND(C9*G9,2)),"")</f>
        <v/>
      </c>
      <c r="H10" s="32" t="str">
        <f>IF(H9&gt;0,IF(AND(SUM(D9:H9)=1,K9=1),C9-SUM(D10:G10),ROUND(C9*H9,2)),"")</f>
        <v/>
      </c>
      <c r="I10" s="33" t="str">
        <f>IF(I9&gt;0,IF(AND(SUM(D9:I9)=1,K9=1),C9-SUM(D10:H10),ROUND(C9*I9,2)),"")</f>
        <v/>
      </c>
      <c r="J10" s="31" t="str">
        <f>IF(J9&gt;0,IF(AND(SUM(D9:J9)=1,K9=1),C9-SUM(D10:I10),ROUND(C9*J9,2)),"")</f>
        <v/>
      </c>
      <c r="K10" s="27">
        <f t="shared" si="0"/>
        <v>28786.73</v>
      </c>
    </row>
    <row r="11" spans="1:11" ht="12.15" customHeight="1">
      <c r="A11" s="265" t="s">
        <v>56</v>
      </c>
      <c r="B11" s="266" t="s">
        <v>57</v>
      </c>
      <c r="C11" s="267">
        <f>RESUMO!D12</f>
        <v>29615.98</v>
      </c>
      <c r="D11" s="24">
        <v>0.16699999999999998</v>
      </c>
      <c r="E11" s="24">
        <v>0.16699999999999998</v>
      </c>
      <c r="F11" s="24">
        <v>0.16699999999999998</v>
      </c>
      <c r="G11" s="24">
        <v>0.16699999999999998</v>
      </c>
      <c r="H11" s="270">
        <v>0.16699999999999998</v>
      </c>
      <c r="I11" s="270"/>
      <c r="J11" s="24">
        <v>0.16500000000000001</v>
      </c>
      <c r="K11" s="25">
        <f t="shared" si="0"/>
        <v>1</v>
      </c>
    </row>
    <row r="12" spans="1:11" ht="13.05" customHeight="1">
      <c r="A12" s="265"/>
      <c r="B12" s="266"/>
      <c r="C12" s="267"/>
      <c r="D12" s="26">
        <f>IF(D11&gt;0,ROUND(C11*D11,2),"")</f>
        <v>4945.87</v>
      </c>
      <c r="E12" s="26">
        <f>IF(E11&gt;0,IF(AND(SUM(D11:E11)=1,K11=1),C11-SUM(D12:D12),ROUND(C11*E11,2)),"")</f>
        <v>4945.87</v>
      </c>
      <c r="F12" s="26">
        <f>IF(F11&gt;0,IF(AND(SUM(D11:F11)=1,K11=1),C11-SUM(D12:E12),ROUND(C11*F11,2)),"")</f>
        <v>4945.87</v>
      </c>
      <c r="G12" s="26">
        <f>IF(G11&gt;0,IF(AND(SUM(D11:G11)=1,K11=1),C11-SUM(D12:F12),ROUND(C11*G11,2)),"")</f>
        <v>4945.87</v>
      </c>
      <c r="H12" s="263">
        <f>IF(H11&gt;0,IF(AND(SUM(D11:H11)=1,K11=1),C11-SUM(D12:G12),ROUND(C11*H11,2)),"")</f>
        <v>4945.87</v>
      </c>
      <c r="I12" s="263" t="str">
        <f>IF(I11&gt;0,IF(AND(SUM(D11:I11)=1,K11=1),C11-SUM(D12:H12),ROUND(C11*I11,2)),"")</f>
        <v/>
      </c>
      <c r="J12" s="26">
        <f>IF(J11&gt;0,IF(AND(SUM(D11:J11)=1,K11=1),C11-SUM(D12:I12),ROUND(C11*J11,2)),"")</f>
        <v>4886.630000000001</v>
      </c>
      <c r="K12" s="27">
        <f t="shared" si="0"/>
        <v>29615.98</v>
      </c>
    </row>
    <row r="13" spans="1:11" ht="12.15" customHeight="1">
      <c r="A13" s="265" t="s">
        <v>64</v>
      </c>
      <c r="B13" s="266" t="s">
        <v>65</v>
      </c>
      <c r="C13" s="267">
        <f>RESUMO!D13</f>
        <v>277343.75</v>
      </c>
      <c r="D13" s="24">
        <v>0.3</v>
      </c>
      <c r="E13" s="24">
        <v>0.3</v>
      </c>
      <c r="F13" s="24">
        <v>0.4</v>
      </c>
      <c r="G13" s="28"/>
      <c r="H13" s="29"/>
      <c r="I13" s="30"/>
      <c r="J13" s="28"/>
      <c r="K13" s="25">
        <f t="shared" si="0"/>
        <v>1</v>
      </c>
    </row>
    <row r="14" spans="1:11" ht="13.05" customHeight="1">
      <c r="A14" s="265"/>
      <c r="B14" s="266"/>
      <c r="C14" s="267"/>
      <c r="D14" s="26">
        <f>IF(D13&gt;0,ROUND(C13*D13,2),"")</f>
        <v>83203.13</v>
      </c>
      <c r="E14" s="26">
        <f>IF(E13&gt;0,IF(AND(SUM(D13:E13)=1,K13=1),C13-SUM(D14:D14),ROUND(C13*E13,2)),"")</f>
        <v>83203.13</v>
      </c>
      <c r="F14" s="26">
        <f>IF(F13&gt;0,IF(AND(SUM(D13:F13)=1,K13=1),C13-SUM(D14:E14),ROUND(C13*F13,2)),"")</f>
        <v>110937.48999999999</v>
      </c>
      <c r="G14" s="31" t="str">
        <f>IF(G13&gt;0,IF(AND(SUM(D13:G13)=1,K13=1),C13-SUM(D14:F14),ROUND(C13*G13,2)),"")</f>
        <v/>
      </c>
      <c r="H14" s="32" t="str">
        <f>IF(H13&gt;0,IF(AND(SUM(D13:H13)=1,K13=1),C13-SUM(D14:G14),ROUND(C13*H13,2)),"")</f>
        <v/>
      </c>
      <c r="I14" s="33" t="str">
        <f>IF(I13&gt;0,IF(AND(SUM(D13:I13)=1,K13=1),C13-SUM(D14:H14),ROUND(C13*I13,2)),"")</f>
        <v/>
      </c>
      <c r="J14" s="31" t="str">
        <f>IF(J13&gt;0,IF(AND(SUM(D13:J13)=1,K13=1),C13-SUM(D14:I14),ROUND(C13*J13,2)),"")</f>
        <v/>
      </c>
      <c r="K14" s="27">
        <f t="shared" si="0"/>
        <v>277343.75</v>
      </c>
    </row>
    <row r="15" spans="1:11" ht="12.15" customHeight="1">
      <c r="A15" s="265" t="s">
        <v>77</v>
      </c>
      <c r="B15" s="266" t="s">
        <v>78</v>
      </c>
      <c r="C15" s="267">
        <f>RESUMO!D14</f>
        <v>274151.92</v>
      </c>
      <c r="D15" s="28"/>
      <c r="E15" s="24">
        <v>0.2</v>
      </c>
      <c r="F15" s="24">
        <v>0.2</v>
      </c>
      <c r="G15" s="24">
        <v>0.4</v>
      </c>
      <c r="H15" s="270">
        <v>0.2</v>
      </c>
      <c r="I15" s="270"/>
      <c r="J15" s="28"/>
      <c r="K15" s="25">
        <f t="shared" si="0"/>
        <v>1</v>
      </c>
    </row>
    <row r="16" spans="1:11" ht="13.05" customHeight="1">
      <c r="A16" s="265"/>
      <c r="B16" s="266"/>
      <c r="C16" s="267"/>
      <c r="D16" s="31" t="str">
        <f>IF(D15&gt;0,ROUND(C15*D15,2),"")</f>
        <v/>
      </c>
      <c r="E16" s="26">
        <f>IF(E15&gt;0,IF(AND(SUM(D15:E15)=1,K15=1),C15-SUM(D16:D16),ROUND(C15*E15,2)),"")</f>
        <v>54830.38</v>
      </c>
      <c r="F16" s="26">
        <f>IF(F15&gt;0,IF(AND(SUM(D15:F15)=1,K15=1),C15-SUM(D16:E16),ROUND(C15*F15,2)),"")</f>
        <v>54830.38</v>
      </c>
      <c r="G16" s="26">
        <f>IF(G15&gt;0,IF(AND(SUM(D15:G15)=1,K15=1),C15-SUM(D16:F16),ROUND(C15*G15,2)),"")</f>
        <v>109660.77</v>
      </c>
      <c r="H16" s="263">
        <f>IF(H15&gt;0,IF(AND(SUM(D15:H15)=1,K15=1),C15-SUM(D16:G16),ROUND(C15*H15,2)),"")</f>
        <v>54830.389999999985</v>
      </c>
      <c r="I16" s="263" t="str">
        <f>IF(I15&gt;0,IF(AND(SUM(D15:I15)=1,K15=1),C15-SUM(D16:H16),ROUND(C15*I15,2)),"")</f>
        <v/>
      </c>
      <c r="J16" s="31" t="str">
        <f>IF(J15&gt;0,IF(AND(SUM(D15:J15)=1,K15=1),C15-SUM(D16:I16),ROUND(C15*J15,2)),"")</f>
        <v/>
      </c>
      <c r="K16" s="27">
        <f t="shared" si="0"/>
        <v>274151.92</v>
      </c>
    </row>
    <row r="17" spans="1:11" ht="12.15" customHeight="1">
      <c r="A17" s="265" t="s">
        <v>116</v>
      </c>
      <c r="B17" s="266" t="s">
        <v>117</v>
      </c>
      <c r="C17" s="267">
        <f>RESUMO!D15</f>
        <v>71125.240000000005</v>
      </c>
      <c r="D17" s="28"/>
      <c r="E17" s="28"/>
      <c r="F17" s="28"/>
      <c r="G17" s="24">
        <v>0.6</v>
      </c>
      <c r="H17" s="270">
        <v>0.4</v>
      </c>
      <c r="I17" s="270"/>
      <c r="J17" s="28"/>
      <c r="K17" s="25">
        <f t="shared" si="0"/>
        <v>1</v>
      </c>
    </row>
    <row r="18" spans="1:11" ht="13.05" customHeight="1">
      <c r="A18" s="265"/>
      <c r="B18" s="266"/>
      <c r="C18" s="267"/>
      <c r="D18" s="31" t="str">
        <f>IF(D17&gt;0,ROUND(C17*D17,2),"")</f>
        <v/>
      </c>
      <c r="E18" s="31" t="str">
        <f>IF(E17&gt;0,IF(AND(SUM(D17:E17)=1,K17=1),C17-SUM(D18:D18),ROUND(C17*E17,2)),"")</f>
        <v/>
      </c>
      <c r="F18" s="31" t="str">
        <f>IF(F17&gt;0,IF(AND(SUM(D17:F17)=1,K17=1),C17-SUM(D18:E18),ROUND(C17*F17,2)),"")</f>
        <v/>
      </c>
      <c r="G18" s="26">
        <f>IF(G17&gt;0,IF(AND(SUM(D17:G17)=1,K17=1),C17-SUM(D18:F18),ROUND(C17*G17,2)),"")</f>
        <v>42675.14</v>
      </c>
      <c r="H18" s="263">
        <f>IF(H17&gt;0,IF(AND(SUM(D17:H17)=1,K17=1),C17-SUM(D18:G18),ROUND(C17*H17,2)),"")</f>
        <v>28450.100000000006</v>
      </c>
      <c r="I18" s="263" t="str">
        <f>IF(I17&gt;0,IF(AND(SUM(D17:I17)=1,K17=1),C17-SUM(D18:H18),ROUND(C17*I17,2)),"")</f>
        <v/>
      </c>
      <c r="J18" s="31" t="str">
        <f>IF(J17&gt;0,IF(AND(SUM(D17:J17)=1,K17=1),C17-SUM(D18:I18),ROUND(C17*J17,2)),"")</f>
        <v/>
      </c>
      <c r="K18" s="27">
        <f t="shared" si="0"/>
        <v>71125.240000000005</v>
      </c>
    </row>
    <row r="19" spans="1:11" ht="12.15" customHeight="1">
      <c r="A19" s="265" t="s">
        <v>134</v>
      </c>
      <c r="B19" s="266" t="s">
        <v>135</v>
      </c>
      <c r="C19" s="267">
        <f>RESUMO!D16</f>
        <v>117357.1</v>
      </c>
      <c r="D19" s="28"/>
      <c r="E19" s="28"/>
      <c r="F19" s="28"/>
      <c r="G19" s="24">
        <v>0.2</v>
      </c>
      <c r="H19" s="270">
        <v>0.4</v>
      </c>
      <c r="I19" s="270"/>
      <c r="J19" s="24">
        <v>0.4</v>
      </c>
      <c r="K19" s="25">
        <f t="shared" si="0"/>
        <v>1</v>
      </c>
    </row>
    <row r="20" spans="1:11" ht="13.05" customHeight="1">
      <c r="A20" s="265"/>
      <c r="B20" s="266"/>
      <c r="C20" s="267"/>
      <c r="D20" s="31" t="str">
        <f>IF(D19&gt;0,ROUND(C19*D19,2),"")</f>
        <v/>
      </c>
      <c r="E20" s="31" t="str">
        <f>IF(E19&gt;0,IF(AND(SUM(D19:E19)=1,K19=1),C19-SUM(D20:D20),ROUND(C19*E19,2)),"")</f>
        <v/>
      </c>
      <c r="F20" s="31" t="str">
        <f>IF(F19&gt;0,IF(AND(SUM(D19:F19)=1,K19=1),C19-SUM(D20:E20),ROUND(C19*F19,2)),"")</f>
        <v/>
      </c>
      <c r="G20" s="26">
        <f>IF(G19&gt;0,IF(AND(SUM(D19:G19)=1,K19=1),C19-SUM(D20:F20),ROUND(C19*G19,2)),"")</f>
        <v>23471.42</v>
      </c>
      <c r="H20" s="263">
        <f>IF(H19&gt;0,IF(AND(SUM(D19:H19)=1,K19=1),C19-SUM(D20:G20),ROUND(C19*H19,2)),"")</f>
        <v>46942.84</v>
      </c>
      <c r="I20" s="263" t="str">
        <f>IF(I19&gt;0,IF(AND(SUM(D19:I19)=1,K19=1),C19-SUM(D20:H20),ROUND(C19*I19,2)),"")</f>
        <v/>
      </c>
      <c r="J20" s="26">
        <f>IF(J19&gt;0,IF(AND(SUM(D19:J19)=1,K19=1),C19-SUM(D20:I20),ROUND(C19*J19,2)),"")</f>
        <v>46942.840000000011</v>
      </c>
      <c r="K20" s="27">
        <f t="shared" si="0"/>
        <v>117357.1</v>
      </c>
    </row>
    <row r="21" spans="1:11" ht="12.15" customHeight="1">
      <c r="A21" s="265" t="s">
        <v>159</v>
      </c>
      <c r="B21" s="266" t="s">
        <v>160</v>
      </c>
      <c r="C21" s="267">
        <f>RESUMO!D17</f>
        <v>39783.279999999999</v>
      </c>
      <c r="D21" s="28"/>
      <c r="E21" s="28"/>
      <c r="F21" s="28"/>
      <c r="G21" s="28"/>
      <c r="H21" s="29"/>
      <c r="I21" s="30"/>
      <c r="J21" s="24">
        <v>1</v>
      </c>
      <c r="K21" s="25">
        <f t="shared" si="0"/>
        <v>1</v>
      </c>
    </row>
    <row r="22" spans="1:11" ht="13.05" customHeight="1">
      <c r="A22" s="265"/>
      <c r="B22" s="266"/>
      <c r="C22" s="267"/>
      <c r="D22" s="31" t="str">
        <f>IF(D21&gt;0,ROUND(C21*D21,2),"")</f>
        <v/>
      </c>
      <c r="E22" s="31" t="str">
        <f>IF(E21&gt;0,IF(AND(SUM(D21:E21)=1,K21=1),C21-SUM(D22:D22),ROUND(C21*E21,2)),"")</f>
        <v/>
      </c>
      <c r="F22" s="31" t="str">
        <f>IF(F21&gt;0,IF(AND(SUM(D21:F21)=1,K21=1),C21-SUM(D22:E22),ROUND(C21*F21,2)),"")</f>
        <v/>
      </c>
      <c r="G22" s="31" t="str">
        <f>IF(G21&gt;0,IF(AND(SUM(D21:G21)=1,K21=1),C21-SUM(D22:F22),ROUND(C21*G21,2)),"")</f>
        <v/>
      </c>
      <c r="H22" s="32" t="str">
        <f>IF(H21&gt;0,IF(AND(SUM(D21:H21)=1,K21=1),C21-SUM(D22:G22),ROUND(C21*H21,2)),"")</f>
        <v/>
      </c>
      <c r="I22" s="33" t="str">
        <f>IF(I21&gt;0,IF(AND(SUM(D21:I21)=1,K21=1),C21-SUM(D22:H22),ROUND(C21*I21,2)),"")</f>
        <v/>
      </c>
      <c r="J22" s="26">
        <f>IF(J21&gt;0,IF(AND(SUM(D21:J21)=1,K21=1),C21-SUM(D22:I22),ROUND(C21*J21,2)),"")</f>
        <v>39783.279999999999</v>
      </c>
      <c r="K22" s="27">
        <f t="shared" si="0"/>
        <v>39783.279999999999</v>
      </c>
    </row>
    <row r="23" spans="1:11" ht="12.15" customHeight="1">
      <c r="A23" s="34"/>
      <c r="B23" s="35"/>
      <c r="C23" s="268">
        <f>SUM(C7,C9,C11,C13,C15,C17,C19,C21)</f>
        <v>856701.92</v>
      </c>
      <c r="D23" s="36">
        <f t="shared" ref="D23:J23" si="1">SUM(D8,D10,D12,D14,D16,D18,D20,D22)</f>
        <v>108516.87000000001</v>
      </c>
      <c r="E23" s="36">
        <f t="shared" si="1"/>
        <v>157589.9</v>
      </c>
      <c r="F23" s="36">
        <f t="shared" si="1"/>
        <v>173809.56999999998</v>
      </c>
      <c r="G23" s="36">
        <f t="shared" si="1"/>
        <v>183849.02999999997</v>
      </c>
      <c r="H23" s="269">
        <f t="shared" si="1"/>
        <v>138265.02999999997</v>
      </c>
      <c r="I23" s="269">
        <f t="shared" si="1"/>
        <v>0</v>
      </c>
      <c r="J23" s="36">
        <f t="shared" si="1"/>
        <v>94671.520000000019</v>
      </c>
      <c r="K23" s="263">
        <f>J24</f>
        <v>856701.91999999993</v>
      </c>
    </row>
    <row r="24" spans="1:11" ht="13.05" customHeight="1">
      <c r="A24" s="37"/>
      <c r="B24" s="38"/>
      <c r="C24" s="268"/>
      <c r="D24" s="26">
        <f t="shared" ref="D24:J24" si="2">D23+C24</f>
        <v>108516.87000000001</v>
      </c>
      <c r="E24" s="26">
        <f t="shared" si="2"/>
        <v>266106.77</v>
      </c>
      <c r="F24" s="26">
        <f t="shared" si="2"/>
        <v>439916.33999999997</v>
      </c>
      <c r="G24" s="26">
        <f t="shared" si="2"/>
        <v>623765.36999999988</v>
      </c>
      <c r="H24" s="263">
        <f t="shared" si="2"/>
        <v>762030.39999999991</v>
      </c>
      <c r="I24" s="263">
        <f t="shared" si="2"/>
        <v>762030.39999999991</v>
      </c>
      <c r="J24" s="26">
        <f t="shared" si="2"/>
        <v>856701.91999999993</v>
      </c>
      <c r="K24" s="263"/>
    </row>
    <row r="25" spans="1:11" ht="21.9" customHeight="1">
      <c r="A25" s="264"/>
      <c r="B25" s="264"/>
      <c r="C25" s="264"/>
      <c r="D25" s="264"/>
      <c r="E25" s="264"/>
      <c r="F25" s="264"/>
      <c r="G25" s="264"/>
      <c r="H25" s="264"/>
      <c r="I25" s="264"/>
      <c r="J25" s="264"/>
      <c r="K25" s="264"/>
    </row>
  </sheetData>
  <mergeCells count="42">
    <mergeCell ref="A1:K4"/>
    <mergeCell ref="A5:H5"/>
    <mergeCell ref="H6:I6"/>
    <mergeCell ref="A7:A8"/>
    <mergeCell ref="B7:B8"/>
    <mergeCell ref="C7:C8"/>
    <mergeCell ref="H7:I7"/>
    <mergeCell ref="H8:I8"/>
    <mergeCell ref="A9:A10"/>
    <mergeCell ref="B9:B10"/>
    <mergeCell ref="C9:C10"/>
    <mergeCell ref="A11:A12"/>
    <mergeCell ref="B11:B12"/>
    <mergeCell ref="C11:C12"/>
    <mergeCell ref="H11:I11"/>
    <mergeCell ref="H12:I12"/>
    <mergeCell ref="A13:A14"/>
    <mergeCell ref="B13:B14"/>
    <mergeCell ref="C13:C14"/>
    <mergeCell ref="A15:A16"/>
    <mergeCell ref="B15:B16"/>
    <mergeCell ref="C15:C16"/>
    <mergeCell ref="H15:I15"/>
    <mergeCell ref="H16:I16"/>
    <mergeCell ref="A17:A18"/>
    <mergeCell ref="B17:B18"/>
    <mergeCell ref="C17:C18"/>
    <mergeCell ref="H17:I17"/>
    <mergeCell ref="H18:I18"/>
    <mergeCell ref="A19:A20"/>
    <mergeCell ref="B19:B20"/>
    <mergeCell ref="C19:C20"/>
    <mergeCell ref="H19:I19"/>
    <mergeCell ref="H20:I20"/>
    <mergeCell ref="K23:K24"/>
    <mergeCell ref="H24:I24"/>
    <mergeCell ref="A25:K25"/>
    <mergeCell ref="A21:A22"/>
    <mergeCell ref="B21:B22"/>
    <mergeCell ref="C21:C22"/>
    <mergeCell ref="C23:C24"/>
    <mergeCell ref="H23:I23"/>
  </mergeCells>
  <pageMargins left="0.51181102362204722" right="0.51181102362204722" top="0.51181102362204722" bottom="0.51181102362204722" header="0" footer="0"/>
  <pageSetup paperSize="77" scale="85" orientation="landscape" r:id="rId1"/>
  <headerFooter>
    <oddFooter>&amp;CAV. Governador Carlos Lima Cavalcante, Casa Caiada – Olinda/PE CEP: 53130-555
 CNPJ: 08.336.260/0001-44 Fone/Fax: 3231-4087 
&amp;R
Arthur Diogo C. Araújo
Eng. Civil
CREA 52834 D/PE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51"/>
  <sheetViews>
    <sheetView view="pageBreakPreview" zoomScale="80" zoomScaleNormal="100" zoomScaleSheetLayoutView="80" workbookViewId="0">
      <selection sqref="A1:D51"/>
    </sheetView>
  </sheetViews>
  <sheetFormatPr defaultColWidth="9.109375" defaultRowHeight="12"/>
  <cols>
    <col min="1" max="1" width="9.33203125" style="3" customWidth="1"/>
    <col min="2" max="2" width="60.33203125" style="3" customWidth="1"/>
    <col min="3" max="3" width="8.33203125" style="3" customWidth="1"/>
    <col min="4" max="4" width="30.21875" style="3" customWidth="1"/>
    <col min="5" max="16384" width="9.109375" style="3"/>
  </cols>
  <sheetData>
    <row r="1" spans="1:4" ht="67.05" customHeight="1">
      <c r="A1" s="271"/>
      <c r="B1" s="271"/>
      <c r="C1" s="271"/>
      <c r="D1" s="271"/>
    </row>
    <row r="2" spans="1:4" ht="12.15" customHeight="1">
      <c r="A2" s="5"/>
      <c r="B2" s="273" t="s">
        <v>818</v>
      </c>
      <c r="C2" s="273"/>
      <c r="D2" s="273"/>
    </row>
    <row r="3" spans="1:4" ht="15" customHeight="1">
      <c r="A3" s="39" t="s">
        <v>838</v>
      </c>
      <c r="B3" s="39" t="s">
        <v>3</v>
      </c>
      <c r="C3" s="39" t="s">
        <v>823</v>
      </c>
      <c r="D3" s="5"/>
    </row>
    <row r="4" spans="1:4" ht="8.25" customHeight="1">
      <c r="A4" s="5"/>
      <c r="B4" s="273"/>
      <c r="C4" s="273"/>
      <c r="D4" s="5"/>
    </row>
    <row r="5" spans="1:4" ht="13.05" customHeight="1">
      <c r="A5" s="5"/>
      <c r="B5" s="40" t="s">
        <v>839</v>
      </c>
      <c r="C5" s="5"/>
      <c r="D5" s="5"/>
    </row>
    <row r="6" spans="1:4" ht="13.05" customHeight="1">
      <c r="A6" s="41" t="s">
        <v>840</v>
      </c>
      <c r="B6" s="42" t="s">
        <v>841</v>
      </c>
      <c r="C6" s="43">
        <v>0.81</v>
      </c>
      <c r="D6" s="5"/>
    </row>
    <row r="7" spans="1:4" ht="13.05" customHeight="1">
      <c r="A7" s="41" t="s">
        <v>489</v>
      </c>
      <c r="B7" s="42" t="s">
        <v>842</v>
      </c>
      <c r="C7" s="43">
        <v>6</v>
      </c>
      <c r="D7" s="5"/>
    </row>
    <row r="8" spans="1:4" ht="15" customHeight="1">
      <c r="A8" s="5"/>
      <c r="B8" s="44" t="s">
        <v>178</v>
      </c>
      <c r="C8" s="45">
        <v>6.8100000000000005</v>
      </c>
      <c r="D8" s="5"/>
    </row>
    <row r="9" spans="1:4" ht="15" customHeight="1">
      <c r="A9" s="5"/>
      <c r="B9" s="273" t="s">
        <v>818</v>
      </c>
      <c r="C9" s="273"/>
      <c r="D9" s="5"/>
    </row>
    <row r="10" spans="1:4" ht="8.25" customHeight="1">
      <c r="A10" s="5"/>
      <c r="B10" s="273"/>
      <c r="C10" s="273"/>
      <c r="D10" s="5"/>
    </row>
    <row r="11" spans="1:4" ht="13.05" customHeight="1">
      <c r="A11" s="5"/>
      <c r="B11" s="40" t="s">
        <v>843</v>
      </c>
      <c r="C11" s="5"/>
      <c r="D11" s="5"/>
    </row>
    <row r="12" spans="1:4" ht="13.05" customHeight="1">
      <c r="A12" s="41" t="s">
        <v>844</v>
      </c>
      <c r="B12" s="42" t="s">
        <v>845</v>
      </c>
      <c r="C12" s="43">
        <v>4</v>
      </c>
      <c r="D12" s="5"/>
    </row>
    <row r="13" spans="1:4" ht="13.05" customHeight="1">
      <c r="A13" s="41" t="s">
        <v>846</v>
      </c>
      <c r="B13" s="42" t="s">
        <v>847</v>
      </c>
      <c r="C13" s="43">
        <v>0.94</v>
      </c>
      <c r="D13" s="5"/>
    </row>
    <row r="14" spans="1:4" ht="13.05" customHeight="1">
      <c r="A14" s="41" t="s">
        <v>848</v>
      </c>
      <c r="B14" s="42" t="s">
        <v>849</v>
      </c>
      <c r="C14" s="43">
        <v>1.46</v>
      </c>
      <c r="D14" s="5"/>
    </row>
    <row r="15" spans="1:4" ht="15" customHeight="1">
      <c r="A15" s="5"/>
      <c r="B15" s="44" t="s">
        <v>178</v>
      </c>
      <c r="C15" s="45">
        <v>6.3999999999999995</v>
      </c>
      <c r="D15" s="5"/>
    </row>
    <row r="16" spans="1:4" ht="15" customHeight="1">
      <c r="A16" s="5"/>
      <c r="B16" s="273" t="s">
        <v>818</v>
      </c>
      <c r="C16" s="273"/>
      <c r="D16" s="5"/>
    </row>
    <row r="17" spans="1:4" ht="8.25" customHeight="1">
      <c r="A17" s="5"/>
      <c r="B17" s="273"/>
      <c r="C17" s="273"/>
      <c r="D17" s="5"/>
    </row>
    <row r="18" spans="1:4" ht="13.05" customHeight="1">
      <c r="A18" s="46" t="s">
        <v>850</v>
      </c>
      <c r="B18" s="40" t="s">
        <v>851</v>
      </c>
      <c r="C18" s="5"/>
      <c r="D18" s="5"/>
    </row>
    <row r="19" spans="1:4" ht="13.05" customHeight="1">
      <c r="A19" s="41"/>
      <c r="B19" s="42" t="s">
        <v>852</v>
      </c>
      <c r="C19" s="43">
        <v>3</v>
      </c>
      <c r="D19" s="5"/>
    </row>
    <row r="20" spans="1:4" ht="13.05" customHeight="1">
      <c r="A20" s="41"/>
      <c r="B20" s="42" t="s">
        <v>853</v>
      </c>
      <c r="C20" s="43">
        <v>4</v>
      </c>
      <c r="D20" s="5"/>
    </row>
    <row r="21" spans="1:4" ht="13.05" customHeight="1">
      <c r="A21" s="41"/>
      <c r="B21" s="42" t="s">
        <v>854</v>
      </c>
      <c r="C21" s="43">
        <v>0.65</v>
      </c>
      <c r="D21" s="5"/>
    </row>
    <row r="22" spans="1:4" ht="13.05" customHeight="1">
      <c r="A22" s="41"/>
      <c r="B22" s="42" t="s">
        <v>855</v>
      </c>
      <c r="C22" s="43">
        <v>0</v>
      </c>
      <c r="D22" s="5"/>
    </row>
    <row r="23" spans="1:4" ht="15" customHeight="1">
      <c r="A23" s="5"/>
      <c r="B23" s="44" t="s">
        <v>178</v>
      </c>
      <c r="C23" s="45">
        <v>7.65</v>
      </c>
      <c r="D23" s="5"/>
    </row>
    <row r="24" spans="1:4" ht="15" customHeight="1">
      <c r="A24" s="5"/>
      <c r="B24" s="273" t="s">
        <v>818</v>
      </c>
      <c r="C24" s="273"/>
      <c r="D24" s="5"/>
    </row>
    <row r="25" spans="1:4" ht="26.25" customHeight="1">
      <c r="A25" s="5"/>
      <c r="B25" s="274" t="s">
        <v>856</v>
      </c>
      <c r="C25" s="274"/>
      <c r="D25" s="5"/>
    </row>
    <row r="26" spans="1:4" ht="44.25" customHeight="1">
      <c r="A26" s="5"/>
      <c r="B26" s="271"/>
      <c r="C26" s="271"/>
      <c r="D26" s="5"/>
    </row>
    <row r="27" spans="1:4" ht="12.15" customHeight="1">
      <c r="A27" s="5"/>
      <c r="B27" s="273" t="s">
        <v>818</v>
      </c>
      <c r="C27" s="273"/>
      <c r="D27" s="273"/>
    </row>
    <row r="28" spans="1:4" ht="15" customHeight="1">
      <c r="A28" s="39" t="s">
        <v>838</v>
      </c>
      <c r="B28" s="39" t="s">
        <v>3</v>
      </c>
      <c r="C28" s="39" t="s">
        <v>823</v>
      </c>
      <c r="D28" s="5"/>
    </row>
    <row r="29" spans="1:4" ht="8.25" customHeight="1">
      <c r="A29" s="5"/>
      <c r="B29" s="273"/>
      <c r="C29" s="273"/>
      <c r="D29" s="5"/>
    </row>
    <row r="30" spans="1:4" ht="13.05" customHeight="1">
      <c r="A30" s="5"/>
      <c r="B30" s="40" t="s">
        <v>839</v>
      </c>
      <c r="C30" s="5"/>
      <c r="D30" s="5"/>
    </row>
    <row r="31" spans="1:4" ht="13.05" customHeight="1">
      <c r="A31" s="41" t="s">
        <v>840</v>
      </c>
      <c r="B31" s="42" t="s">
        <v>841</v>
      </c>
      <c r="C31" s="43">
        <v>0.3</v>
      </c>
      <c r="D31" s="5"/>
    </row>
    <row r="32" spans="1:4" ht="13.05" customHeight="1">
      <c r="A32" s="41" t="s">
        <v>489</v>
      </c>
      <c r="B32" s="42" t="s">
        <v>842</v>
      </c>
      <c r="C32" s="43">
        <v>3.5</v>
      </c>
      <c r="D32" s="5"/>
    </row>
    <row r="33" spans="1:4" ht="15" customHeight="1">
      <c r="A33" s="5"/>
      <c r="B33" s="44" t="s">
        <v>178</v>
      </c>
      <c r="C33" s="45">
        <v>3.8</v>
      </c>
      <c r="D33" s="5"/>
    </row>
    <row r="34" spans="1:4" ht="15" customHeight="1">
      <c r="A34" s="5"/>
      <c r="B34" s="273" t="s">
        <v>818</v>
      </c>
      <c r="C34" s="273"/>
      <c r="D34" s="5"/>
    </row>
    <row r="35" spans="1:4" ht="8.25" customHeight="1">
      <c r="A35" s="5"/>
      <c r="B35" s="273"/>
      <c r="C35" s="273"/>
      <c r="D35" s="5"/>
    </row>
    <row r="36" spans="1:4" ht="13.05" customHeight="1">
      <c r="A36" s="5"/>
      <c r="B36" s="40" t="s">
        <v>843</v>
      </c>
      <c r="C36" s="5"/>
      <c r="D36" s="5"/>
    </row>
    <row r="37" spans="1:4" ht="13.05" customHeight="1">
      <c r="A37" s="41" t="s">
        <v>844</v>
      </c>
      <c r="B37" s="42" t="s">
        <v>845</v>
      </c>
      <c r="C37" s="43">
        <v>1.5</v>
      </c>
      <c r="D37" s="5"/>
    </row>
    <row r="38" spans="1:4" ht="13.05" customHeight="1">
      <c r="A38" s="41" t="s">
        <v>846</v>
      </c>
      <c r="B38" s="42" t="s">
        <v>847</v>
      </c>
      <c r="C38" s="43">
        <v>0.85</v>
      </c>
      <c r="D38" s="5"/>
    </row>
    <row r="39" spans="1:4" ht="13.05" customHeight="1">
      <c r="A39" s="41" t="s">
        <v>848</v>
      </c>
      <c r="B39" s="42" t="s">
        <v>849</v>
      </c>
      <c r="C39" s="43">
        <v>0.56000000000000005</v>
      </c>
      <c r="D39" s="5"/>
    </row>
    <row r="40" spans="1:4" ht="15" customHeight="1">
      <c r="A40" s="5"/>
      <c r="B40" s="44" t="s">
        <v>178</v>
      </c>
      <c r="C40" s="45">
        <v>2.91</v>
      </c>
      <c r="D40" s="5"/>
    </row>
    <row r="41" spans="1:4" ht="15" customHeight="1">
      <c r="A41" s="5"/>
      <c r="B41" s="273" t="s">
        <v>818</v>
      </c>
      <c r="C41" s="273"/>
      <c r="D41" s="5"/>
    </row>
    <row r="42" spans="1:4" ht="8.25" customHeight="1">
      <c r="A42" s="5"/>
      <c r="B42" s="273"/>
      <c r="C42" s="273"/>
      <c r="D42" s="5"/>
    </row>
    <row r="43" spans="1:4" ht="13.05" customHeight="1">
      <c r="A43" s="46" t="s">
        <v>850</v>
      </c>
      <c r="B43" s="40" t="s">
        <v>851</v>
      </c>
      <c r="C43" s="5"/>
      <c r="D43" s="5"/>
    </row>
    <row r="44" spans="1:4" ht="13.05" customHeight="1">
      <c r="A44" s="41"/>
      <c r="B44" s="42" t="s">
        <v>852</v>
      </c>
      <c r="C44" s="43">
        <v>3</v>
      </c>
      <c r="D44" s="5"/>
    </row>
    <row r="45" spans="1:4" ht="13.05" customHeight="1">
      <c r="A45" s="41"/>
      <c r="B45" s="42" t="s">
        <v>854</v>
      </c>
      <c r="C45" s="43">
        <v>0.65</v>
      </c>
      <c r="D45" s="5"/>
    </row>
    <row r="46" spans="1:4" ht="13.05" customHeight="1">
      <c r="A46" s="41"/>
      <c r="B46" s="42" t="s">
        <v>855</v>
      </c>
      <c r="C46" s="43">
        <v>0</v>
      </c>
      <c r="D46" s="5"/>
    </row>
    <row r="47" spans="1:4" ht="15" customHeight="1">
      <c r="A47" s="5"/>
      <c r="B47" s="44" t="s">
        <v>178</v>
      </c>
      <c r="C47" s="45">
        <v>3.65</v>
      </c>
      <c r="D47" s="5"/>
    </row>
    <row r="48" spans="1:4" ht="15" customHeight="1">
      <c r="A48" s="5"/>
      <c r="B48" s="273" t="s">
        <v>818</v>
      </c>
      <c r="C48" s="273"/>
      <c r="D48" s="5"/>
    </row>
    <row r="49" spans="1:4" ht="26.25" customHeight="1">
      <c r="A49" s="5"/>
      <c r="B49" s="274" t="s">
        <v>857</v>
      </c>
      <c r="C49" s="274"/>
      <c r="D49" s="5"/>
    </row>
    <row r="50" spans="1:4" ht="44.25" customHeight="1">
      <c r="A50" s="5"/>
      <c r="B50" s="271"/>
      <c r="C50" s="271"/>
      <c r="D50" s="5"/>
    </row>
    <row r="51" spans="1:4" ht="21.9" customHeight="1">
      <c r="A51" s="275"/>
      <c r="B51" s="275"/>
      <c r="C51" s="275"/>
      <c r="D51" s="275"/>
    </row>
  </sheetData>
  <mergeCells count="20">
    <mergeCell ref="A1:D1"/>
    <mergeCell ref="B2:D2"/>
    <mergeCell ref="B4:C4"/>
    <mergeCell ref="B9:C9"/>
    <mergeCell ref="B10:C10"/>
    <mergeCell ref="B16:C16"/>
    <mergeCell ref="B17:C17"/>
    <mergeCell ref="B24:C24"/>
    <mergeCell ref="B25:C25"/>
    <mergeCell ref="B26:C26"/>
    <mergeCell ref="B27:D27"/>
    <mergeCell ref="B29:C29"/>
    <mergeCell ref="B34:C34"/>
    <mergeCell ref="B35:C35"/>
    <mergeCell ref="B41:C41"/>
    <mergeCell ref="B42:C42"/>
    <mergeCell ref="B48:C48"/>
    <mergeCell ref="B49:C49"/>
    <mergeCell ref="B50:C50"/>
    <mergeCell ref="A51:D51"/>
  </mergeCells>
  <pageMargins left="1.1023622047244095" right="0.51181102362204722" top="0.70866141732283472" bottom="0.51181102362204722" header="0" footer="0"/>
  <pageSetup paperSize="9" scale="80" orientation="portrait" r:id="rId1"/>
  <headerFooter>
    <oddFooter>&amp;CAV. Governador Carlos Lima Cavalcante, Casa Caiada – Olinda/PE CEP: 53130-555
 CNPJ: 08.336.260/0001-44 Fone/Fax: 3231-4087 
&amp;R
Arthur Diogo C. Araújo
Eng. Civil
CREA 52834 D/PE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4"/>
  <sheetViews>
    <sheetView tabSelected="1" view="pageBreakPreview" topLeftCell="A9" zoomScale="90" zoomScaleNormal="100" zoomScaleSheetLayoutView="90" workbookViewId="0">
      <selection sqref="A1:XFD43"/>
    </sheetView>
  </sheetViews>
  <sheetFormatPr defaultColWidth="9.109375" defaultRowHeight="12"/>
  <cols>
    <col min="1" max="1" width="9.33203125" style="3" customWidth="1"/>
    <col min="2" max="2" width="68.6640625" style="3" customWidth="1"/>
    <col min="3" max="3" width="8.88671875" style="3" customWidth="1"/>
    <col min="4" max="4" width="2.44140625" style="3" customWidth="1"/>
    <col min="5" max="5" width="7.6640625" style="3" customWidth="1"/>
    <col min="6" max="6" width="5.109375" style="3" customWidth="1"/>
    <col min="7" max="7" width="14.44140625" style="3" hidden="1" customWidth="1"/>
    <col min="8" max="16384" width="9.109375" style="3"/>
  </cols>
  <sheetData>
    <row r="1" spans="1:7" ht="67.05" customHeight="1">
      <c r="A1" s="271"/>
      <c r="B1" s="271"/>
      <c r="C1" s="271"/>
      <c r="D1" s="271"/>
      <c r="E1" s="271"/>
      <c r="F1" s="271"/>
      <c r="G1" s="271"/>
    </row>
    <row r="2" spans="1:7" ht="12.15" customHeight="1">
      <c r="A2" s="5"/>
      <c r="B2" s="273" t="s">
        <v>818</v>
      </c>
      <c r="C2" s="273"/>
      <c r="D2" s="273"/>
      <c r="E2" s="273"/>
      <c r="F2" s="5"/>
      <c r="G2" s="5"/>
    </row>
    <row r="3" spans="1:7" ht="26.4" customHeight="1">
      <c r="A3" s="39" t="s">
        <v>838</v>
      </c>
      <c r="B3" s="39" t="s">
        <v>3</v>
      </c>
      <c r="C3" s="280" t="s">
        <v>858</v>
      </c>
      <c r="D3" s="280"/>
      <c r="E3" s="280" t="s">
        <v>859</v>
      </c>
      <c r="F3" s="280"/>
      <c r="G3" s="5"/>
    </row>
    <row r="4" spans="1:7" ht="12.15" customHeight="1">
      <c r="A4" s="5"/>
      <c r="B4" s="273" t="s">
        <v>818</v>
      </c>
      <c r="C4" s="273"/>
      <c r="D4" s="5"/>
      <c r="E4" s="5"/>
      <c r="F4" s="5"/>
      <c r="G4" s="5"/>
    </row>
    <row r="5" spans="1:7" ht="13.05" customHeight="1">
      <c r="A5" s="46" t="s">
        <v>860</v>
      </c>
      <c r="B5" s="40" t="s">
        <v>861</v>
      </c>
      <c r="C5" s="5"/>
      <c r="D5" s="5"/>
      <c r="E5" s="5"/>
      <c r="F5" s="5"/>
      <c r="G5" s="5"/>
    </row>
    <row r="6" spans="1:7" ht="13.05" customHeight="1">
      <c r="A6" s="41" t="s">
        <v>862</v>
      </c>
      <c r="B6" s="42" t="s">
        <v>863</v>
      </c>
      <c r="C6" s="277">
        <v>20</v>
      </c>
      <c r="D6" s="277"/>
      <c r="E6" s="278">
        <v>20</v>
      </c>
      <c r="F6" s="278"/>
      <c r="G6" s="5"/>
    </row>
    <row r="7" spans="1:7" ht="13.05" customHeight="1">
      <c r="A7" s="41" t="s">
        <v>864</v>
      </c>
      <c r="B7" s="42" t="s">
        <v>865</v>
      </c>
      <c r="C7" s="277">
        <v>1.5</v>
      </c>
      <c r="D7" s="277"/>
      <c r="E7" s="278">
        <v>1.5</v>
      </c>
      <c r="F7" s="278"/>
      <c r="G7" s="5"/>
    </row>
    <row r="8" spans="1:7" ht="13.05" customHeight="1">
      <c r="A8" s="41" t="s">
        <v>866</v>
      </c>
      <c r="B8" s="42" t="s">
        <v>867</v>
      </c>
      <c r="C8" s="277">
        <v>1</v>
      </c>
      <c r="D8" s="277"/>
      <c r="E8" s="278">
        <v>1</v>
      </c>
      <c r="F8" s="278"/>
      <c r="G8" s="5"/>
    </row>
    <row r="9" spans="1:7" ht="13.05" customHeight="1">
      <c r="A9" s="41" t="s">
        <v>868</v>
      </c>
      <c r="B9" s="42" t="s">
        <v>869</v>
      </c>
      <c r="C9" s="277">
        <v>0.2</v>
      </c>
      <c r="D9" s="277"/>
      <c r="E9" s="278">
        <v>0.2</v>
      </c>
      <c r="F9" s="278"/>
      <c r="G9" s="5"/>
    </row>
    <row r="10" spans="1:7" ht="13.05" customHeight="1">
      <c r="A10" s="41" t="s">
        <v>870</v>
      </c>
      <c r="B10" s="42" t="s">
        <v>871</v>
      </c>
      <c r="C10" s="277">
        <v>0.6</v>
      </c>
      <c r="D10" s="277"/>
      <c r="E10" s="278">
        <v>0.6</v>
      </c>
      <c r="F10" s="278"/>
      <c r="G10" s="5"/>
    </row>
    <row r="11" spans="1:7" ht="13.05" customHeight="1">
      <c r="A11" s="41" t="s">
        <v>872</v>
      </c>
      <c r="B11" s="42" t="s">
        <v>873</v>
      </c>
      <c r="C11" s="277">
        <v>2.5</v>
      </c>
      <c r="D11" s="277"/>
      <c r="E11" s="278">
        <v>2.5</v>
      </c>
      <c r="F11" s="278"/>
      <c r="G11" s="5"/>
    </row>
    <row r="12" spans="1:7" ht="13.05" customHeight="1">
      <c r="A12" s="41" t="s">
        <v>874</v>
      </c>
      <c r="B12" s="42" t="s">
        <v>875</v>
      </c>
      <c r="C12" s="277">
        <v>3</v>
      </c>
      <c r="D12" s="277"/>
      <c r="E12" s="278">
        <v>3</v>
      </c>
      <c r="F12" s="278"/>
      <c r="G12" s="5"/>
    </row>
    <row r="13" spans="1:7" ht="13.05" customHeight="1">
      <c r="A13" s="41" t="s">
        <v>876</v>
      </c>
      <c r="B13" s="42" t="s">
        <v>877</v>
      </c>
      <c r="C13" s="277">
        <v>8</v>
      </c>
      <c r="D13" s="277"/>
      <c r="E13" s="278">
        <v>8</v>
      </c>
      <c r="F13" s="278"/>
      <c r="G13" s="5"/>
    </row>
    <row r="14" spans="1:7" ht="13.05" customHeight="1">
      <c r="A14" s="41" t="s">
        <v>878</v>
      </c>
      <c r="B14" s="42" t="s">
        <v>879</v>
      </c>
      <c r="C14" s="277">
        <v>0</v>
      </c>
      <c r="D14" s="277"/>
      <c r="E14" s="278">
        <v>0</v>
      </c>
      <c r="F14" s="278"/>
      <c r="G14" s="5"/>
    </row>
    <row r="15" spans="1:7" ht="15" customHeight="1">
      <c r="A15" s="5"/>
      <c r="B15" s="44" t="s">
        <v>178</v>
      </c>
      <c r="C15" s="279">
        <v>36.799999999999997</v>
      </c>
      <c r="D15" s="279"/>
      <c r="E15" s="279">
        <v>36.799999999999997</v>
      </c>
      <c r="F15" s="279"/>
      <c r="G15" s="5"/>
    </row>
    <row r="16" spans="1:7" ht="12.15" customHeight="1">
      <c r="A16" s="5"/>
      <c r="B16" s="273" t="s">
        <v>818</v>
      </c>
      <c r="C16" s="273"/>
      <c r="D16" s="5"/>
      <c r="E16" s="5"/>
      <c r="F16" s="5"/>
      <c r="G16" s="5"/>
    </row>
    <row r="17" spans="1:7" ht="13.05" customHeight="1">
      <c r="A17" s="46" t="s">
        <v>880</v>
      </c>
      <c r="B17" s="40" t="s">
        <v>881</v>
      </c>
      <c r="C17" s="5"/>
      <c r="D17" s="5"/>
      <c r="E17" s="5"/>
      <c r="F17" s="5"/>
      <c r="G17" s="5"/>
    </row>
    <row r="18" spans="1:7" ht="13.05" customHeight="1">
      <c r="A18" s="41" t="s">
        <v>882</v>
      </c>
      <c r="B18" s="42" t="s">
        <v>883</v>
      </c>
      <c r="C18" s="277">
        <v>18.010000000000002</v>
      </c>
      <c r="D18" s="277"/>
      <c r="E18" s="278">
        <v>0</v>
      </c>
      <c r="F18" s="278"/>
      <c r="G18" s="5"/>
    </row>
    <row r="19" spans="1:7" ht="13.05" customHeight="1">
      <c r="A19" s="41" t="s">
        <v>884</v>
      </c>
      <c r="B19" s="42" t="s">
        <v>885</v>
      </c>
      <c r="C19" s="277">
        <v>4.32</v>
      </c>
      <c r="D19" s="277"/>
      <c r="E19" s="278">
        <v>0</v>
      </c>
      <c r="F19" s="278"/>
      <c r="G19" s="5"/>
    </row>
    <row r="20" spans="1:7" ht="13.05" customHeight="1">
      <c r="A20" s="41" t="s">
        <v>886</v>
      </c>
      <c r="B20" s="42" t="s">
        <v>887</v>
      </c>
      <c r="C20" s="277">
        <v>0.86</v>
      </c>
      <c r="D20" s="277"/>
      <c r="E20" s="278">
        <v>0.65</v>
      </c>
      <c r="F20" s="278"/>
      <c r="G20" s="5"/>
    </row>
    <row r="21" spans="1:7" ht="13.05" customHeight="1">
      <c r="A21" s="41" t="s">
        <v>888</v>
      </c>
      <c r="B21" s="42" t="s">
        <v>889</v>
      </c>
      <c r="C21" s="277">
        <v>10.97</v>
      </c>
      <c r="D21" s="277"/>
      <c r="E21" s="278">
        <v>8.33</v>
      </c>
      <c r="F21" s="278"/>
      <c r="G21" s="5"/>
    </row>
    <row r="22" spans="1:7" ht="13.05" customHeight="1">
      <c r="A22" s="41" t="s">
        <v>890</v>
      </c>
      <c r="B22" s="42" t="s">
        <v>891</v>
      </c>
      <c r="C22" s="277">
        <v>7.0000000000000007E-2</v>
      </c>
      <c r="D22" s="277"/>
      <c r="E22" s="278">
        <v>0.05</v>
      </c>
      <c r="F22" s="278"/>
      <c r="G22" s="5"/>
    </row>
    <row r="23" spans="1:7" ht="13.05" customHeight="1">
      <c r="A23" s="41" t="s">
        <v>892</v>
      </c>
      <c r="B23" s="42" t="s">
        <v>893</v>
      </c>
      <c r="C23" s="277">
        <v>0.73</v>
      </c>
      <c r="D23" s="277"/>
      <c r="E23" s="278">
        <v>0.56000000000000005</v>
      </c>
      <c r="F23" s="278"/>
      <c r="G23" s="5"/>
    </row>
    <row r="24" spans="1:7" ht="13.05" customHeight="1">
      <c r="A24" s="41" t="s">
        <v>894</v>
      </c>
      <c r="B24" s="42" t="s">
        <v>895</v>
      </c>
      <c r="C24" s="277">
        <v>1.96</v>
      </c>
      <c r="D24" s="277"/>
      <c r="E24" s="278">
        <v>0</v>
      </c>
      <c r="F24" s="278"/>
      <c r="G24" s="5"/>
    </row>
    <row r="25" spans="1:7" ht="13.05" customHeight="1">
      <c r="A25" s="41" t="s">
        <v>896</v>
      </c>
      <c r="B25" s="42" t="s">
        <v>897</v>
      </c>
      <c r="C25" s="277">
        <v>0.1</v>
      </c>
      <c r="D25" s="277"/>
      <c r="E25" s="278">
        <v>7.0000000000000007E-2</v>
      </c>
      <c r="F25" s="278"/>
      <c r="G25" s="5"/>
    </row>
    <row r="26" spans="1:7" ht="13.05" customHeight="1">
      <c r="A26" s="41" t="s">
        <v>898</v>
      </c>
      <c r="B26" s="42" t="s">
        <v>899</v>
      </c>
      <c r="C26" s="277">
        <v>9.9499999999999993</v>
      </c>
      <c r="D26" s="277"/>
      <c r="E26" s="278">
        <v>7.56</v>
      </c>
      <c r="F26" s="278"/>
      <c r="G26" s="5"/>
    </row>
    <row r="27" spans="1:7" ht="13.05" customHeight="1">
      <c r="A27" s="41" t="s">
        <v>900</v>
      </c>
      <c r="B27" s="42" t="s">
        <v>901</v>
      </c>
      <c r="C27" s="277">
        <v>0.03</v>
      </c>
      <c r="D27" s="277"/>
      <c r="E27" s="278">
        <v>0.03</v>
      </c>
      <c r="F27" s="278"/>
      <c r="G27" s="5"/>
    </row>
    <row r="28" spans="1:7" ht="15" customHeight="1">
      <c r="A28" s="5"/>
      <c r="B28" s="44" t="s">
        <v>178</v>
      </c>
      <c r="C28" s="279">
        <v>47</v>
      </c>
      <c r="D28" s="279"/>
      <c r="E28" s="279">
        <v>17.250000000000004</v>
      </c>
      <c r="F28" s="279"/>
      <c r="G28" s="5"/>
    </row>
    <row r="29" spans="1:7" ht="12.15" customHeight="1">
      <c r="A29" s="5"/>
      <c r="B29" s="273" t="s">
        <v>818</v>
      </c>
      <c r="C29" s="273"/>
      <c r="D29" s="5"/>
      <c r="E29" s="5"/>
      <c r="F29" s="5"/>
      <c r="G29" s="5"/>
    </row>
    <row r="30" spans="1:7" ht="13.05" customHeight="1">
      <c r="A30" s="46" t="s">
        <v>902</v>
      </c>
      <c r="B30" s="40" t="s">
        <v>903</v>
      </c>
      <c r="C30" s="5"/>
      <c r="D30" s="5"/>
      <c r="E30" s="5"/>
      <c r="F30" s="5"/>
      <c r="G30" s="5"/>
    </row>
    <row r="31" spans="1:7" ht="13.05" customHeight="1">
      <c r="A31" s="41" t="s">
        <v>904</v>
      </c>
      <c r="B31" s="42" t="s">
        <v>905</v>
      </c>
      <c r="C31" s="277">
        <v>4.7699999999999996</v>
      </c>
      <c r="D31" s="277"/>
      <c r="E31" s="278">
        <v>3.63</v>
      </c>
      <c r="F31" s="278"/>
      <c r="G31" s="5"/>
    </row>
    <row r="32" spans="1:7" ht="13.05" customHeight="1">
      <c r="A32" s="41" t="s">
        <v>906</v>
      </c>
      <c r="B32" s="42" t="s">
        <v>907</v>
      </c>
      <c r="C32" s="277">
        <v>0.11</v>
      </c>
      <c r="D32" s="277"/>
      <c r="E32" s="278">
        <v>0.09</v>
      </c>
      <c r="F32" s="278"/>
      <c r="G32" s="5"/>
    </row>
    <row r="33" spans="1:7" ht="13.05" customHeight="1">
      <c r="A33" s="41" t="s">
        <v>908</v>
      </c>
      <c r="B33" s="42" t="s">
        <v>909</v>
      </c>
      <c r="C33" s="277">
        <v>3.98</v>
      </c>
      <c r="D33" s="277"/>
      <c r="E33" s="278">
        <v>3.03</v>
      </c>
      <c r="F33" s="278"/>
      <c r="G33" s="5"/>
    </row>
    <row r="34" spans="1:7" ht="13.05" customHeight="1">
      <c r="A34" s="41" t="s">
        <v>910</v>
      </c>
      <c r="B34" s="42" t="s">
        <v>911</v>
      </c>
      <c r="C34" s="277">
        <v>3.06</v>
      </c>
      <c r="D34" s="277"/>
      <c r="E34" s="278">
        <v>2.33</v>
      </c>
      <c r="F34" s="278"/>
      <c r="G34" s="5"/>
    </row>
    <row r="35" spans="1:7" ht="13.05" customHeight="1">
      <c r="A35" s="41" t="s">
        <v>912</v>
      </c>
      <c r="B35" s="42" t="s">
        <v>913</v>
      </c>
      <c r="C35" s="277">
        <v>0.4</v>
      </c>
      <c r="D35" s="277"/>
      <c r="E35" s="278">
        <v>0.31</v>
      </c>
      <c r="F35" s="278"/>
      <c r="G35" s="5"/>
    </row>
    <row r="36" spans="1:7" ht="15" customHeight="1">
      <c r="A36" s="5"/>
      <c r="B36" s="44" t="s">
        <v>178</v>
      </c>
      <c r="C36" s="279">
        <v>12.32</v>
      </c>
      <c r="D36" s="279"/>
      <c r="E36" s="279">
        <v>9.39</v>
      </c>
      <c r="F36" s="279"/>
      <c r="G36" s="5"/>
    </row>
    <row r="37" spans="1:7" ht="12.15" customHeight="1">
      <c r="A37" s="5"/>
      <c r="B37" s="273" t="s">
        <v>818</v>
      </c>
      <c r="C37" s="273"/>
      <c r="D37" s="5"/>
      <c r="E37" s="5"/>
      <c r="F37" s="5"/>
      <c r="G37" s="5"/>
    </row>
    <row r="38" spans="1:7" ht="13.05" customHeight="1">
      <c r="A38" s="46" t="s">
        <v>914</v>
      </c>
      <c r="B38" s="40" t="s">
        <v>915</v>
      </c>
      <c r="C38" s="5"/>
      <c r="D38" s="5"/>
      <c r="E38" s="5"/>
      <c r="F38" s="5"/>
      <c r="G38" s="5"/>
    </row>
    <row r="39" spans="1:7" ht="13.05" customHeight="1">
      <c r="A39" s="41" t="s">
        <v>916</v>
      </c>
      <c r="B39" s="42" t="s">
        <v>917</v>
      </c>
      <c r="C39" s="277">
        <v>17.3</v>
      </c>
      <c r="D39" s="277"/>
      <c r="E39" s="278">
        <v>6.35</v>
      </c>
      <c r="F39" s="278"/>
      <c r="G39" s="5"/>
    </row>
    <row r="40" spans="1:7" ht="18" customHeight="1">
      <c r="A40" s="41" t="s">
        <v>918</v>
      </c>
      <c r="B40" s="42" t="s">
        <v>919</v>
      </c>
      <c r="C40" s="277">
        <v>0.42</v>
      </c>
      <c r="D40" s="277"/>
      <c r="E40" s="278">
        <v>0.32</v>
      </c>
      <c r="F40" s="278"/>
      <c r="G40" s="5"/>
    </row>
    <row r="41" spans="1:7" ht="15" customHeight="1">
      <c r="A41" s="5"/>
      <c r="B41" s="44" t="s">
        <v>178</v>
      </c>
      <c r="C41" s="279">
        <v>17.720000000000002</v>
      </c>
      <c r="D41" s="279"/>
      <c r="E41" s="279">
        <v>6.67</v>
      </c>
      <c r="F41" s="279"/>
      <c r="G41" s="5"/>
    </row>
    <row r="42" spans="1:7" ht="15" customHeight="1">
      <c r="A42" s="5"/>
      <c r="B42" s="273" t="s">
        <v>818</v>
      </c>
      <c r="C42" s="273"/>
      <c r="D42" s="273"/>
      <c r="E42" s="5"/>
      <c r="F42" s="5"/>
      <c r="G42" s="5"/>
    </row>
    <row r="43" spans="1:7" ht="20.100000000000001" customHeight="1">
      <c r="A43" s="5"/>
      <c r="B43" s="2" t="s">
        <v>920</v>
      </c>
      <c r="C43" s="276">
        <v>113.84</v>
      </c>
      <c r="D43" s="276"/>
      <c r="E43" s="276">
        <v>70.11</v>
      </c>
      <c r="F43" s="276"/>
      <c r="G43" s="5"/>
    </row>
    <row r="44" spans="1:7" ht="21.9" customHeight="1">
      <c r="A44" s="275"/>
      <c r="B44" s="275"/>
      <c r="C44" s="275"/>
      <c r="D44" s="275"/>
      <c r="E44" s="275"/>
      <c r="F44" s="275"/>
      <c r="G44" s="275"/>
    </row>
  </sheetData>
  <mergeCells count="72"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B42:D42"/>
    <mergeCell ref="C43:D43"/>
    <mergeCell ref="E43:F43"/>
    <mergeCell ref="A44:G44"/>
    <mergeCell ref="C39:D39"/>
    <mergeCell ref="E39:F39"/>
    <mergeCell ref="C40:D40"/>
    <mergeCell ref="E40:F40"/>
    <mergeCell ref="C41:D41"/>
    <mergeCell ref="E41:F41"/>
  </mergeCells>
  <pageMargins left="0.51181102362204722" right="0.51181102362204722" top="0.9055118110236221" bottom="0.51181102362204722" header="0" footer="0"/>
  <pageSetup paperSize="9" scale="79" orientation="portrait" r:id="rId1"/>
  <headerFooter>
    <oddFooter>&amp;CAV. Governador Carlos Lima Cavalcante, Casa Caiada – Olinda/PE CEP: 53130-555
 CNPJ: 08.336.260/0001-44 Fone/Fax: 3231-4087 
&amp;R
Arthur Diogo C. Araújo
Eng. Civil
CREA 52834 D/PE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H40"/>
  <sheetViews>
    <sheetView view="pageBreakPreview" zoomScale="85" zoomScaleNormal="85" zoomScaleSheetLayoutView="85" workbookViewId="0">
      <selection activeCell="N33" sqref="N33"/>
    </sheetView>
  </sheetViews>
  <sheetFormatPr defaultColWidth="9.109375" defaultRowHeight="14.4"/>
  <cols>
    <col min="1" max="1" width="17.109375" style="150" customWidth="1"/>
    <col min="2" max="2" width="41.5546875" style="150" customWidth="1"/>
    <col min="3" max="3" width="12.5546875" style="150" customWidth="1"/>
    <col min="4" max="4" width="23.33203125" style="150" customWidth="1"/>
    <col min="5" max="5" width="34" style="150" customWidth="1"/>
    <col min="6" max="8" width="38.33203125" style="150" customWidth="1"/>
    <col min="9" max="16384" width="9.109375" style="150"/>
  </cols>
  <sheetData>
    <row r="1" spans="1:8" s="130" customFormat="1" ht="15.6">
      <c r="A1" s="129"/>
      <c r="B1" s="129"/>
      <c r="C1" s="129"/>
      <c r="D1" s="129"/>
      <c r="E1" s="129"/>
      <c r="F1" s="129"/>
      <c r="G1" s="129"/>
      <c r="H1" s="129"/>
    </row>
    <row r="2" spans="1:8" s="130" customFormat="1" ht="15.6">
      <c r="A2" s="129"/>
      <c r="B2" s="129"/>
      <c r="C2" s="129"/>
      <c r="D2" s="129"/>
      <c r="E2" s="129"/>
      <c r="F2" s="129"/>
      <c r="G2" s="129"/>
      <c r="H2" s="129"/>
    </row>
    <row r="3" spans="1:8" s="130" customFormat="1" ht="15.6">
      <c r="A3" s="129"/>
      <c r="B3" s="129"/>
      <c r="C3" s="129"/>
      <c r="D3" s="129"/>
      <c r="E3" s="129"/>
      <c r="F3" s="129"/>
      <c r="G3" s="129"/>
      <c r="H3" s="129"/>
    </row>
    <row r="4" spans="1:8" s="130" customFormat="1" ht="15.6">
      <c r="A4" s="129"/>
      <c r="B4" s="129"/>
      <c r="C4" s="129"/>
      <c r="D4" s="129"/>
      <c r="E4" s="129"/>
      <c r="F4" s="129"/>
      <c r="G4" s="129"/>
      <c r="H4" s="129"/>
    </row>
    <row r="5" spans="1:8" s="130" customFormat="1" ht="15.6">
      <c r="A5" s="129"/>
      <c r="B5" s="129"/>
      <c r="C5" s="129"/>
      <c r="D5" s="129"/>
      <c r="E5" s="129"/>
      <c r="F5" s="129"/>
      <c r="G5" s="129"/>
      <c r="H5" s="129"/>
    </row>
    <row r="6" spans="1:8" s="130" customFormat="1" ht="15.6">
      <c r="A6" s="293" t="s">
        <v>1003</v>
      </c>
      <c r="B6" s="293"/>
      <c r="C6" s="293"/>
      <c r="D6" s="293"/>
      <c r="E6" s="293"/>
      <c r="F6" s="293"/>
      <c r="G6" s="293"/>
      <c r="H6" s="293"/>
    </row>
    <row r="7" spans="1:8" s="130" customFormat="1" ht="15.6">
      <c r="A7" s="131"/>
      <c r="B7" s="132"/>
      <c r="C7" s="133"/>
      <c r="D7" s="133"/>
      <c r="E7" s="133"/>
      <c r="F7" s="133"/>
      <c r="G7" s="133"/>
      <c r="H7" s="134"/>
    </row>
    <row r="8" spans="1:8" s="130" customFormat="1" ht="31.2">
      <c r="A8" s="135" t="s">
        <v>1</v>
      </c>
      <c r="B8" s="135" t="s">
        <v>3</v>
      </c>
      <c r="C8" s="136" t="s">
        <v>175</v>
      </c>
      <c r="D8" s="136" t="s">
        <v>1004</v>
      </c>
      <c r="E8" s="136" t="s">
        <v>1005</v>
      </c>
      <c r="F8" s="136" t="s">
        <v>1006</v>
      </c>
      <c r="G8" s="136" t="s">
        <v>1007</v>
      </c>
      <c r="H8" s="136" t="s">
        <v>1008</v>
      </c>
    </row>
    <row r="9" spans="1:8" s="130" customFormat="1" ht="46.8">
      <c r="A9" s="281" t="s">
        <v>13</v>
      </c>
      <c r="B9" s="284" t="s">
        <v>15</v>
      </c>
      <c r="C9" s="287" t="s">
        <v>16</v>
      </c>
      <c r="D9" s="290">
        <f t="shared" ref="D9" si="0">LARGE(F16:H16,2)</f>
        <v>900</v>
      </c>
      <c r="E9" s="137" t="s">
        <v>1009</v>
      </c>
      <c r="F9" s="138" t="s">
        <v>1010</v>
      </c>
      <c r="G9" s="138" t="s">
        <v>1011</v>
      </c>
      <c r="H9" s="138" t="s">
        <v>1012</v>
      </c>
    </row>
    <row r="10" spans="1:8" s="130" customFormat="1" ht="15.6">
      <c r="A10" s="282"/>
      <c r="B10" s="285"/>
      <c r="C10" s="288"/>
      <c r="D10" s="291"/>
      <c r="E10" s="137" t="s">
        <v>1013</v>
      </c>
      <c r="F10" s="139" t="s">
        <v>1014</v>
      </c>
      <c r="G10" s="140" t="s">
        <v>1015</v>
      </c>
      <c r="H10" s="139" t="s">
        <v>1016</v>
      </c>
    </row>
    <row r="11" spans="1:8" s="130" customFormat="1" ht="15" customHeight="1">
      <c r="A11" s="282"/>
      <c r="B11" s="285"/>
      <c r="C11" s="288"/>
      <c r="D11" s="291"/>
      <c r="E11" s="137" t="s">
        <v>1017</v>
      </c>
      <c r="F11" s="141"/>
      <c r="G11" s="141"/>
      <c r="H11" s="141"/>
    </row>
    <row r="12" spans="1:8" s="130" customFormat="1" ht="15" customHeight="1">
      <c r="A12" s="282"/>
      <c r="B12" s="285"/>
      <c r="C12" s="288"/>
      <c r="D12" s="291"/>
      <c r="E12" s="137" t="s">
        <v>1018</v>
      </c>
      <c r="F12" s="142">
        <v>45446</v>
      </c>
      <c r="G12" s="142">
        <v>45442</v>
      </c>
      <c r="H12" s="142">
        <v>45442</v>
      </c>
    </row>
    <row r="13" spans="1:8" s="130" customFormat="1" ht="15" customHeight="1">
      <c r="A13" s="282"/>
      <c r="B13" s="285"/>
      <c r="C13" s="288"/>
      <c r="D13" s="291"/>
      <c r="E13" s="137" t="s">
        <v>1019</v>
      </c>
      <c r="F13" s="143"/>
      <c r="G13" s="143"/>
      <c r="H13" s="141"/>
    </row>
    <row r="14" spans="1:8" s="130" customFormat="1" ht="15" customHeight="1">
      <c r="A14" s="282"/>
      <c r="B14" s="285"/>
      <c r="C14" s="288"/>
      <c r="D14" s="291"/>
      <c r="E14" s="137" t="s">
        <v>1020</v>
      </c>
      <c r="F14" s="144">
        <v>900</v>
      </c>
      <c r="G14" s="144">
        <v>850</v>
      </c>
      <c r="H14" s="144">
        <v>1100</v>
      </c>
    </row>
    <row r="15" spans="1:8" s="130" customFormat="1" ht="15" customHeight="1">
      <c r="A15" s="282"/>
      <c r="B15" s="285"/>
      <c r="C15" s="288"/>
      <c r="D15" s="291"/>
      <c r="E15" s="137" t="s">
        <v>1021</v>
      </c>
      <c r="F15" s="145"/>
      <c r="G15" s="146"/>
      <c r="H15" s="147"/>
    </row>
    <row r="16" spans="1:8" s="130" customFormat="1" ht="15" customHeight="1">
      <c r="A16" s="283"/>
      <c r="B16" s="286"/>
      <c r="C16" s="289"/>
      <c r="D16" s="292"/>
      <c r="E16" s="137" t="s">
        <v>1022</v>
      </c>
      <c r="F16" s="148">
        <f>F14+F15</f>
        <v>900</v>
      </c>
      <c r="G16" s="149">
        <f>G14+G15</f>
        <v>850</v>
      </c>
      <c r="H16" s="148">
        <f>H14+H15</f>
        <v>1100</v>
      </c>
    </row>
    <row r="17" spans="1:8" s="130" customFormat="1" ht="46.8">
      <c r="A17" s="281" t="s">
        <v>18</v>
      </c>
      <c r="B17" s="284" t="s">
        <v>19</v>
      </c>
      <c r="C17" s="287" t="s">
        <v>16</v>
      </c>
      <c r="D17" s="290">
        <f t="shared" ref="D17" si="1">LARGE(F24:H24,2)</f>
        <v>900</v>
      </c>
      <c r="E17" s="137" t="s">
        <v>1009</v>
      </c>
      <c r="F17" s="138" t="s">
        <v>1010</v>
      </c>
      <c r="G17" s="138" t="s">
        <v>1011</v>
      </c>
      <c r="H17" s="138" t="s">
        <v>1012</v>
      </c>
    </row>
    <row r="18" spans="1:8" s="130" customFormat="1" ht="15.6">
      <c r="A18" s="282"/>
      <c r="B18" s="285"/>
      <c r="C18" s="288"/>
      <c r="D18" s="291"/>
      <c r="E18" s="137" t="s">
        <v>1013</v>
      </c>
      <c r="F18" s="139" t="s">
        <v>1014</v>
      </c>
      <c r="G18" s="140" t="s">
        <v>1015</v>
      </c>
      <c r="H18" s="139" t="s">
        <v>1016</v>
      </c>
    </row>
    <row r="19" spans="1:8" s="130" customFormat="1" ht="15" customHeight="1">
      <c r="A19" s="282"/>
      <c r="B19" s="285"/>
      <c r="C19" s="288"/>
      <c r="D19" s="291"/>
      <c r="E19" s="137" t="s">
        <v>1017</v>
      </c>
      <c r="F19" s="141"/>
      <c r="G19" s="141"/>
      <c r="H19" s="141"/>
    </row>
    <row r="20" spans="1:8" s="130" customFormat="1" ht="15" customHeight="1">
      <c r="A20" s="282"/>
      <c r="B20" s="285"/>
      <c r="C20" s="288"/>
      <c r="D20" s="291"/>
      <c r="E20" s="137" t="s">
        <v>1018</v>
      </c>
      <c r="F20" s="142">
        <v>45446</v>
      </c>
      <c r="G20" s="142">
        <v>45442</v>
      </c>
      <c r="H20" s="142">
        <v>45442</v>
      </c>
    </row>
    <row r="21" spans="1:8" s="130" customFormat="1" ht="15" customHeight="1">
      <c r="A21" s="282"/>
      <c r="B21" s="285"/>
      <c r="C21" s="288"/>
      <c r="D21" s="291"/>
      <c r="E21" s="137" t="s">
        <v>1019</v>
      </c>
      <c r="F21" s="143"/>
      <c r="G21" s="143"/>
      <c r="H21" s="141"/>
    </row>
    <row r="22" spans="1:8" s="130" customFormat="1" ht="15" customHeight="1">
      <c r="A22" s="282"/>
      <c r="B22" s="285"/>
      <c r="C22" s="288"/>
      <c r="D22" s="291"/>
      <c r="E22" s="137" t="s">
        <v>1020</v>
      </c>
      <c r="F22" s="144">
        <v>900</v>
      </c>
      <c r="G22" s="144">
        <v>850</v>
      </c>
      <c r="H22" s="144">
        <v>1100</v>
      </c>
    </row>
    <row r="23" spans="1:8" s="130" customFormat="1" ht="15" customHeight="1">
      <c r="A23" s="282"/>
      <c r="B23" s="285"/>
      <c r="C23" s="288"/>
      <c r="D23" s="291"/>
      <c r="E23" s="137" t="s">
        <v>1021</v>
      </c>
      <c r="F23" s="145"/>
      <c r="G23" s="146"/>
      <c r="H23" s="147"/>
    </row>
    <row r="24" spans="1:8" s="130" customFormat="1" ht="15" customHeight="1">
      <c r="A24" s="283"/>
      <c r="B24" s="286"/>
      <c r="C24" s="289"/>
      <c r="D24" s="292"/>
      <c r="E24" s="137" t="s">
        <v>1022</v>
      </c>
      <c r="F24" s="148">
        <f>F22+F23</f>
        <v>900</v>
      </c>
      <c r="G24" s="149">
        <f>G22+G23</f>
        <v>850</v>
      </c>
      <c r="H24" s="148">
        <f>H22+H23</f>
        <v>1100</v>
      </c>
    </row>
    <row r="25" spans="1:8" s="130" customFormat="1" ht="46.8">
      <c r="A25" s="281" t="s">
        <v>21</v>
      </c>
      <c r="B25" s="284" t="s">
        <v>184</v>
      </c>
      <c r="C25" s="287" t="s">
        <v>1023</v>
      </c>
      <c r="D25" s="290">
        <f t="shared" ref="D25" si="2">LARGE(F32:H32,2)</f>
        <v>1200</v>
      </c>
      <c r="E25" s="137" t="s">
        <v>1009</v>
      </c>
      <c r="F25" s="138" t="s">
        <v>1010</v>
      </c>
      <c r="G25" s="138" t="s">
        <v>1011</v>
      </c>
      <c r="H25" s="138" t="s">
        <v>1012</v>
      </c>
    </row>
    <row r="26" spans="1:8" s="130" customFormat="1" ht="15.6">
      <c r="A26" s="282"/>
      <c r="B26" s="285"/>
      <c r="C26" s="288"/>
      <c r="D26" s="291"/>
      <c r="E26" s="137" t="s">
        <v>1013</v>
      </c>
      <c r="F26" s="139" t="s">
        <v>1014</v>
      </c>
      <c r="G26" s="140" t="s">
        <v>1015</v>
      </c>
      <c r="H26" s="139" t="s">
        <v>1016</v>
      </c>
    </row>
    <row r="27" spans="1:8" s="130" customFormat="1" ht="15" customHeight="1">
      <c r="A27" s="282"/>
      <c r="B27" s="285"/>
      <c r="C27" s="288"/>
      <c r="D27" s="291"/>
      <c r="E27" s="137" t="s">
        <v>1017</v>
      </c>
      <c r="F27" s="141"/>
      <c r="G27" s="141"/>
      <c r="H27" s="141"/>
    </row>
    <row r="28" spans="1:8" s="130" customFormat="1" ht="15" customHeight="1">
      <c r="A28" s="282"/>
      <c r="B28" s="285"/>
      <c r="C28" s="288"/>
      <c r="D28" s="291"/>
      <c r="E28" s="137" t="s">
        <v>1018</v>
      </c>
      <c r="F28" s="142">
        <v>45446</v>
      </c>
      <c r="G28" s="142">
        <v>45442</v>
      </c>
      <c r="H28" s="142">
        <v>45442</v>
      </c>
    </row>
    <row r="29" spans="1:8" s="130" customFormat="1" ht="15" customHeight="1">
      <c r="A29" s="282"/>
      <c r="B29" s="285"/>
      <c r="C29" s="288"/>
      <c r="D29" s="291"/>
      <c r="E29" s="137" t="s">
        <v>1019</v>
      </c>
      <c r="F29" s="143"/>
      <c r="G29" s="143"/>
      <c r="H29" s="141"/>
    </row>
    <row r="30" spans="1:8" s="130" customFormat="1" ht="15" customHeight="1">
      <c r="A30" s="282"/>
      <c r="B30" s="285"/>
      <c r="C30" s="288"/>
      <c r="D30" s="291"/>
      <c r="E30" s="137" t="s">
        <v>1020</v>
      </c>
      <c r="F30" s="144">
        <v>1100</v>
      </c>
      <c r="G30" s="144">
        <v>1200</v>
      </c>
      <c r="H30" s="144">
        <v>1300</v>
      </c>
    </row>
    <row r="31" spans="1:8" s="130" customFormat="1" ht="15" customHeight="1">
      <c r="A31" s="282"/>
      <c r="B31" s="285"/>
      <c r="C31" s="288"/>
      <c r="D31" s="291"/>
      <c r="E31" s="137" t="s">
        <v>1021</v>
      </c>
      <c r="F31" s="145"/>
      <c r="G31" s="146"/>
      <c r="H31" s="147"/>
    </row>
    <row r="32" spans="1:8" s="130" customFormat="1" ht="15" customHeight="1">
      <c r="A32" s="283"/>
      <c r="B32" s="286"/>
      <c r="C32" s="289"/>
      <c r="D32" s="292"/>
      <c r="E32" s="137" t="s">
        <v>1022</v>
      </c>
      <c r="F32" s="148">
        <f>F30+F31</f>
        <v>1100</v>
      </c>
      <c r="G32" s="149">
        <f>G30+G31</f>
        <v>1200</v>
      </c>
      <c r="H32" s="148">
        <f>H30+H31</f>
        <v>1300</v>
      </c>
    </row>
    <row r="33" spans="1:8" s="130" customFormat="1" ht="46.8">
      <c r="A33" s="281" t="s">
        <v>25</v>
      </c>
      <c r="B33" s="284" t="s">
        <v>186</v>
      </c>
      <c r="C33" s="287" t="s">
        <v>1023</v>
      </c>
      <c r="D33" s="290">
        <f t="shared" ref="D33" si="3">LARGE(F40:H40,2)</f>
        <v>1300</v>
      </c>
      <c r="E33" s="137" t="s">
        <v>1009</v>
      </c>
      <c r="F33" s="138" t="s">
        <v>1010</v>
      </c>
      <c r="G33" s="138" t="s">
        <v>1011</v>
      </c>
      <c r="H33" s="138" t="s">
        <v>1012</v>
      </c>
    </row>
    <row r="34" spans="1:8" s="130" customFormat="1" ht="15.6">
      <c r="A34" s="282"/>
      <c r="B34" s="285"/>
      <c r="C34" s="288"/>
      <c r="D34" s="291"/>
      <c r="E34" s="137" t="s">
        <v>1013</v>
      </c>
      <c r="F34" s="139" t="s">
        <v>1014</v>
      </c>
      <c r="G34" s="140" t="s">
        <v>1015</v>
      </c>
      <c r="H34" s="139" t="s">
        <v>1016</v>
      </c>
    </row>
    <row r="35" spans="1:8" s="130" customFormat="1" ht="15" customHeight="1">
      <c r="A35" s="282"/>
      <c r="B35" s="285"/>
      <c r="C35" s="288"/>
      <c r="D35" s="291"/>
      <c r="E35" s="137" t="s">
        <v>1017</v>
      </c>
      <c r="F35" s="141"/>
      <c r="G35" s="141"/>
      <c r="H35" s="141"/>
    </row>
    <row r="36" spans="1:8" s="130" customFormat="1" ht="15" customHeight="1">
      <c r="A36" s="282"/>
      <c r="B36" s="285"/>
      <c r="C36" s="288"/>
      <c r="D36" s="291"/>
      <c r="E36" s="137" t="s">
        <v>1018</v>
      </c>
      <c r="F36" s="142">
        <v>45446</v>
      </c>
      <c r="G36" s="142">
        <v>45442</v>
      </c>
      <c r="H36" s="142">
        <v>45442</v>
      </c>
    </row>
    <row r="37" spans="1:8" s="130" customFormat="1" ht="15" customHeight="1">
      <c r="A37" s="282"/>
      <c r="B37" s="285"/>
      <c r="C37" s="288"/>
      <c r="D37" s="291"/>
      <c r="E37" s="137" t="s">
        <v>1019</v>
      </c>
      <c r="F37" s="143"/>
      <c r="G37" s="143"/>
      <c r="H37" s="141"/>
    </row>
    <row r="38" spans="1:8" s="130" customFormat="1" ht="15" customHeight="1">
      <c r="A38" s="282"/>
      <c r="B38" s="285"/>
      <c r="C38" s="288"/>
      <c r="D38" s="291"/>
      <c r="E38" s="137" t="s">
        <v>1020</v>
      </c>
      <c r="F38" s="144">
        <v>1200</v>
      </c>
      <c r="G38" s="144">
        <v>1300</v>
      </c>
      <c r="H38" s="144">
        <v>1400</v>
      </c>
    </row>
    <row r="39" spans="1:8" s="130" customFormat="1" ht="15" customHeight="1">
      <c r="A39" s="282"/>
      <c r="B39" s="285"/>
      <c r="C39" s="288"/>
      <c r="D39" s="291"/>
      <c r="E39" s="137" t="s">
        <v>1021</v>
      </c>
      <c r="F39" s="145"/>
      <c r="G39" s="146"/>
      <c r="H39" s="147"/>
    </row>
    <row r="40" spans="1:8" s="130" customFormat="1" ht="15" customHeight="1">
      <c r="A40" s="283"/>
      <c r="B40" s="286"/>
      <c r="C40" s="289"/>
      <c r="D40" s="292"/>
      <c r="E40" s="137" t="s">
        <v>1022</v>
      </c>
      <c r="F40" s="148">
        <f>F38+F39</f>
        <v>1200</v>
      </c>
      <c r="G40" s="149">
        <f>G38+G39</f>
        <v>1300</v>
      </c>
      <c r="H40" s="148">
        <f>H38+H39</f>
        <v>1400</v>
      </c>
    </row>
  </sheetData>
  <mergeCells count="17">
    <mergeCell ref="A17:A24"/>
    <mergeCell ref="B17:B24"/>
    <mergeCell ref="C17:C24"/>
    <mergeCell ref="D17:D24"/>
    <mergeCell ref="A6:H6"/>
    <mergeCell ref="A9:A16"/>
    <mergeCell ref="B9:B16"/>
    <mergeCell ref="C9:C16"/>
    <mergeCell ref="D9:D16"/>
    <mergeCell ref="A25:A32"/>
    <mergeCell ref="B25:B32"/>
    <mergeCell ref="C25:C32"/>
    <mergeCell ref="D25:D32"/>
    <mergeCell ref="A33:A40"/>
    <mergeCell ref="B33:B40"/>
    <mergeCell ref="C33:C40"/>
    <mergeCell ref="D33:D40"/>
  </mergeCells>
  <pageMargins left="0.51181102362204722" right="0.51181102362204722" top="0.78740157480314965" bottom="0.78740157480314965" header="0.31496062992125984" footer="0.31496062992125984"/>
  <pageSetup paperSize="9" scale="54" orientation="landscape" r:id="rId1"/>
  <colBreaks count="1" manualBreakCount="1">
    <brk id="23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58"/>
  <sheetViews>
    <sheetView view="pageBreakPreview" zoomScaleSheetLayoutView="100" workbookViewId="0">
      <selection activeCell="D26" sqref="D26"/>
    </sheetView>
  </sheetViews>
  <sheetFormatPr defaultColWidth="9.109375" defaultRowHeight="13.8"/>
  <cols>
    <col min="1" max="1" width="9" style="126" customWidth="1"/>
    <col min="2" max="2" width="13.88671875" style="126" customWidth="1"/>
    <col min="3" max="3" width="58.33203125" style="126" customWidth="1"/>
    <col min="4" max="4" width="7.88671875" style="127" bestFit="1" customWidth="1"/>
    <col min="5" max="5" width="15.6640625" style="126" customWidth="1"/>
    <col min="6" max="6" width="16" style="128" customWidth="1"/>
    <col min="7" max="7" width="14.88671875" style="128" customWidth="1"/>
    <col min="8" max="8" width="16.33203125" style="128" customWidth="1"/>
    <col min="9" max="9" width="17.33203125" style="128" customWidth="1"/>
    <col min="10" max="10" width="17.109375" style="128" customWidth="1"/>
    <col min="11" max="11" width="14.88671875" style="50" customWidth="1"/>
    <col min="12" max="12" width="35.88671875" style="50" customWidth="1"/>
    <col min="13" max="16384" width="9.109375" style="50"/>
  </cols>
  <sheetData>
    <row r="1" spans="1:17" s="47" customFormat="1" ht="15.75" customHeight="1">
      <c r="A1" s="298" t="s">
        <v>921</v>
      </c>
      <c r="B1" s="299"/>
      <c r="C1" s="299"/>
      <c r="D1" s="299"/>
      <c r="E1" s="299"/>
      <c r="F1" s="299"/>
      <c r="G1" s="299"/>
      <c r="H1" s="299"/>
      <c r="I1" s="299"/>
      <c r="J1" s="299"/>
      <c r="L1" s="48"/>
    </row>
    <row r="2" spans="1:17" s="47" customFormat="1" ht="15.75" customHeight="1">
      <c r="A2" s="300" t="str">
        <f>'[5]Planilha Orçamentária'!A2:N2</f>
        <v>SECRETARIA MUNICIPAL DE INFRAESTRUTURA</v>
      </c>
      <c r="B2" s="301"/>
      <c r="C2" s="301"/>
      <c r="D2" s="301"/>
      <c r="E2" s="301"/>
      <c r="F2" s="301"/>
      <c r="G2" s="301"/>
      <c r="H2" s="301"/>
      <c r="I2" s="301"/>
      <c r="J2" s="301"/>
      <c r="L2" s="48"/>
    </row>
    <row r="3" spans="1:17" s="47" customFormat="1" ht="22.5" customHeight="1">
      <c r="A3" s="300" t="str">
        <f>'[5]Planilha Orçamentária'!A3:N3</f>
        <v>SECRETARIA EXECUTIVA DE OBRAS</v>
      </c>
      <c r="B3" s="301"/>
      <c r="C3" s="301"/>
      <c r="D3" s="301"/>
      <c r="E3" s="301"/>
      <c r="F3" s="301"/>
      <c r="G3" s="301"/>
      <c r="H3" s="301"/>
      <c r="I3" s="301"/>
      <c r="J3" s="301"/>
      <c r="L3" s="48"/>
    </row>
    <row r="4" spans="1:17" s="47" customFormat="1" ht="22.5" customHeight="1">
      <c r="A4" s="302"/>
      <c r="B4" s="303"/>
      <c r="C4" s="303"/>
      <c r="D4" s="303"/>
      <c r="E4" s="303"/>
      <c r="F4" s="303"/>
      <c r="G4" s="303"/>
      <c r="H4" s="303"/>
      <c r="I4" s="303"/>
      <c r="J4" s="303"/>
      <c r="L4" s="48"/>
      <c r="Q4" s="48"/>
    </row>
    <row r="5" spans="1:17">
      <c r="A5" s="304" t="s">
        <v>922</v>
      </c>
      <c r="B5" s="305"/>
      <c r="C5" s="305"/>
      <c r="D5" s="305"/>
      <c r="E5" s="305"/>
      <c r="F5" s="305"/>
      <c r="G5" s="305"/>
      <c r="H5" s="305"/>
      <c r="I5" s="305"/>
      <c r="J5" s="306"/>
      <c r="K5" s="49"/>
      <c r="L5" s="49"/>
      <c r="M5" s="49"/>
      <c r="N5" s="49"/>
      <c r="O5" s="49"/>
      <c r="P5" s="49"/>
    </row>
    <row r="6" spans="1:17" ht="30.15" customHeight="1">
      <c r="A6" s="307" t="str">
        <f>'[5]Planilha Orçamentária'!A6:N6</f>
        <v>PROJETO DE CONTENÇÃO DE ENCOSTA E DRENAGEM - SETOR UR11-7</v>
      </c>
      <c r="B6" s="307"/>
      <c r="C6" s="307"/>
      <c r="D6" s="307"/>
      <c r="E6" s="307"/>
      <c r="F6" s="307"/>
      <c r="G6" s="307"/>
      <c r="H6" s="307"/>
      <c r="I6" s="307"/>
      <c r="J6" s="307"/>
      <c r="K6" s="51"/>
      <c r="L6" s="52"/>
      <c r="M6" s="49"/>
      <c r="N6" s="49"/>
      <c r="O6" s="49"/>
      <c r="P6" s="49"/>
    </row>
    <row r="7" spans="1:17">
      <c r="A7" s="294" t="s">
        <v>923</v>
      </c>
      <c r="B7" s="294"/>
      <c r="C7" s="294"/>
      <c r="D7" s="294"/>
      <c r="E7" s="294"/>
      <c r="F7" s="294"/>
      <c r="G7" s="294"/>
      <c r="H7" s="294"/>
      <c r="I7" s="294"/>
      <c r="J7" s="294"/>
      <c r="K7" s="53"/>
      <c r="L7" s="54"/>
      <c r="M7" s="49"/>
      <c r="N7" s="49"/>
      <c r="O7" s="49"/>
      <c r="P7" s="49"/>
    </row>
    <row r="8" spans="1:17" ht="29.4" customHeight="1">
      <c r="A8" s="295" t="s">
        <v>924</v>
      </c>
      <c r="B8" s="296"/>
      <c r="C8" s="296"/>
      <c r="D8" s="296"/>
      <c r="E8" s="296"/>
      <c r="F8" s="296"/>
      <c r="G8" s="296"/>
      <c r="H8" s="296"/>
      <c r="I8" s="297"/>
      <c r="J8" s="55" t="str">
        <f t="array" ref="J8:M8">'[5]Planilha Orçamentária'!A8:D8</f>
        <v>Data de Elaboração do Orçamento: SETEMBRO/2024</v>
      </c>
      <c r="K8" s="53">
        <v>0</v>
      </c>
      <c r="L8" s="54">
        <v>0</v>
      </c>
      <c r="M8" s="49">
        <v>0</v>
      </c>
      <c r="N8" s="49"/>
      <c r="O8" s="49"/>
      <c r="P8" s="49"/>
    </row>
    <row r="9" spans="1:17" s="60" customFormat="1">
      <c r="A9" s="56" t="s">
        <v>925</v>
      </c>
      <c r="B9" s="56" t="s">
        <v>926</v>
      </c>
      <c r="C9" s="56" t="s">
        <v>927</v>
      </c>
      <c r="D9" s="56" t="s">
        <v>928</v>
      </c>
      <c r="E9" s="56" t="s">
        <v>929</v>
      </c>
      <c r="F9" s="57" t="s">
        <v>930</v>
      </c>
      <c r="G9" s="56" t="s">
        <v>931</v>
      </c>
      <c r="H9" s="56" t="s">
        <v>932</v>
      </c>
      <c r="I9" s="56" t="s">
        <v>933</v>
      </c>
      <c r="J9" s="58" t="s">
        <v>934</v>
      </c>
      <c r="K9" s="54"/>
      <c r="L9" s="54"/>
      <c r="M9" s="59"/>
      <c r="N9" s="59"/>
      <c r="O9" s="59"/>
      <c r="P9" s="59"/>
    </row>
    <row r="10" spans="1:17">
      <c r="A10" s="61" t="str">
        <f>'[5]Planilha Orçamentária'!A12</f>
        <v>1.0</v>
      </c>
      <c r="B10" s="62"/>
      <c r="C10" s="63" t="str">
        <f>VLOOKUP(A10,'[5]Planilha Orçamentária'!A:N,4,0)</f>
        <v>INSTALAÇÕES PROVISÓRIAS</v>
      </c>
      <c r="D10" s="64"/>
      <c r="E10" s="65"/>
      <c r="F10" s="66"/>
      <c r="G10" s="66"/>
      <c r="H10" s="66"/>
      <c r="I10" s="67"/>
      <c r="J10" s="68"/>
    </row>
    <row r="11" spans="1:17" s="60" customFormat="1">
      <c r="A11" s="69" t="str">
        <f>'[5]Planilha Orçamentária'!A13</f>
        <v>1.1</v>
      </c>
      <c r="B11" s="70" t="str">
        <f>VLOOKUP(A11,'[5]Planilha Orçamentária'!A:N,2,0)</f>
        <v>INS-32971826</v>
      </c>
      <c r="C11" s="71" t="str">
        <f>VLOOKUP(A11,'[5]Planilha Orçamentária'!A:N,4,0)</f>
        <v>MOBILIZAÇÃO DE CONTAINER</v>
      </c>
      <c r="D11" s="72" t="str">
        <f>VLOOKUP(A11,'[5]Planilha Orçamentária'!A:N,5,0)</f>
        <v>UND</v>
      </c>
      <c r="E11" s="72"/>
      <c r="F11" s="73"/>
      <c r="G11" s="73"/>
      <c r="H11" s="73"/>
      <c r="I11" s="72" t="s">
        <v>821</v>
      </c>
      <c r="J11" s="74">
        <f>ROUND(SUM(J12:J13),2)</f>
        <v>2</v>
      </c>
      <c r="K11" s="54"/>
      <c r="L11" s="54"/>
      <c r="M11" s="59"/>
      <c r="N11" s="59"/>
      <c r="O11" s="59"/>
      <c r="P11" s="59"/>
    </row>
    <row r="12" spans="1:17" s="60" customFormat="1">
      <c r="A12" s="69"/>
      <c r="B12" s="69"/>
      <c r="C12" s="69"/>
      <c r="D12" s="69"/>
      <c r="E12" s="69"/>
      <c r="F12" s="75"/>
      <c r="G12" s="69"/>
      <c r="H12" s="69"/>
      <c r="I12" s="76">
        <v>2</v>
      </c>
      <c r="J12" s="77">
        <f>ROUND(PRODUCT(E12:I12),2)</f>
        <v>2</v>
      </c>
      <c r="K12" s="54"/>
      <c r="L12" s="54"/>
      <c r="M12" s="59"/>
      <c r="N12" s="59"/>
      <c r="O12" s="59"/>
      <c r="P12" s="59"/>
    </row>
    <row r="13" spans="1:17" s="60" customFormat="1">
      <c r="A13" s="69"/>
      <c r="B13" s="69"/>
      <c r="C13" s="69"/>
      <c r="D13" s="69"/>
      <c r="E13" s="69"/>
      <c r="F13" s="75"/>
      <c r="G13" s="69"/>
      <c r="H13" s="69"/>
      <c r="I13" s="69"/>
      <c r="J13" s="78"/>
      <c r="K13" s="54"/>
      <c r="L13" s="54"/>
      <c r="M13" s="59"/>
      <c r="N13" s="59"/>
      <c r="O13" s="59"/>
      <c r="P13" s="59"/>
    </row>
    <row r="14" spans="1:17" s="60" customFormat="1">
      <c r="A14" s="69"/>
      <c r="B14" s="69"/>
      <c r="C14" s="69"/>
      <c r="D14" s="69"/>
      <c r="E14" s="69"/>
      <c r="F14" s="75"/>
      <c r="G14" s="69"/>
      <c r="H14" s="69"/>
      <c r="I14" s="69"/>
      <c r="J14" s="78"/>
      <c r="K14" s="54"/>
      <c r="L14" s="54"/>
      <c r="M14" s="59"/>
      <c r="N14" s="59"/>
      <c r="O14" s="59"/>
      <c r="P14" s="59"/>
    </row>
    <row r="15" spans="1:17" s="60" customFormat="1">
      <c r="A15" s="69" t="str">
        <f>'[5]Planilha Orçamentária'!A14</f>
        <v>1.2</v>
      </c>
      <c r="B15" s="70" t="str">
        <f>VLOOKUP(A15,'[5]Planilha Orçamentária'!A:N,2,0)</f>
        <v>INS-09244605</v>
      </c>
      <c r="C15" s="71" t="str">
        <f>VLOOKUP(A15,'[5]Planilha Orçamentária'!A:N,4,0)</f>
        <v>DESMOBILIZAÇÃO DE CONTAINER</v>
      </c>
      <c r="D15" s="72" t="str">
        <f>VLOOKUP(A15,'[5]Planilha Orçamentária'!A:N,5,0)</f>
        <v>UND</v>
      </c>
      <c r="E15" s="72"/>
      <c r="F15" s="73"/>
      <c r="G15" s="73"/>
      <c r="H15" s="73"/>
      <c r="I15" s="72" t="s">
        <v>821</v>
      </c>
      <c r="J15" s="74">
        <f>ROUND(SUM(J16:J19),2)</f>
        <v>2</v>
      </c>
      <c r="K15" s="54"/>
      <c r="L15" s="54"/>
      <c r="M15" s="59"/>
      <c r="N15" s="59"/>
      <c r="O15" s="59"/>
      <c r="P15" s="59"/>
    </row>
    <row r="16" spans="1:17" s="60" customFormat="1">
      <c r="A16" s="69"/>
      <c r="B16" s="69"/>
      <c r="C16" s="69"/>
      <c r="D16" s="69"/>
      <c r="E16" s="69"/>
      <c r="F16" s="75"/>
      <c r="G16" s="69"/>
      <c r="H16" s="69"/>
      <c r="I16" s="76">
        <v>2</v>
      </c>
      <c r="J16" s="77">
        <f>ROUND(PRODUCT(E16:I16),2)</f>
        <v>2</v>
      </c>
      <c r="K16" s="54"/>
      <c r="L16" s="54"/>
      <c r="M16" s="59"/>
      <c r="N16" s="59"/>
      <c r="O16" s="59"/>
      <c r="P16" s="59"/>
    </row>
    <row r="17" spans="1:16" s="60" customFormat="1">
      <c r="A17" s="69"/>
      <c r="B17" s="69"/>
      <c r="C17" s="69"/>
      <c r="D17" s="69"/>
      <c r="E17" s="69"/>
      <c r="F17" s="75"/>
      <c r="G17" s="69"/>
      <c r="H17" s="69"/>
      <c r="I17" s="69"/>
      <c r="J17" s="78"/>
      <c r="K17" s="54"/>
      <c r="L17" s="54"/>
      <c r="M17" s="59"/>
      <c r="N17" s="59"/>
      <c r="O17" s="59"/>
      <c r="P17" s="59"/>
    </row>
    <row r="18" spans="1:16" s="60" customFormat="1">
      <c r="A18" s="69"/>
      <c r="B18" s="69"/>
      <c r="C18" s="69"/>
      <c r="D18" s="69"/>
      <c r="E18" s="69"/>
      <c r="F18" s="75"/>
      <c r="G18" s="69"/>
      <c r="H18" s="69"/>
      <c r="I18" s="69"/>
      <c r="J18" s="78"/>
      <c r="K18" s="54"/>
      <c r="L18" s="54"/>
      <c r="M18" s="59"/>
      <c r="N18" s="59"/>
      <c r="O18" s="59"/>
      <c r="P18" s="59"/>
    </row>
    <row r="19" spans="1:16" s="60" customFormat="1">
      <c r="A19" s="69"/>
      <c r="B19" s="69"/>
      <c r="C19" s="69"/>
      <c r="D19" s="69"/>
      <c r="E19" s="69"/>
      <c r="F19" s="75"/>
      <c r="G19" s="69"/>
      <c r="H19" s="69"/>
      <c r="I19" s="69"/>
      <c r="J19" s="78"/>
      <c r="K19" s="54"/>
      <c r="L19" s="54"/>
      <c r="M19" s="59"/>
      <c r="N19" s="59"/>
      <c r="O19" s="59"/>
      <c r="P19" s="59"/>
    </row>
    <row r="20" spans="1:16" s="60" customFormat="1" ht="26.4">
      <c r="A20" s="69" t="str">
        <f>'[5]Planilha Orçamentária'!A15</f>
        <v>1.3</v>
      </c>
      <c r="B20" s="70" t="str">
        <f>VLOOKUP(A20,'[5]Planilha Orçamentária'!A:N,2,0)</f>
        <v>INS-91581640</v>
      </c>
      <c r="C20" s="71" t="str">
        <f>VLOOKUP(A20,'[5]Planilha Orçamentária'!A:N,4,0)</f>
        <v>LOCAÇÃO DE CONTAINER PARA ESCRITORIO SEM BANHEIRO</v>
      </c>
      <c r="D20" s="72" t="str">
        <f>VLOOKUP(A20,'[5]Planilha Orçamentária'!A:N,5,0)</f>
        <v>MÊS</v>
      </c>
      <c r="E20" s="72"/>
      <c r="F20" s="73"/>
      <c r="G20" s="73"/>
      <c r="H20" s="73"/>
      <c r="I20" s="72" t="s">
        <v>935</v>
      </c>
      <c r="J20" s="74">
        <f>ROUND(SUM(J21:J24),2)</f>
        <v>6</v>
      </c>
      <c r="K20" s="54"/>
      <c r="L20" s="54"/>
      <c r="M20" s="59"/>
      <c r="N20" s="59"/>
      <c r="O20" s="59"/>
      <c r="P20" s="59"/>
    </row>
    <row r="21" spans="1:16" s="60" customFormat="1">
      <c r="A21" s="69"/>
      <c r="B21" s="69"/>
      <c r="C21" s="69"/>
      <c r="D21" s="69"/>
      <c r="E21" s="69"/>
      <c r="F21" s="75"/>
      <c r="G21" s="69"/>
      <c r="H21" s="69"/>
      <c r="I21" s="76">
        <v>6</v>
      </c>
      <c r="J21" s="77">
        <f>ROUND(PRODUCT(E21:I21),2)</f>
        <v>6</v>
      </c>
      <c r="K21" s="54"/>
      <c r="L21" s="54"/>
      <c r="M21" s="59"/>
      <c r="N21" s="59"/>
      <c r="O21" s="59"/>
      <c r="P21" s="59"/>
    </row>
    <row r="22" spans="1:16" s="60" customFormat="1">
      <c r="A22" s="69"/>
      <c r="B22" s="69"/>
      <c r="C22" s="69"/>
      <c r="D22" s="69"/>
      <c r="E22" s="69"/>
      <c r="F22" s="75"/>
      <c r="G22" s="69"/>
      <c r="H22" s="69"/>
      <c r="I22" s="69"/>
      <c r="J22" s="78"/>
      <c r="K22" s="54"/>
      <c r="L22" s="54"/>
      <c r="M22" s="59"/>
      <c r="N22" s="59"/>
      <c r="O22" s="59"/>
      <c r="P22" s="59"/>
    </row>
    <row r="23" spans="1:16" s="60" customFormat="1">
      <c r="A23" s="69"/>
      <c r="B23" s="69"/>
      <c r="C23" s="69"/>
      <c r="D23" s="69"/>
      <c r="E23" s="69"/>
      <c r="F23" s="75"/>
      <c r="G23" s="69"/>
      <c r="H23" s="69"/>
      <c r="I23" s="69"/>
      <c r="J23" s="78"/>
      <c r="K23" s="54"/>
      <c r="L23" s="54"/>
      <c r="M23" s="59"/>
      <c r="N23" s="59"/>
      <c r="O23" s="59"/>
      <c r="P23" s="59"/>
    </row>
    <row r="24" spans="1:16" s="60" customFormat="1">
      <c r="A24" s="69"/>
      <c r="B24" s="69"/>
      <c r="C24" s="69"/>
      <c r="D24" s="69"/>
      <c r="E24" s="69"/>
      <c r="F24" s="75"/>
      <c r="G24" s="69"/>
      <c r="H24" s="69"/>
      <c r="I24" s="69"/>
      <c r="J24" s="78"/>
      <c r="K24" s="54"/>
      <c r="L24" s="54"/>
      <c r="M24" s="59"/>
      <c r="N24" s="59"/>
      <c r="O24" s="59"/>
      <c r="P24" s="59"/>
    </row>
    <row r="25" spans="1:16" s="60" customFormat="1" ht="26.4">
      <c r="A25" s="69" t="str">
        <f>'[5]Planilha Orçamentária'!A16</f>
        <v>1.4</v>
      </c>
      <c r="B25" s="70" t="str">
        <f>VLOOKUP(A25,'[5]Planilha Orçamentária'!A:N,2,0)</f>
        <v>INS-33223766</v>
      </c>
      <c r="C25" s="71" t="str">
        <f>VLOOKUP(A25,'[5]Planilha Orçamentária'!A:N,4,0)</f>
        <v>LOCAÇÃO CONTAINER PARA ESCRITORIO COM BANHEIRO</v>
      </c>
      <c r="D25" s="72" t="str">
        <f>VLOOKUP(A25,'[5]Planilha Orçamentária'!A:N,5,0)</f>
        <v>MÊS</v>
      </c>
      <c r="E25" s="72"/>
      <c r="F25" s="73"/>
      <c r="G25" s="73"/>
      <c r="H25" s="73"/>
      <c r="I25" s="72" t="s">
        <v>935</v>
      </c>
      <c r="J25" s="74">
        <f>ROUND(SUM(J26:J27),2)</f>
        <v>6</v>
      </c>
      <c r="K25" s="54"/>
      <c r="L25" s="54"/>
      <c r="M25" s="59"/>
      <c r="N25" s="59"/>
      <c r="O25" s="59"/>
      <c r="P25" s="59"/>
    </row>
    <row r="26" spans="1:16" s="60" customFormat="1">
      <c r="A26" s="69"/>
      <c r="B26" s="69"/>
      <c r="C26" s="69"/>
      <c r="D26" s="69"/>
      <c r="E26" s="69"/>
      <c r="F26" s="75"/>
      <c r="G26" s="69"/>
      <c r="H26" s="69"/>
      <c r="I26" s="76">
        <v>6</v>
      </c>
      <c r="J26" s="77">
        <f>ROUND(PRODUCT(E26:I26),2)</f>
        <v>6</v>
      </c>
      <c r="K26" s="54"/>
      <c r="L26" s="54"/>
      <c r="M26" s="59"/>
      <c r="N26" s="59"/>
      <c r="O26" s="59"/>
      <c r="P26" s="59"/>
    </row>
    <row r="27" spans="1:16" s="60" customFormat="1">
      <c r="A27" s="69"/>
      <c r="B27" s="69"/>
      <c r="C27" s="69"/>
      <c r="D27" s="69"/>
      <c r="E27" s="69"/>
      <c r="F27" s="75"/>
      <c r="G27" s="69"/>
      <c r="H27" s="69"/>
      <c r="I27" s="69"/>
      <c r="J27" s="78"/>
      <c r="K27" s="54"/>
      <c r="L27" s="54"/>
      <c r="M27" s="59"/>
      <c r="N27" s="59"/>
      <c r="O27" s="59"/>
      <c r="P27" s="59"/>
    </row>
    <row r="28" spans="1:16" s="60" customFormat="1">
      <c r="A28" s="69"/>
      <c r="B28" s="69"/>
      <c r="C28" s="69"/>
      <c r="D28" s="69"/>
      <c r="E28" s="69"/>
      <c r="F28" s="75"/>
      <c r="G28" s="69"/>
      <c r="H28" s="69"/>
      <c r="I28" s="69"/>
      <c r="J28" s="78"/>
      <c r="K28" s="54"/>
      <c r="L28" s="54"/>
      <c r="M28" s="59"/>
      <c r="N28" s="59"/>
      <c r="O28" s="59"/>
      <c r="P28" s="59"/>
    </row>
    <row r="29" spans="1:16">
      <c r="A29" s="61" t="str">
        <f>'[5]Planilha Orçamentária'!A17</f>
        <v>2.0</v>
      </c>
      <c r="B29" s="62"/>
      <c r="C29" s="63" t="str">
        <f>VLOOKUP(A29,'[5]Planilha Orçamentária'!A:N,4,0)</f>
        <v>SERVIÇOS PRELIMINARES</v>
      </c>
      <c r="D29" s="64"/>
      <c r="E29" s="65"/>
      <c r="F29" s="66"/>
      <c r="G29" s="66"/>
      <c r="H29" s="66"/>
      <c r="I29" s="67"/>
      <c r="J29" s="68"/>
    </row>
    <row r="30" spans="1:16" ht="39.6">
      <c r="A30" s="79" t="str">
        <f>'[5]Planilha Orçamentária'!A18</f>
        <v>2.1</v>
      </c>
      <c r="B30" s="70">
        <f>VLOOKUP(A30,'[5]Planilha Orçamentária'!A:N,2,0)</f>
        <v>103689</v>
      </c>
      <c r="C30" s="71" t="str">
        <f>VLOOKUP(A30,'[5]Planilha Orçamentária'!A:N,4,0)</f>
        <v>FORNECIMENTO E INSTALAÇÃO DE PLACA DE OBRA COM CHAPA GALVANIZADA E ESTRUTURA DE MADEIRA. AF_03/2022_PS</v>
      </c>
      <c r="D30" s="72" t="str">
        <f>VLOOKUP(A30,'[5]Planilha Orçamentária'!A:N,5,0)</f>
        <v>M2</v>
      </c>
      <c r="E30" s="71"/>
      <c r="F30" s="72" t="s">
        <v>936</v>
      </c>
      <c r="G30" s="72" t="s">
        <v>937</v>
      </c>
      <c r="H30" s="80"/>
      <c r="I30" s="72" t="s">
        <v>938</v>
      </c>
      <c r="J30" s="74">
        <f>ROUND(SUM(J32:J32),2)</f>
        <v>2.88</v>
      </c>
    </row>
    <row r="31" spans="1:16">
      <c r="A31" s="81"/>
      <c r="B31" s="81"/>
      <c r="C31" s="81"/>
      <c r="D31" s="82"/>
      <c r="E31" s="81"/>
      <c r="F31" s="83"/>
      <c r="G31" s="83"/>
      <c r="H31" s="83"/>
      <c r="I31" s="83"/>
      <c r="J31" s="83"/>
    </row>
    <row r="32" spans="1:16">
      <c r="A32" s="81"/>
      <c r="B32" s="81"/>
      <c r="C32" s="81"/>
      <c r="D32" s="82"/>
      <c r="E32" s="81"/>
      <c r="F32" s="84">
        <v>2.4</v>
      </c>
      <c r="G32" s="84">
        <v>1.2</v>
      </c>
      <c r="H32" s="84"/>
      <c r="I32" s="76">
        <v>1</v>
      </c>
      <c r="J32" s="77">
        <f>ROUND(PRODUCT(E32:I32),2)</f>
        <v>2.88</v>
      </c>
    </row>
    <row r="33" spans="1:10">
      <c r="A33" s="81"/>
      <c r="B33" s="81"/>
      <c r="C33" s="81"/>
      <c r="D33" s="82"/>
      <c r="E33" s="81"/>
      <c r="F33" s="83"/>
      <c r="G33" s="83"/>
      <c r="H33" s="83"/>
      <c r="I33" s="83"/>
      <c r="J33" s="83"/>
    </row>
    <row r="34" spans="1:10" ht="26.4">
      <c r="A34" s="79" t="str">
        <f>'[5]Planilha Orçamentária'!A19</f>
        <v>2.2</v>
      </c>
      <c r="B34" s="70">
        <f>VLOOKUP(A34,'[5]Planilha Orçamentária'!A:N,2,0)</f>
        <v>98524</v>
      </c>
      <c r="C34" s="71" t="str">
        <f>VLOOKUP(A34,'[5]Planilha Orçamentária'!A:N,4,0)</f>
        <v>LIMPEZA MANUAL DE VEGETAÇÃO EM TERRENO COM ENXADA. AF_03/2024</v>
      </c>
      <c r="D34" s="72" t="str">
        <f>VLOOKUP(A34,'[5]Planilha Orçamentária'!A:N,5,0)</f>
        <v>M2</v>
      </c>
      <c r="E34" s="72" t="s">
        <v>939</v>
      </c>
      <c r="F34" s="73"/>
      <c r="G34" s="73"/>
      <c r="H34" s="73"/>
      <c r="I34" s="72" t="s">
        <v>940</v>
      </c>
      <c r="J34" s="74">
        <f>ROUND(SUM(J35:J38),2)</f>
        <v>1033.56</v>
      </c>
    </row>
    <row r="35" spans="1:10">
      <c r="A35" s="81"/>
      <c r="B35" s="81"/>
      <c r="C35" s="85" t="s">
        <v>941</v>
      </c>
      <c r="D35" s="82"/>
      <c r="E35" s="81"/>
      <c r="F35" s="83"/>
      <c r="G35" s="83"/>
      <c r="H35" s="83"/>
      <c r="I35" s="84">
        <f>J250</f>
        <v>305.81</v>
      </c>
      <c r="J35" s="77">
        <f>ROUND(PRODUCT(E35:I35),2)</f>
        <v>305.81</v>
      </c>
    </row>
    <row r="36" spans="1:10" ht="39.6">
      <c r="A36" s="81"/>
      <c r="B36" s="81"/>
      <c r="C36" s="86" t="s">
        <v>942</v>
      </c>
      <c r="D36" s="82"/>
      <c r="E36" s="81"/>
      <c r="F36" s="83"/>
      <c r="G36" s="83"/>
      <c r="H36" s="83"/>
      <c r="I36" s="84"/>
      <c r="J36" s="77"/>
    </row>
    <row r="37" spans="1:10">
      <c r="A37" s="81"/>
      <c r="B37" s="81"/>
      <c r="C37" s="86" t="s">
        <v>943</v>
      </c>
      <c r="D37" s="82"/>
      <c r="E37" s="87">
        <f>1/0.88</f>
        <v>1.1363636363636365</v>
      </c>
      <c r="F37" s="83"/>
      <c r="G37" s="83"/>
      <c r="H37" s="83"/>
      <c r="I37" s="84">
        <v>517.94000000000005</v>
      </c>
      <c r="J37" s="77">
        <f t="shared" ref="J37:J38" si="0">ROUND(PRODUCT(E37:I37),2)</f>
        <v>588.57000000000005</v>
      </c>
    </row>
    <row r="38" spans="1:10">
      <c r="A38" s="81"/>
      <c r="B38" s="81"/>
      <c r="C38" s="86" t="s">
        <v>944</v>
      </c>
      <c r="D38" s="82"/>
      <c r="E38" s="87">
        <f>1/0.82</f>
        <v>1.2195121951219512</v>
      </c>
      <c r="F38" s="83"/>
      <c r="G38" s="83"/>
      <c r="H38" s="83"/>
      <c r="I38" s="84">
        <v>114.13</v>
      </c>
      <c r="J38" s="77">
        <f t="shared" si="0"/>
        <v>139.18</v>
      </c>
    </row>
    <row r="39" spans="1:10">
      <c r="A39" s="81"/>
      <c r="B39" s="81"/>
      <c r="C39" s="81"/>
      <c r="D39" s="82"/>
      <c r="E39" s="81"/>
      <c r="F39" s="83"/>
      <c r="G39" s="83"/>
      <c r="H39" s="83"/>
      <c r="I39" s="83"/>
      <c r="J39" s="83"/>
    </row>
    <row r="40" spans="1:10" ht="39.6">
      <c r="A40" s="79" t="str">
        <f>'[5]Planilha Orçamentária'!A20</f>
        <v>2.3</v>
      </c>
      <c r="B40" s="70">
        <f>VLOOKUP(A40,'[5]Planilha Orçamentária'!A:N,2,0)</f>
        <v>98530</v>
      </c>
      <c r="C40" s="71" t="str">
        <f>VLOOKUP(A40,'[5]Planilha Orçamentária'!A:N,4,0)</f>
        <v>CORTE RASO E RECORTE DE ÁRVORE COM DIÂMETRO DE TRONCO MAIOR OU IGUAL A 0,40 M E MENOR QUE 0,60 M. AF_03/2024</v>
      </c>
      <c r="D40" s="72" t="str">
        <f>VLOOKUP(A40,'[5]Planilha Orçamentária'!A:N,5,0)</f>
        <v>UN</v>
      </c>
      <c r="E40" s="71"/>
      <c r="F40" s="73"/>
      <c r="G40" s="73"/>
      <c r="H40" s="73"/>
      <c r="I40" s="73"/>
      <c r="J40" s="74">
        <f>ROUND(SUM(J41:J41),2)</f>
        <v>12</v>
      </c>
    </row>
    <row r="41" spans="1:10">
      <c r="A41" s="81"/>
      <c r="B41" s="81"/>
      <c r="C41" s="85" t="s">
        <v>945</v>
      </c>
      <c r="D41" s="82"/>
      <c r="E41" s="81"/>
      <c r="F41" s="83"/>
      <c r="G41" s="83"/>
      <c r="H41" s="83"/>
      <c r="I41" s="84">
        <v>12</v>
      </c>
      <c r="J41" s="77">
        <f>ROUND(PRODUCT(E41:I41),2)</f>
        <v>12</v>
      </c>
    </row>
    <row r="42" spans="1:10">
      <c r="A42" s="81"/>
      <c r="B42" s="81"/>
      <c r="C42" s="81"/>
      <c r="D42" s="82"/>
      <c r="E42" s="81"/>
      <c r="F42" s="83"/>
      <c r="G42" s="83"/>
      <c r="H42" s="83"/>
      <c r="I42" s="83"/>
      <c r="J42" s="83"/>
    </row>
    <row r="43" spans="1:10" ht="26.4">
      <c r="A43" s="79" t="str">
        <f>'[5]Planilha Orçamentária'!A21</f>
        <v>2.4</v>
      </c>
      <c r="B43" s="70">
        <f>VLOOKUP(A43,'[5]Planilha Orçamentária'!A:N,2,0)</f>
        <v>100206</v>
      </c>
      <c r="C43" s="71" t="str">
        <f>VLOOKUP(A43,'[5]Planilha Orçamentária'!A:N,4,0)</f>
        <v>TRANSPORTE HORIZONTAL COM JERICA DE 90 L, DE MASSA/ GRANEL (UNIDADE: M3XKM). AF_07/2019</v>
      </c>
      <c r="D43" s="72" t="str">
        <f>VLOOKUP(A43,'[5]Planilha Orçamentária'!A:N,5,0)</f>
        <v>M3XKM</v>
      </c>
      <c r="E43" s="71"/>
      <c r="F43" s="73"/>
      <c r="G43" s="73"/>
      <c r="H43" s="73"/>
      <c r="I43" s="73"/>
      <c r="J43" s="74">
        <f>ROUND(SUM(J45:J45),2)</f>
        <v>12.92</v>
      </c>
    </row>
    <row r="44" spans="1:10">
      <c r="A44" s="81"/>
      <c r="B44" s="81"/>
      <c r="C44" s="81"/>
      <c r="D44" s="82"/>
      <c r="E44" s="88" t="s">
        <v>946</v>
      </c>
      <c r="F44" s="89" t="s">
        <v>947</v>
      </c>
      <c r="G44" s="83"/>
      <c r="H44" s="83"/>
      <c r="I44" s="83"/>
      <c r="J44" s="83"/>
    </row>
    <row r="45" spans="1:10" ht="26.4">
      <c r="A45" s="81"/>
      <c r="B45" s="81"/>
      <c r="C45" s="85" t="s">
        <v>948</v>
      </c>
      <c r="D45" s="90"/>
      <c r="E45" s="91">
        <v>1.25</v>
      </c>
      <c r="F45" s="92">
        <f>100/1000</f>
        <v>0.1</v>
      </c>
      <c r="G45" s="84"/>
      <c r="H45" s="84">
        <v>0.1</v>
      </c>
      <c r="I45" s="92">
        <f>J34</f>
        <v>1033.56</v>
      </c>
      <c r="J45" s="77">
        <f>ROUND(PRODUCT(E45:I45),2)</f>
        <v>12.92</v>
      </c>
    </row>
    <row r="46" spans="1:10">
      <c r="A46" s="81"/>
      <c r="B46" s="81"/>
      <c r="C46" s="81"/>
      <c r="D46" s="82"/>
      <c r="E46" s="81"/>
      <c r="F46" s="83"/>
      <c r="G46" s="83"/>
      <c r="H46" s="83"/>
      <c r="I46" s="83"/>
      <c r="J46" s="83"/>
    </row>
    <row r="47" spans="1:10" ht="52.8">
      <c r="A47" s="79" t="str">
        <f>'[5]Planilha Orçamentária'!A22</f>
        <v>2.5</v>
      </c>
      <c r="B47" s="70">
        <f>VLOOKUP(A47,'[5]Planilha Orçamentária'!A:N,2,0)</f>
        <v>100983</v>
      </c>
      <c r="C47" s="71" t="str">
        <f>VLOOKUP(A47,'[5]Planilha Orçamentária'!A:N,4,0)</f>
        <v>CARGA, MANOBRA E DESCARGA DE ENTULHO EM CAMINHÃO BASCULANTE 14 M³ - CARGA COM ESCAVADEIRA HIDRÁULICA  (CAÇAMBA DE 0,80 M³ / 111 HP) E DESCARGA LIVRE (UNIDADE: M3). AF_07/2020</v>
      </c>
      <c r="D47" s="72" t="str">
        <f>VLOOKUP(A47,'[5]Planilha Orçamentária'!A:N,5,0)</f>
        <v>M3</v>
      </c>
      <c r="E47" s="71"/>
      <c r="F47" s="73"/>
      <c r="G47" s="73"/>
      <c r="H47" s="73"/>
      <c r="I47" s="73"/>
      <c r="J47" s="74">
        <f>ROUND(SUM(J49:J50),2)</f>
        <v>144.19999999999999</v>
      </c>
    </row>
    <row r="48" spans="1:10">
      <c r="A48" s="81"/>
      <c r="B48" s="81"/>
      <c r="C48" s="81"/>
      <c r="D48" s="82"/>
      <c r="E48" s="88" t="s">
        <v>946</v>
      </c>
      <c r="F48" s="83"/>
      <c r="G48" s="83"/>
      <c r="H48" s="83"/>
      <c r="I48" s="83"/>
      <c r="J48" s="83"/>
    </row>
    <row r="49" spans="1:10" ht="26.4">
      <c r="A49" s="81"/>
      <c r="B49" s="81"/>
      <c r="C49" s="85" t="s">
        <v>948</v>
      </c>
      <c r="D49" s="90"/>
      <c r="E49" s="91">
        <v>1.25</v>
      </c>
      <c r="F49" s="84"/>
      <c r="G49" s="84"/>
      <c r="H49" s="84">
        <f>H45</f>
        <v>0.1</v>
      </c>
      <c r="I49" s="92">
        <f>J34</f>
        <v>1033.56</v>
      </c>
      <c r="J49" s="77">
        <f>ROUND(PRODUCT(E49:I49),2)</f>
        <v>129.19999999999999</v>
      </c>
    </row>
    <row r="50" spans="1:10" ht="39.6">
      <c r="A50" s="81"/>
      <c r="B50" s="81"/>
      <c r="C50" s="85" t="s">
        <v>949</v>
      </c>
      <c r="D50" s="90"/>
      <c r="E50" s="91">
        <v>1.25</v>
      </c>
      <c r="F50" s="84"/>
      <c r="G50" s="84">
        <v>0.5</v>
      </c>
      <c r="H50" s="84">
        <v>2</v>
      </c>
      <c r="I50" s="92">
        <f>I41</f>
        <v>12</v>
      </c>
      <c r="J50" s="77">
        <f>ROUND(PRODUCT(E50:I50),2)</f>
        <v>15</v>
      </c>
    </row>
    <row r="51" spans="1:10">
      <c r="A51" s="81"/>
      <c r="B51" s="81"/>
      <c r="C51" s="81"/>
      <c r="D51" s="82"/>
      <c r="E51" s="81"/>
      <c r="F51" s="83"/>
      <c r="G51" s="83"/>
      <c r="H51" s="83"/>
      <c r="I51" s="83"/>
      <c r="J51" s="83"/>
    </row>
    <row r="52" spans="1:10" ht="39.6">
      <c r="A52" s="79" t="str">
        <f>'[5]Planilha Orçamentária'!A23</f>
        <v>2.6</v>
      </c>
      <c r="B52" s="70">
        <f>VLOOKUP(A52,'[5]Planilha Orçamentária'!A:N,2,0)</f>
        <v>95876</v>
      </c>
      <c r="C52" s="71" t="str">
        <f>VLOOKUP(A52,'[5]Planilha Orçamentária'!A:N,4,0)</f>
        <v>TRANSPORTE COM CAMINHÃO BASCULANTE DE 14 M³, EM VIA URBANA PAVIMENTADA, DMT ATÉ 30 KM (UNIDADE: M3XKM). AF_07/2020</v>
      </c>
      <c r="D52" s="72" t="str">
        <f>VLOOKUP(A52,'[5]Planilha Orçamentária'!A:N,5,0)</f>
        <v>M3XKM</v>
      </c>
      <c r="E52" s="71"/>
      <c r="F52" s="73"/>
      <c r="G52" s="73"/>
      <c r="H52" s="73"/>
      <c r="I52" s="73"/>
      <c r="J52" s="74">
        <f>ROUND(SUM(J54:J54),2)</f>
        <v>1124.76</v>
      </c>
    </row>
    <row r="53" spans="1:10">
      <c r="A53" s="81"/>
      <c r="B53" s="81"/>
      <c r="C53" s="81"/>
      <c r="D53" s="82"/>
      <c r="E53" s="93" t="s">
        <v>950</v>
      </c>
      <c r="F53" s="83"/>
      <c r="G53" s="83"/>
      <c r="H53" s="83"/>
      <c r="I53" s="83"/>
      <c r="J53" s="83"/>
    </row>
    <row r="54" spans="1:10" ht="26.4">
      <c r="A54" s="81"/>
      <c r="B54" s="81"/>
      <c r="C54" s="85" t="s">
        <v>75</v>
      </c>
      <c r="D54" s="90"/>
      <c r="E54" s="94">
        <v>7.8</v>
      </c>
      <c r="F54" s="84"/>
      <c r="G54" s="84"/>
      <c r="H54" s="84"/>
      <c r="I54" s="92">
        <f>J47</f>
        <v>144.19999999999999</v>
      </c>
      <c r="J54" s="77">
        <f>ROUND(PRODUCT(E54:I54),2)</f>
        <v>1124.76</v>
      </c>
    </row>
    <row r="55" spans="1:10">
      <c r="A55" s="81"/>
      <c r="B55" s="81"/>
      <c r="C55" s="81"/>
      <c r="D55" s="82"/>
      <c r="E55" s="81"/>
      <c r="F55" s="83"/>
      <c r="G55" s="83"/>
      <c r="H55" s="83"/>
      <c r="I55" s="83"/>
      <c r="J55" s="83"/>
    </row>
    <row r="56" spans="1:10" ht="39.6">
      <c r="A56" s="79" t="str">
        <f>'[5]Planilha Orçamentária'!A24</f>
        <v>2.7</v>
      </c>
      <c r="B56" s="70" t="str">
        <f>VLOOKUP(A56,'[5]Planilha Orçamentária'!A:N,2,0)</f>
        <v>COMP-64451533</v>
      </c>
      <c r="C56" s="71" t="str">
        <f>VLOOKUP(A56,'[5]Planilha Orçamentária'!A:N,4,0)</f>
        <v>SERVICOS TOPOGRAFICOS PARA PAVIMENTACAO, INCLUSIVE NOTA DE SERVICOS, ACOMPANHAMENTO E GREIDE</v>
      </c>
      <c r="D56" s="72" t="str">
        <f>VLOOKUP(A56,'[5]Planilha Orçamentária'!A:N,5,0)</f>
        <v>M2</v>
      </c>
      <c r="E56" s="71"/>
      <c r="F56" s="73"/>
      <c r="G56" s="73"/>
      <c r="H56" s="73"/>
      <c r="I56" s="73"/>
      <c r="J56" s="74">
        <f>ROUND(SUM(J58:J61),2)</f>
        <v>227.13</v>
      </c>
    </row>
    <row r="57" spans="1:10">
      <c r="A57" s="81"/>
      <c r="B57" s="81"/>
      <c r="C57" s="85" t="s">
        <v>951</v>
      </c>
      <c r="D57" s="90"/>
      <c r="E57" s="91"/>
      <c r="F57" s="84"/>
      <c r="G57" s="84"/>
      <c r="H57" s="83"/>
      <c r="I57" s="83"/>
      <c r="J57" s="83"/>
    </row>
    <row r="58" spans="1:10" ht="12.75" customHeight="1">
      <c r="A58" s="81"/>
      <c r="B58" s="81"/>
      <c r="C58" s="85" t="s">
        <v>952</v>
      </c>
      <c r="D58" s="95"/>
      <c r="E58" s="96"/>
      <c r="F58" s="97">
        <v>22.8</v>
      </c>
      <c r="G58" s="97">
        <f>2.1+0.5</f>
        <v>2.6</v>
      </c>
      <c r="H58" s="83"/>
      <c r="I58" s="83"/>
      <c r="J58" s="77">
        <f t="shared" ref="J58:J61" si="1">ROUND(PRODUCT(E58:I58),2)</f>
        <v>59.28</v>
      </c>
    </row>
    <row r="59" spans="1:10" ht="12.75" customHeight="1">
      <c r="A59" s="81"/>
      <c r="B59" s="81"/>
      <c r="C59" s="85" t="s">
        <v>953</v>
      </c>
      <c r="D59" s="95"/>
      <c r="E59" s="96"/>
      <c r="F59" s="97">
        <v>9.9</v>
      </c>
      <c r="G59" s="97">
        <f>2+0.5</f>
        <v>2.5</v>
      </c>
      <c r="H59" s="83"/>
      <c r="I59" s="83"/>
      <c r="J59" s="77">
        <f t="shared" si="1"/>
        <v>24.75</v>
      </c>
    </row>
    <row r="60" spans="1:10" ht="12.75" customHeight="1">
      <c r="A60" s="81"/>
      <c r="B60" s="81"/>
      <c r="C60" s="85" t="s">
        <v>954</v>
      </c>
      <c r="D60" s="95"/>
      <c r="E60" s="96"/>
      <c r="F60" s="97">
        <f>19.5+5</f>
        <v>24.5</v>
      </c>
      <c r="G60" s="97">
        <f>2.5+0.5</f>
        <v>3</v>
      </c>
      <c r="H60" s="83"/>
      <c r="I60" s="83"/>
      <c r="J60" s="77">
        <f t="shared" si="1"/>
        <v>73.5</v>
      </c>
    </row>
    <row r="61" spans="1:10" ht="12.75" customHeight="1">
      <c r="A61" s="81"/>
      <c r="B61" s="81"/>
      <c r="C61" s="85" t="s">
        <v>955</v>
      </c>
      <c r="D61" s="95"/>
      <c r="E61" s="96"/>
      <c r="F61" s="97">
        <v>43.5</v>
      </c>
      <c r="G61" s="97">
        <f>1.1+0.5</f>
        <v>1.6</v>
      </c>
      <c r="H61" s="83"/>
      <c r="I61" s="83"/>
      <c r="J61" s="77">
        <f t="shared" si="1"/>
        <v>69.599999999999994</v>
      </c>
    </row>
    <row r="62" spans="1:10">
      <c r="A62" s="81"/>
      <c r="B62" s="81"/>
      <c r="C62" s="81"/>
      <c r="D62" s="82"/>
      <c r="E62" s="81"/>
      <c r="F62" s="83"/>
      <c r="G62" s="83"/>
      <c r="H62" s="83"/>
      <c r="I62" s="83"/>
      <c r="J62" s="83"/>
    </row>
    <row r="63" spans="1:10" ht="12.75" customHeight="1">
      <c r="A63" s="61" t="str">
        <f>'[5]Planilha Orçamentária'!A25</f>
        <v>3.0</v>
      </c>
      <c r="B63" s="62"/>
      <c r="C63" s="63" t="str">
        <f>VLOOKUP(A63,'[5]Planilha Orçamentária'!A:N,4,0)</f>
        <v>ADMINISTRAÇAO LOCAL DA OBRA</v>
      </c>
      <c r="D63" s="64"/>
      <c r="E63" s="65"/>
      <c r="F63" s="66"/>
      <c r="G63" s="66"/>
      <c r="H63" s="66"/>
      <c r="I63" s="67"/>
      <c r="J63" s="68"/>
    </row>
    <row r="64" spans="1:10" ht="26.4">
      <c r="A64" s="79" t="str">
        <f>'[5]Planilha Orçamentária'!A26</f>
        <v>3.1</v>
      </c>
      <c r="B64" s="70">
        <f>VLOOKUP(A64,'[5]Planilha Orçamentária'!A:N,2,0)</f>
        <v>93565</v>
      </c>
      <c r="C64" s="71" t="str">
        <f>VLOOKUP(A64,'[5]Planilha Orçamentária'!A:N,4,0)</f>
        <v>ENGENHEIRO CIVIL DE OBRA JUNIOR COM ENCARGOS COMPLEMENTARES</v>
      </c>
      <c r="D64" s="72" t="str">
        <f>VLOOKUP(A64,'[5]Planilha Orçamentária'!A:N,5,0)</f>
        <v>MES</v>
      </c>
      <c r="E64" s="71"/>
      <c r="F64" s="73"/>
      <c r="G64" s="73"/>
      <c r="H64" s="73"/>
      <c r="I64" s="73"/>
      <c r="J64" s="74">
        <f>ROUND(SUM(J66),2)</f>
        <v>0.78</v>
      </c>
    </row>
    <row r="65" spans="1:11">
      <c r="A65" s="79"/>
      <c r="B65" s="70"/>
      <c r="C65" s="71"/>
      <c r="D65" s="72"/>
      <c r="E65" s="71"/>
      <c r="F65" s="73"/>
      <c r="G65" s="73"/>
      <c r="H65" s="73"/>
      <c r="I65" s="73"/>
      <c r="J65" s="74"/>
    </row>
    <row r="66" spans="1:11" ht="14.4">
      <c r="A66" s="81"/>
      <c r="B66" s="81"/>
      <c r="C66" s="98" t="s">
        <v>956</v>
      </c>
      <c r="D66" s="99"/>
      <c r="E66" s="100">
        <f>ROUND(22/176,2)</f>
        <v>0.13</v>
      </c>
      <c r="F66" s="100"/>
      <c r="G66" s="100"/>
      <c r="H66" s="100"/>
      <c r="I66" s="100">
        <v>6</v>
      </c>
      <c r="J66" s="77">
        <f>ROUND(PRODUCT(E66:I66),2)</f>
        <v>0.78</v>
      </c>
      <c r="K66" s="101"/>
    </row>
    <row r="67" spans="1:11" ht="14.4">
      <c r="A67" s="81"/>
      <c r="B67" s="81"/>
      <c r="C67" s="98" t="s">
        <v>957</v>
      </c>
      <c r="D67" s="99"/>
      <c r="E67" s="100"/>
      <c r="F67" s="100"/>
      <c r="G67" s="100"/>
      <c r="H67" s="100"/>
      <c r="I67" s="100"/>
      <c r="J67" s="77"/>
    </row>
    <row r="68" spans="1:11" ht="14.4">
      <c r="A68" s="81"/>
      <c r="B68" s="81"/>
      <c r="C68" s="98" t="s">
        <v>958</v>
      </c>
      <c r="D68" s="102"/>
      <c r="E68" s="103"/>
      <c r="F68" s="104"/>
      <c r="G68" s="105"/>
      <c r="H68" s="105"/>
      <c r="I68" s="106"/>
      <c r="J68" s="83"/>
    </row>
    <row r="69" spans="1:11">
      <c r="A69" s="81"/>
      <c r="B69" s="81"/>
      <c r="C69" s="81"/>
      <c r="D69" s="82"/>
      <c r="E69" s="81"/>
      <c r="F69" s="83"/>
      <c r="G69" s="83"/>
      <c r="H69" s="83"/>
      <c r="I69" s="83"/>
      <c r="J69" s="83"/>
    </row>
    <row r="70" spans="1:11" ht="26.4">
      <c r="A70" s="79" t="str">
        <f>'[5]Planilha Orçamentária'!A27</f>
        <v>3.2</v>
      </c>
      <c r="B70" s="70">
        <f>VLOOKUP(A70,'[5]Planilha Orçamentária'!A:N,2,0)</f>
        <v>93572</v>
      </c>
      <c r="C70" s="71" t="str">
        <f>VLOOKUP(A70,'[5]Planilha Orçamentária'!A:N,4,0)</f>
        <v>ENCARREGADO GERAL DE OBRAS COM ENCARGOS COMPLEMENTARES</v>
      </c>
      <c r="D70" s="72" t="str">
        <f>VLOOKUP(A70,'[5]Planilha Orçamentária'!A:N,5,0)</f>
        <v>MES</v>
      </c>
      <c r="E70" s="71"/>
      <c r="F70" s="73"/>
      <c r="G70" s="73"/>
      <c r="H70" s="73"/>
      <c r="I70" s="73"/>
      <c r="J70" s="74">
        <f>ROUND(SUM(J72),2)</f>
        <v>1.5</v>
      </c>
    </row>
    <row r="71" spans="1:11">
      <c r="A71" s="79"/>
      <c r="B71" s="70"/>
      <c r="C71" s="71"/>
      <c r="D71" s="72"/>
      <c r="E71" s="71"/>
      <c r="F71" s="73"/>
      <c r="G71" s="73"/>
      <c r="H71" s="73"/>
      <c r="I71" s="73"/>
      <c r="J71" s="74"/>
    </row>
    <row r="72" spans="1:11" ht="14.4">
      <c r="A72" s="81"/>
      <c r="B72" s="81"/>
      <c r="C72" s="98" t="s">
        <v>959</v>
      </c>
      <c r="D72" s="99"/>
      <c r="E72" s="100">
        <f>ROUND(44/176,2)</f>
        <v>0.25</v>
      </c>
      <c r="F72" s="100"/>
      <c r="G72" s="100"/>
      <c r="H72" s="100"/>
      <c r="I72" s="100">
        <f>I66</f>
        <v>6</v>
      </c>
      <c r="J72" s="77">
        <f>ROUND(PRODUCT(E72:I72),2)</f>
        <v>1.5</v>
      </c>
    </row>
    <row r="73" spans="1:11" ht="14.4">
      <c r="A73" s="81"/>
      <c r="B73" s="81"/>
      <c r="C73" s="98" t="s">
        <v>960</v>
      </c>
      <c r="D73" s="99"/>
      <c r="E73" s="100"/>
      <c r="F73" s="100"/>
      <c r="G73" s="100"/>
      <c r="H73" s="100"/>
      <c r="I73" s="100"/>
      <c r="J73" s="100"/>
    </row>
    <row r="74" spans="1:11" ht="14.4">
      <c r="A74" s="81"/>
      <c r="B74" s="81"/>
      <c r="C74" s="98" t="s">
        <v>958</v>
      </c>
      <c r="D74" s="102"/>
      <c r="E74" s="103"/>
      <c r="F74" s="104"/>
      <c r="G74" s="105"/>
      <c r="H74" s="105"/>
      <c r="I74" s="106"/>
      <c r="J74" s="83"/>
    </row>
    <row r="75" spans="1:11">
      <c r="A75" s="81"/>
      <c r="B75" s="81"/>
      <c r="C75" s="81"/>
      <c r="D75" s="82"/>
      <c r="E75" s="81"/>
      <c r="F75" s="83"/>
      <c r="G75" s="83"/>
      <c r="H75" s="83"/>
      <c r="I75" s="83"/>
      <c r="J75" s="83"/>
    </row>
    <row r="76" spans="1:11">
      <c r="A76" s="61" t="str">
        <f>'[5]Planilha Orçamentária'!A28</f>
        <v>4.0</v>
      </c>
      <c r="B76" s="62"/>
      <c r="C76" s="63" t="str">
        <f>VLOOKUP(A76,'[5]Planilha Orçamentária'!A:N,4,0)</f>
        <v>TERRAPLENAGEM</v>
      </c>
      <c r="D76" s="64"/>
      <c r="E76" s="65"/>
      <c r="F76" s="66"/>
      <c r="G76" s="66"/>
      <c r="H76" s="66"/>
      <c r="I76" s="67"/>
      <c r="J76" s="68"/>
    </row>
    <row r="77" spans="1:11">
      <c r="A77" s="79" t="str">
        <f>'[5]Planilha Orçamentária'!A29</f>
        <v>4.1</v>
      </c>
      <c r="B77" s="70">
        <f>VLOOKUP(A77,'[5]Planilha Orçamentária'!A:N,2,0)</f>
        <v>93358</v>
      </c>
      <c r="C77" s="71" t="str">
        <f>VLOOKUP(A77,'[5]Planilha Orçamentária'!A:N,4,0)</f>
        <v>ESCAVAÇÃO MANUAL DE VALA. AF_09/2024</v>
      </c>
      <c r="D77" s="72" t="str">
        <f>VLOOKUP(A77,'[5]Planilha Orçamentária'!A:N,5,0)</f>
        <v>M3</v>
      </c>
      <c r="E77" s="71"/>
      <c r="F77" s="73"/>
      <c r="G77" s="73"/>
      <c r="H77" s="73"/>
      <c r="I77" s="73"/>
      <c r="J77" s="74">
        <f>ROUND(SUM(J80:J82),2)</f>
        <v>861.36</v>
      </c>
    </row>
    <row r="78" spans="1:11">
      <c r="A78" s="79"/>
      <c r="B78" s="70"/>
      <c r="C78" s="107"/>
      <c r="D78" s="72"/>
      <c r="E78" s="71"/>
      <c r="F78" s="73"/>
      <c r="G78" s="73"/>
      <c r="H78" s="73"/>
      <c r="I78" s="73"/>
      <c r="J78" s="74"/>
    </row>
    <row r="79" spans="1:11">
      <c r="A79" s="81"/>
      <c r="B79" s="81"/>
      <c r="C79" s="85" t="s">
        <v>961</v>
      </c>
      <c r="D79" s="108"/>
      <c r="E79" s="89"/>
      <c r="F79" s="89"/>
      <c r="G79" s="89"/>
      <c r="H79" s="89"/>
      <c r="I79" s="89"/>
      <c r="J79" s="77"/>
    </row>
    <row r="80" spans="1:11">
      <c r="A80" s="81"/>
      <c r="B80" s="81"/>
      <c r="C80" s="85" t="s">
        <v>962</v>
      </c>
      <c r="D80" s="90"/>
      <c r="E80" s="91"/>
      <c r="F80" s="84"/>
      <c r="G80" s="84"/>
      <c r="H80" s="84"/>
      <c r="I80" s="92">
        <v>107.53</v>
      </c>
      <c r="J80" s="77">
        <f>ROUND(PRODUCT(E80:I80),2)</f>
        <v>107.53</v>
      </c>
    </row>
    <row r="81" spans="1:10">
      <c r="A81" s="81"/>
      <c r="B81" s="81"/>
      <c r="C81" s="85" t="s">
        <v>963</v>
      </c>
      <c r="D81" s="90"/>
      <c r="E81" s="91"/>
      <c r="F81" s="84"/>
      <c r="G81" s="84"/>
      <c r="H81" s="84"/>
      <c r="I81" s="92">
        <v>410.97</v>
      </c>
      <c r="J81" s="77">
        <f>ROUND(PRODUCT(E81:I81),2)</f>
        <v>410.97</v>
      </c>
    </row>
    <row r="82" spans="1:10">
      <c r="A82" s="81"/>
      <c r="B82" s="81"/>
      <c r="C82" s="85" t="s">
        <v>964</v>
      </c>
      <c r="D82" s="90"/>
      <c r="E82" s="91"/>
      <c r="F82" s="84"/>
      <c r="G82" s="84"/>
      <c r="H82" s="84"/>
      <c r="I82" s="92">
        <v>342.86</v>
      </c>
      <c r="J82" s="77">
        <f>ROUND(PRODUCT(E82:I82),2)</f>
        <v>342.86</v>
      </c>
    </row>
    <row r="83" spans="1:10">
      <c r="A83" s="81"/>
      <c r="B83" s="81"/>
      <c r="C83" s="81"/>
      <c r="D83" s="82"/>
      <c r="E83" s="81"/>
      <c r="F83" s="83"/>
      <c r="G83" s="83"/>
      <c r="H83" s="83"/>
      <c r="I83" s="83"/>
      <c r="J83" s="83"/>
    </row>
    <row r="84" spans="1:10" ht="26.4">
      <c r="A84" s="79" t="str">
        <f>'[5]Planilha Orçamentária'!A30</f>
        <v>4.2</v>
      </c>
      <c r="B84" s="70" t="str">
        <f>VLOOKUP(A84,'[5]Planilha Orçamentária'!A:N,2,0)</f>
        <v>CP-96995-85112623</v>
      </c>
      <c r="C84" s="71" t="str">
        <f>VLOOKUP(A84,'[5]Planilha Orçamentária'!A:N,4,0)</f>
        <v>REATERRO MANUAL APILOADO COM SOQUETE</v>
      </c>
      <c r="D84" s="72" t="str">
        <f>VLOOKUP(A84,'[5]Planilha Orçamentária'!A:N,5,0)</f>
        <v>M3</v>
      </c>
      <c r="E84" s="71"/>
      <c r="F84" s="73"/>
      <c r="G84" s="73"/>
      <c r="H84" s="73"/>
      <c r="I84" s="73"/>
      <c r="J84" s="74">
        <f>ROUND(SUM(J87:J89),2)</f>
        <v>53.54</v>
      </c>
    </row>
    <row r="85" spans="1:10">
      <c r="A85" s="79"/>
      <c r="B85" s="70"/>
      <c r="C85" s="107"/>
      <c r="D85" s="72"/>
      <c r="E85" s="71"/>
      <c r="F85" s="73"/>
      <c r="G85" s="73"/>
      <c r="H85" s="73"/>
      <c r="I85" s="73"/>
      <c r="J85" s="74"/>
    </row>
    <row r="86" spans="1:10">
      <c r="A86" s="81"/>
      <c r="B86" s="81"/>
      <c r="C86" s="85" t="s">
        <v>961</v>
      </c>
      <c r="D86" s="108"/>
      <c r="E86" s="89"/>
      <c r="F86" s="89"/>
      <c r="G86" s="89"/>
      <c r="H86" s="89"/>
      <c r="I86" s="89"/>
      <c r="J86" s="77"/>
    </row>
    <row r="87" spans="1:10">
      <c r="A87" s="81"/>
      <c r="B87" s="81"/>
      <c r="C87" s="85" t="s">
        <v>962</v>
      </c>
      <c r="D87" s="90"/>
      <c r="E87" s="91"/>
      <c r="F87" s="84"/>
      <c r="G87" s="84"/>
      <c r="H87" s="84"/>
      <c r="I87" s="92">
        <v>5.79</v>
      </c>
      <c r="J87" s="77">
        <f>ROUND(PRODUCT(E87:I87),2)</f>
        <v>5.79</v>
      </c>
    </row>
    <row r="88" spans="1:10">
      <c r="A88" s="81"/>
      <c r="B88" s="81"/>
      <c r="C88" s="85" t="s">
        <v>963</v>
      </c>
      <c r="D88" s="90"/>
      <c r="E88" s="91"/>
      <c r="F88" s="84"/>
      <c r="G88" s="84"/>
      <c r="H88" s="84"/>
      <c r="I88" s="92">
        <v>21.21</v>
      </c>
      <c r="J88" s="77">
        <f>ROUND(PRODUCT(E88:I88),2)</f>
        <v>21.21</v>
      </c>
    </row>
    <row r="89" spans="1:10">
      <c r="A89" s="81"/>
      <c r="B89" s="81"/>
      <c r="C89" s="85" t="s">
        <v>964</v>
      </c>
      <c r="D89" s="90"/>
      <c r="E89" s="91"/>
      <c r="F89" s="84"/>
      <c r="G89" s="84"/>
      <c r="H89" s="84"/>
      <c r="I89" s="92">
        <v>26.54</v>
      </c>
      <c r="J89" s="77">
        <f>ROUND(PRODUCT(E89:I89),2)</f>
        <v>26.54</v>
      </c>
    </row>
    <row r="90" spans="1:10">
      <c r="A90" s="81"/>
      <c r="B90" s="81"/>
      <c r="C90" s="85"/>
      <c r="D90" s="90"/>
      <c r="E90" s="91"/>
      <c r="F90" s="84"/>
      <c r="G90" s="84"/>
      <c r="H90" s="84"/>
      <c r="I90" s="92"/>
      <c r="J90" s="100"/>
    </row>
    <row r="91" spans="1:10" ht="26.4">
      <c r="A91" s="79" t="str">
        <f>'[5]Planilha Orçamentária'!A31</f>
        <v>4.3</v>
      </c>
      <c r="B91" s="70">
        <f>VLOOKUP(A91,'[5]Planilha Orçamentária'!A:N,2,0)</f>
        <v>100206</v>
      </c>
      <c r="C91" s="71" t="str">
        <f>VLOOKUP(A91,'[5]Planilha Orçamentária'!A:N,4,0)</f>
        <v>TRANSPORTE HORIZONTAL COM JERICA DE 90 L, DE MASSA/ GRANEL (UNIDADE: M3XKM). AF_07/2019</v>
      </c>
      <c r="D91" s="72" t="str">
        <f>VLOOKUP(A91,'[5]Planilha Orçamentária'!A:N,5,0)</f>
        <v>M3XKM</v>
      </c>
      <c r="E91" s="71"/>
      <c r="F91" s="73"/>
      <c r="G91" s="73"/>
      <c r="H91" s="73"/>
      <c r="I91" s="73"/>
      <c r="J91" s="74">
        <f>ROUND(SUM(J93),2)</f>
        <v>107.67</v>
      </c>
    </row>
    <row r="92" spans="1:10">
      <c r="A92" s="79"/>
      <c r="B92" s="70"/>
      <c r="C92" s="107"/>
      <c r="D92" s="72"/>
      <c r="E92" s="88" t="s">
        <v>946</v>
      </c>
      <c r="F92" s="88" t="s">
        <v>947</v>
      </c>
      <c r="G92" s="89"/>
      <c r="H92" s="73"/>
      <c r="I92" s="73"/>
      <c r="J92" s="74"/>
    </row>
    <row r="93" spans="1:10">
      <c r="A93" s="81"/>
      <c r="B93" s="81"/>
      <c r="C93" s="85" t="s">
        <v>965</v>
      </c>
      <c r="D93" s="90"/>
      <c r="E93" s="92">
        <v>1.25</v>
      </c>
      <c r="F93" s="92">
        <f>F45</f>
        <v>0.1</v>
      </c>
      <c r="G93" s="84"/>
      <c r="H93" s="84"/>
      <c r="I93" s="109">
        <f>J77</f>
        <v>861.36</v>
      </c>
      <c r="J93" s="77">
        <f>ROUND(PRODUCT(E93:I93),2)</f>
        <v>107.67</v>
      </c>
    </row>
    <row r="94" spans="1:10" ht="14.4">
      <c r="A94" s="81"/>
      <c r="B94" s="81"/>
      <c r="C94" s="98"/>
      <c r="D94" s="99"/>
      <c r="E94" s="100"/>
      <c r="F94" s="100"/>
      <c r="G94" s="100"/>
      <c r="H94" s="100"/>
      <c r="I94" s="100"/>
      <c r="J94" s="100"/>
    </row>
    <row r="95" spans="1:10" ht="26.4">
      <c r="A95" s="79" t="str">
        <f>'[5]Planilha Orçamentária'!A32</f>
        <v>4.4</v>
      </c>
      <c r="B95" s="70" t="str">
        <f>VLOOKUP(A95,'[5]Planilha Orçamentária'!A:N,2,0)</f>
        <v>CP-72897-80530767</v>
      </c>
      <c r="C95" s="71" t="str">
        <f>VLOOKUP(A95,'[5]Planilha Orçamentária'!A:N,4,0)</f>
        <v>CARGA MANUAL DE ENTULHO EM CAMINHAO BASCULANTE 14 M3</v>
      </c>
      <c r="D95" s="72" t="str">
        <f>VLOOKUP(A95,'[5]Planilha Orçamentária'!A:N,5,0)</f>
        <v>M3</v>
      </c>
      <c r="E95" s="71"/>
      <c r="F95" s="73"/>
      <c r="G95" s="73"/>
      <c r="H95" s="73"/>
      <c r="I95" s="73"/>
      <c r="J95" s="74">
        <f>ROUND(SUM(J97),2)</f>
        <v>1009.78</v>
      </c>
    </row>
    <row r="96" spans="1:10">
      <c r="A96" s="79"/>
      <c r="B96" s="70"/>
      <c r="C96" s="107"/>
      <c r="D96" s="72"/>
      <c r="E96" s="88" t="s">
        <v>946</v>
      </c>
      <c r="F96" s="73"/>
      <c r="G96" s="73"/>
      <c r="H96" s="73"/>
      <c r="I96" s="73"/>
      <c r="J96" s="74"/>
    </row>
    <row r="97" spans="1:10">
      <c r="A97" s="81"/>
      <c r="B97" s="81"/>
      <c r="C97" s="85" t="s">
        <v>966</v>
      </c>
      <c r="D97" s="90"/>
      <c r="E97" s="91">
        <v>1.25</v>
      </c>
      <c r="F97" s="84"/>
      <c r="G97" s="84"/>
      <c r="H97" s="84"/>
      <c r="I97" s="92">
        <f>J77-J84</f>
        <v>807.82</v>
      </c>
      <c r="J97" s="77">
        <f>ROUND(PRODUCT(E97:I97),2)</f>
        <v>1009.78</v>
      </c>
    </row>
    <row r="98" spans="1:10" ht="14.4">
      <c r="A98" s="81"/>
      <c r="B98" s="81"/>
      <c r="C98" s="98"/>
      <c r="D98" s="99"/>
      <c r="E98" s="100"/>
      <c r="F98" s="100"/>
      <c r="G98" s="100"/>
      <c r="H98" s="100"/>
      <c r="I98" s="100"/>
      <c r="J98" s="100"/>
    </row>
    <row r="99" spans="1:10" ht="39.6">
      <c r="A99" s="79" t="str">
        <f>'[5]Planilha Orçamentária'!A33</f>
        <v>4.5</v>
      </c>
      <c r="B99" s="70">
        <f>VLOOKUP(A99,'[5]Planilha Orçamentária'!A:N,2,0)</f>
        <v>95876</v>
      </c>
      <c r="C99" s="71" t="str">
        <f>VLOOKUP(A99,'[5]Planilha Orçamentária'!A:N,4,0)</f>
        <v>TRANSPORTE COM CAMINHÃO BASCULANTE DE 14 M³, EM VIA URBANA PAVIMENTADA, DMT ATÉ 30 KM (UNIDADE: M3XKM). AF_07/2020</v>
      </c>
      <c r="D99" s="72" t="str">
        <f>VLOOKUP(A99,'[5]Planilha Orçamentária'!A:N,5,0)</f>
        <v>M3XKM</v>
      </c>
      <c r="E99" s="71"/>
      <c r="F99" s="73"/>
      <c r="G99" s="73"/>
      <c r="H99" s="73"/>
      <c r="I99" s="73"/>
      <c r="J99" s="74">
        <f>ROUND(SUM(J101),2)</f>
        <v>7876.28</v>
      </c>
    </row>
    <row r="100" spans="1:10">
      <c r="A100" s="79"/>
      <c r="B100" s="70"/>
      <c r="C100" s="107"/>
      <c r="D100" s="72"/>
      <c r="E100" s="93" t="s">
        <v>950</v>
      </c>
      <c r="F100" s="73"/>
      <c r="G100" s="73"/>
      <c r="H100" s="73"/>
      <c r="I100" s="73"/>
      <c r="J100" s="74"/>
    </row>
    <row r="101" spans="1:10">
      <c r="A101" s="81"/>
      <c r="B101" s="81"/>
      <c r="C101" s="85" t="s">
        <v>967</v>
      </c>
      <c r="D101" s="90"/>
      <c r="E101" s="91">
        <f>E54</f>
        <v>7.8</v>
      </c>
      <c r="F101" s="92"/>
      <c r="G101" s="92"/>
      <c r="H101" s="92"/>
      <c r="I101" s="92">
        <f>J95</f>
        <v>1009.78</v>
      </c>
      <c r="J101" s="77">
        <f>ROUND(PRODUCT(E101:I101),2)</f>
        <v>7876.28</v>
      </c>
    </row>
    <row r="102" spans="1:10" ht="14.4">
      <c r="A102" s="81"/>
      <c r="B102" s="81"/>
      <c r="C102" s="98"/>
      <c r="D102" s="99"/>
      <c r="E102" s="100"/>
      <c r="F102" s="100"/>
      <c r="G102" s="100"/>
      <c r="H102" s="100"/>
      <c r="I102" s="100"/>
      <c r="J102" s="100"/>
    </row>
    <row r="103" spans="1:10">
      <c r="A103" s="61" t="str">
        <f>'[5]Planilha Orçamentária'!A34</f>
        <v>5.0</v>
      </c>
      <c r="B103" s="62"/>
      <c r="C103" s="63" t="str">
        <f>VLOOKUP(A103,'[5]Planilha Orçamentária'!A:N,4,0)</f>
        <v>CONTENÇÃO DE ENCOSTA</v>
      </c>
      <c r="D103" s="64"/>
      <c r="E103" s="65"/>
      <c r="F103" s="66"/>
      <c r="G103" s="66"/>
      <c r="H103" s="66"/>
      <c r="I103" s="67"/>
      <c r="J103" s="68"/>
    </row>
    <row r="104" spans="1:10" ht="26.4">
      <c r="A104" s="79" t="str">
        <f>'[5]Planilha Orçamentária'!A35</f>
        <v>5.1</v>
      </c>
      <c r="B104" s="70">
        <f>VLOOKUP(A104,'[5]Planilha Orçamentária'!A:N,2,0)</f>
        <v>100206</v>
      </c>
      <c r="C104" s="71" t="str">
        <f>VLOOKUP(A104,'[5]Planilha Orçamentária'!A:N,4,0)</f>
        <v>TRANSPORTE HORIZONTAL COM JERICA DE 90 L, DE MASSA/ GRANEL (UNIDADE: M3XKM). AF_07/2019</v>
      </c>
      <c r="D104" s="72" t="str">
        <f>VLOOKUP(A104,'[5]Planilha Orçamentária'!A:N,5,0)</f>
        <v>M3XKM</v>
      </c>
      <c r="E104" s="71"/>
      <c r="F104" s="73"/>
      <c r="G104" s="73"/>
      <c r="H104" s="73"/>
      <c r="I104" s="73"/>
      <c r="J104" s="74">
        <f>ROUND(SUM(J106:J108),2)</f>
        <v>7.14</v>
      </c>
    </row>
    <row r="105" spans="1:10">
      <c r="A105" s="79"/>
      <c r="B105" s="70"/>
      <c r="C105" s="107"/>
      <c r="D105" s="72"/>
      <c r="E105" s="88" t="s">
        <v>946</v>
      </c>
      <c r="F105" s="88" t="s">
        <v>947</v>
      </c>
      <c r="G105" s="73"/>
      <c r="H105" s="73"/>
      <c r="I105" s="72" t="s">
        <v>968</v>
      </c>
      <c r="J105" s="74"/>
    </row>
    <row r="106" spans="1:10">
      <c r="A106" s="81"/>
      <c r="B106" s="81"/>
      <c r="C106" s="85" t="s">
        <v>969</v>
      </c>
      <c r="D106" s="90"/>
      <c r="E106" s="91">
        <v>1.25</v>
      </c>
      <c r="F106" s="84">
        <f>F93</f>
        <v>0.1</v>
      </c>
      <c r="G106" s="84"/>
      <c r="H106" s="84"/>
      <c r="I106" s="92">
        <f>J126</f>
        <v>24.79</v>
      </c>
      <c r="J106" s="77">
        <f t="shared" ref="J106" si="2">ROUND(PRODUCT(E106:I106),2)</f>
        <v>3.1</v>
      </c>
    </row>
    <row r="107" spans="1:10">
      <c r="A107" s="81"/>
      <c r="B107" s="81"/>
      <c r="C107" s="85" t="s">
        <v>970</v>
      </c>
      <c r="D107" s="90"/>
      <c r="E107" s="91">
        <v>1.25</v>
      </c>
      <c r="F107" s="84">
        <f>F106</f>
        <v>0.1</v>
      </c>
      <c r="G107" s="84"/>
      <c r="H107" s="84"/>
      <c r="I107" s="92">
        <f>J134</f>
        <v>24.79</v>
      </c>
      <c r="J107" s="77">
        <f>ROUND(PRODUCT(E107:I107),2)</f>
        <v>3.1</v>
      </c>
    </row>
    <row r="108" spans="1:10">
      <c r="A108" s="81"/>
      <c r="B108" s="81"/>
      <c r="C108" s="85" t="s">
        <v>971</v>
      </c>
      <c r="D108" s="90"/>
      <c r="E108" s="91"/>
      <c r="F108" s="84">
        <f>F107</f>
        <v>0.1</v>
      </c>
      <c r="G108" s="84"/>
      <c r="H108" s="84"/>
      <c r="I108" s="92">
        <f>J162</f>
        <v>9.35</v>
      </c>
      <c r="J108" s="77">
        <f t="shared" ref="J108" si="3">ROUND(PRODUCT(E108:I108),2)</f>
        <v>0.94</v>
      </c>
    </row>
    <row r="109" spans="1:10">
      <c r="A109" s="81"/>
      <c r="B109" s="81"/>
      <c r="C109" s="85"/>
      <c r="D109" s="90"/>
      <c r="E109" s="91"/>
      <c r="F109" s="84"/>
      <c r="G109" s="84"/>
      <c r="H109" s="84"/>
      <c r="I109" s="92"/>
      <c r="J109" s="83"/>
    </row>
    <row r="110" spans="1:10" ht="26.4">
      <c r="A110" s="79" t="str">
        <f>'[5]Planilha Orçamentária'!A36</f>
        <v>5.2</v>
      </c>
      <c r="B110" s="70" t="str">
        <f>VLOOKUP(A110,'[5]Planilha Orçamentária'!A:N,2,0)</f>
        <v>CP-100206-86548087</v>
      </c>
      <c r="C110" s="71" t="str">
        <f>VLOOKUP(A110,'[5]Planilha Orçamentária'!A:N,4,0)</f>
        <v>TRANSPORTE HORIZONTAL COM JERICA DE 90 L, DE PEDRA RACHÃO GRANEL (UNIDADE: M3XKM). AF_07/2019</v>
      </c>
      <c r="D110" s="72" t="str">
        <f>VLOOKUP(A110,'[5]Planilha Orçamentária'!A:N,5,0)</f>
        <v>M3xKM</v>
      </c>
      <c r="E110" s="71"/>
      <c r="F110" s="73"/>
      <c r="G110" s="73"/>
      <c r="H110" s="73"/>
      <c r="I110" s="73"/>
      <c r="J110" s="74">
        <f>ROUND(SUM(J112:J112),2)</f>
        <v>44.11</v>
      </c>
    </row>
    <row r="111" spans="1:10">
      <c r="A111" s="81"/>
      <c r="B111" s="70"/>
      <c r="C111" s="107"/>
      <c r="D111" s="72"/>
      <c r="E111" s="88" t="s">
        <v>946</v>
      </c>
      <c r="F111" s="88" t="s">
        <v>947</v>
      </c>
      <c r="G111" s="73"/>
      <c r="H111" s="73"/>
      <c r="I111" s="72" t="s">
        <v>968</v>
      </c>
      <c r="J111" s="74"/>
    </row>
    <row r="112" spans="1:10">
      <c r="A112" s="81"/>
      <c r="B112" s="81"/>
      <c r="C112" s="85" t="s">
        <v>972</v>
      </c>
      <c r="D112" s="90"/>
      <c r="E112" s="91">
        <v>1.4</v>
      </c>
      <c r="F112" s="91">
        <f>F45</f>
        <v>0.1</v>
      </c>
      <c r="G112" s="84"/>
      <c r="H112" s="84"/>
      <c r="I112" s="92">
        <f>J114</f>
        <v>315.04000000000002</v>
      </c>
      <c r="J112" s="77">
        <f>ROUND(PRODUCT(E112:I112),2)</f>
        <v>44.11</v>
      </c>
    </row>
    <row r="113" spans="1:10">
      <c r="A113" s="81"/>
      <c r="B113" s="81"/>
      <c r="C113" s="85"/>
      <c r="D113" s="90"/>
      <c r="E113" s="91"/>
      <c r="F113" s="84"/>
      <c r="G113" s="84"/>
      <c r="H113" s="84"/>
      <c r="I113" s="92"/>
      <c r="J113" s="83"/>
    </row>
    <row r="114" spans="1:10" ht="52.8">
      <c r="A114" s="79" t="str">
        <f>'[5]Planilha Orçamentária'!A37</f>
        <v>5.3</v>
      </c>
      <c r="B114" s="70">
        <f>VLOOKUP(A114,'[5]Planilha Orçamentária'!A:N,2,0)</f>
        <v>103800</v>
      </c>
      <c r="C114" s="71" t="str">
        <f>VLOOKUP(A114,'[5]Planilha Orçamentária'!A:N,4,0)</f>
        <v>PEDRA ARGAMASSADA COM CIMENTO E AREIA 1:3, 40% DE ARGAMASSA EM VOLUME - AREIA E PEDRA DE MÃO COMERCIAIS - FORNECIMENTO E ASSENTAMENTO. AF_08/2022</v>
      </c>
      <c r="D114" s="72" t="str">
        <f>VLOOKUP(A114,'[5]Planilha Orçamentária'!A:N,5,0)</f>
        <v>M3</v>
      </c>
      <c r="E114" s="71"/>
      <c r="F114" s="73"/>
      <c r="G114" s="73"/>
      <c r="H114" s="73"/>
      <c r="I114" s="73"/>
      <c r="J114" s="74">
        <f>ROUND(SUM(J117:J120),2)</f>
        <v>315.04000000000002</v>
      </c>
    </row>
    <row r="115" spans="1:10">
      <c r="A115" s="79"/>
      <c r="B115" s="70"/>
      <c r="C115" s="107"/>
      <c r="D115" s="72"/>
      <c r="E115" s="71"/>
      <c r="F115" s="73"/>
      <c r="G115" s="73"/>
      <c r="H115" s="73"/>
      <c r="I115" s="73"/>
      <c r="J115" s="74"/>
    </row>
    <row r="116" spans="1:10">
      <c r="A116" s="81"/>
      <c r="B116" s="81"/>
      <c r="C116" s="85" t="s">
        <v>973</v>
      </c>
      <c r="D116" s="90"/>
      <c r="E116" s="91"/>
      <c r="F116" s="110" t="s">
        <v>974</v>
      </c>
      <c r="G116" s="111"/>
      <c r="H116" s="111"/>
      <c r="I116" s="111" t="s">
        <v>968</v>
      </c>
      <c r="J116" s="77"/>
    </row>
    <row r="117" spans="1:10" ht="12.75" customHeight="1">
      <c r="A117" s="81"/>
      <c r="B117" s="81"/>
      <c r="C117" s="85" t="s">
        <v>952</v>
      </c>
      <c r="D117" s="95"/>
      <c r="E117" s="96"/>
      <c r="F117" s="97">
        <f>F58</f>
        <v>22.8</v>
      </c>
      <c r="G117" s="97"/>
      <c r="H117" s="83"/>
      <c r="I117" s="76">
        <v>4.59</v>
      </c>
      <c r="J117" s="77">
        <f t="shared" ref="J117:J120" si="4">ROUND(PRODUCT(E117:I117),2)</f>
        <v>104.65</v>
      </c>
    </row>
    <row r="118" spans="1:10" ht="12.75" customHeight="1">
      <c r="A118" s="81"/>
      <c r="B118" s="81"/>
      <c r="C118" s="85" t="s">
        <v>953</v>
      </c>
      <c r="D118" s="95"/>
      <c r="E118" s="96"/>
      <c r="F118" s="97">
        <f>F59</f>
        <v>9.9</v>
      </c>
      <c r="G118" s="97"/>
      <c r="H118" s="83"/>
      <c r="I118" s="76">
        <v>3</v>
      </c>
      <c r="J118" s="77">
        <f t="shared" si="4"/>
        <v>29.7</v>
      </c>
    </row>
    <row r="119" spans="1:10" ht="12.75" customHeight="1">
      <c r="A119" s="81"/>
      <c r="B119" s="81"/>
      <c r="C119" s="85" t="s">
        <v>954</v>
      </c>
      <c r="D119" s="95"/>
      <c r="E119" s="96"/>
      <c r="F119" s="97">
        <f>F60</f>
        <v>24.5</v>
      </c>
      <c r="G119" s="97"/>
      <c r="H119" s="83"/>
      <c r="I119" s="76">
        <v>4.25</v>
      </c>
      <c r="J119" s="77">
        <f t="shared" si="4"/>
        <v>104.13</v>
      </c>
    </row>
    <row r="120" spans="1:10" ht="12.75" customHeight="1">
      <c r="A120" s="81"/>
      <c r="B120" s="81"/>
      <c r="C120" s="85" t="s">
        <v>955</v>
      </c>
      <c r="D120" s="95"/>
      <c r="E120" s="96"/>
      <c r="F120" s="97">
        <f>F61</f>
        <v>43.5</v>
      </c>
      <c r="G120" s="97"/>
      <c r="H120" s="83"/>
      <c r="I120" s="76">
        <v>1.76</v>
      </c>
      <c r="J120" s="77">
        <f t="shared" si="4"/>
        <v>76.56</v>
      </c>
    </row>
    <row r="121" spans="1:10">
      <c r="A121" s="81"/>
      <c r="B121" s="81"/>
      <c r="C121" s="81"/>
      <c r="D121" s="82"/>
      <c r="E121" s="81"/>
      <c r="F121" s="83"/>
      <c r="G121" s="83"/>
      <c r="H121" s="83"/>
      <c r="I121" s="83"/>
      <c r="J121" s="83"/>
    </row>
    <row r="122" spans="1:10" ht="26.4">
      <c r="A122" s="79" t="str">
        <f>'[5]Planilha Orçamentária'!A38</f>
        <v>5.4</v>
      </c>
      <c r="B122" s="70" t="str">
        <f>VLOOKUP(A122,'[5]Planilha Orçamentária'!A:N,2,0)</f>
        <v>COMP-83526730</v>
      </c>
      <c r="C122" s="71" t="str">
        <f>VLOOKUP(A122,'[5]Planilha Orçamentária'!A:N,4,0)</f>
        <v>TRANSPORTE COMERCIAL DE BRITA</v>
      </c>
      <c r="D122" s="72" t="str">
        <f>VLOOKUP(A122,'[5]Planilha Orçamentária'!A:N,5,0)</f>
        <v>M3XKM</v>
      </c>
      <c r="E122" s="71"/>
      <c r="F122" s="73"/>
      <c r="G122" s="73"/>
      <c r="H122" s="73"/>
      <c r="I122" s="73"/>
      <c r="J122" s="74">
        <f>ROUND(SUM(J124),2)</f>
        <v>365.65</v>
      </c>
    </row>
    <row r="123" spans="1:10" ht="26.4">
      <c r="A123" s="79"/>
      <c r="B123" s="70"/>
      <c r="C123" s="107"/>
      <c r="D123" s="72"/>
      <c r="E123" s="88" t="s">
        <v>946</v>
      </c>
      <c r="F123" s="112" t="s">
        <v>975</v>
      </c>
      <c r="G123" s="73"/>
      <c r="H123" s="73"/>
      <c r="I123" s="73"/>
      <c r="J123" s="74"/>
    </row>
    <row r="124" spans="1:10">
      <c r="A124" s="81"/>
      <c r="B124" s="81"/>
      <c r="C124" s="85" t="s">
        <v>976</v>
      </c>
      <c r="D124" s="90"/>
      <c r="E124" s="91">
        <v>1.25</v>
      </c>
      <c r="F124" s="84">
        <v>11.8</v>
      </c>
      <c r="G124" s="84"/>
      <c r="H124" s="84"/>
      <c r="I124" s="92">
        <f>J126</f>
        <v>24.79</v>
      </c>
      <c r="J124" s="77">
        <f>ROUND(PRODUCT(E124:I124),2)</f>
        <v>365.65</v>
      </c>
    </row>
    <row r="125" spans="1:10">
      <c r="A125" s="81"/>
      <c r="B125" s="81"/>
      <c r="C125" s="81"/>
      <c r="D125" s="82"/>
      <c r="E125" s="81"/>
      <c r="F125" s="83"/>
      <c r="G125" s="83"/>
      <c r="H125" s="83"/>
      <c r="I125" s="83"/>
      <c r="J125" s="83"/>
    </row>
    <row r="126" spans="1:10" ht="26.4">
      <c r="A126" s="79" t="str">
        <f>'[5]Planilha Orçamentária'!A39</f>
        <v>5.5</v>
      </c>
      <c r="B126" s="70" t="str">
        <f>VLOOKUP(A126,'[5]Planilha Orçamentária'!A:N,2,0)</f>
        <v>CP-73883/002-13051595</v>
      </c>
      <c r="C126" s="71" t="str">
        <f>VLOOKUP(A126,'[5]Planilha Orçamentária'!A:N,4,0)</f>
        <v>EXECUCAO DE DRENO FRANCES COM BRITA NUM 2</v>
      </c>
      <c r="D126" s="72" t="str">
        <f>VLOOKUP(A126,'[5]Planilha Orçamentária'!A:N,5,0)</f>
        <v>M3</v>
      </c>
      <c r="E126" s="71"/>
      <c r="F126" s="73"/>
      <c r="G126" s="73"/>
      <c r="H126" s="73"/>
      <c r="I126" s="73"/>
      <c r="J126" s="74">
        <f>ROUND(SUM(J128:J132),2)</f>
        <v>24.79</v>
      </c>
    </row>
    <row r="127" spans="1:10">
      <c r="A127" s="79"/>
      <c r="B127" s="70"/>
      <c r="C127" s="107"/>
      <c r="D127" s="72"/>
      <c r="E127" s="71"/>
      <c r="F127" s="73"/>
      <c r="G127" s="73"/>
      <c r="H127" s="73"/>
      <c r="I127" s="73"/>
      <c r="J127" s="74"/>
    </row>
    <row r="128" spans="1:10">
      <c r="A128" s="81"/>
      <c r="B128" s="81"/>
      <c r="C128" s="85" t="s">
        <v>977</v>
      </c>
      <c r="D128" s="90"/>
      <c r="E128" s="91"/>
      <c r="F128" s="110" t="s">
        <v>974</v>
      </c>
      <c r="G128" s="89" t="s">
        <v>978</v>
      </c>
      <c r="H128" s="89" t="s">
        <v>979</v>
      </c>
      <c r="I128" s="89"/>
      <c r="J128" s="77"/>
    </row>
    <row r="129" spans="1:10" ht="12.75" customHeight="1">
      <c r="A129" s="81"/>
      <c r="B129" s="81"/>
      <c r="C129" s="85" t="s">
        <v>952</v>
      </c>
      <c r="D129" s="95"/>
      <c r="E129" s="96"/>
      <c r="F129" s="97">
        <f>F117</f>
        <v>22.8</v>
      </c>
      <c r="G129" s="97">
        <v>0.1</v>
      </c>
      <c r="H129" s="76">
        <v>3.5</v>
      </c>
      <c r="I129" s="83"/>
      <c r="J129" s="77">
        <f t="shared" ref="J129:J132" si="5">ROUND(PRODUCT(E129:I129),2)</f>
        <v>7.98</v>
      </c>
    </row>
    <row r="130" spans="1:10" ht="12.75" customHeight="1">
      <c r="A130" s="81"/>
      <c r="B130" s="81"/>
      <c r="C130" s="85" t="s">
        <v>953</v>
      </c>
      <c r="D130" s="95"/>
      <c r="E130" s="96"/>
      <c r="F130" s="97">
        <f t="shared" ref="F130:F132" si="6">F118</f>
        <v>9.9</v>
      </c>
      <c r="G130" s="97">
        <v>0.1</v>
      </c>
      <c r="H130" s="76">
        <v>2</v>
      </c>
      <c r="I130" s="83"/>
      <c r="J130" s="77">
        <f t="shared" si="5"/>
        <v>1.98</v>
      </c>
    </row>
    <row r="131" spans="1:10" ht="12.75" customHeight="1">
      <c r="A131" s="81"/>
      <c r="B131" s="81"/>
      <c r="C131" s="85" t="s">
        <v>954</v>
      </c>
      <c r="D131" s="95"/>
      <c r="E131" s="96"/>
      <c r="F131" s="97">
        <f t="shared" si="6"/>
        <v>24.5</v>
      </c>
      <c r="G131" s="97">
        <v>0.1</v>
      </c>
      <c r="H131" s="76">
        <v>2.5</v>
      </c>
      <c r="I131" s="83"/>
      <c r="J131" s="77">
        <f t="shared" si="5"/>
        <v>6.13</v>
      </c>
    </row>
    <row r="132" spans="1:10" ht="12.75" customHeight="1">
      <c r="A132" s="81"/>
      <c r="B132" s="81"/>
      <c r="C132" s="85" t="s">
        <v>955</v>
      </c>
      <c r="D132" s="95"/>
      <c r="E132" s="96"/>
      <c r="F132" s="97">
        <f t="shared" si="6"/>
        <v>43.5</v>
      </c>
      <c r="G132" s="97">
        <v>0.1</v>
      </c>
      <c r="H132" s="76">
        <v>2</v>
      </c>
      <c r="I132" s="83"/>
      <c r="J132" s="77">
        <f t="shared" si="5"/>
        <v>8.6999999999999993</v>
      </c>
    </row>
    <row r="133" spans="1:10">
      <c r="A133" s="81"/>
      <c r="B133" s="81"/>
      <c r="C133" s="81"/>
      <c r="D133" s="82"/>
      <c r="E133" s="81"/>
      <c r="F133" s="83"/>
      <c r="G133" s="83"/>
      <c r="H133" s="83"/>
      <c r="I133" s="83"/>
      <c r="J133" s="83"/>
    </row>
    <row r="134" spans="1:10" ht="26.4">
      <c r="A134" s="79" t="str">
        <f>'[5]Planilha Orçamentária'!A40</f>
        <v>5.6</v>
      </c>
      <c r="B134" s="70" t="str">
        <f>VLOOKUP(A134,'[5]Planilha Orçamentária'!A:N,2,0)</f>
        <v>CP-73883/001-30509153</v>
      </c>
      <c r="C134" s="71" t="str">
        <f>VLOOKUP(A134,'[5]Planilha Orçamentária'!A:N,4,0)</f>
        <v>EXECUCAO DE DRENO FRANCES COM AREIA MEDIA</v>
      </c>
      <c r="D134" s="72" t="str">
        <f>VLOOKUP(A134,'[5]Planilha Orçamentária'!A:N,5,0)</f>
        <v>M3</v>
      </c>
      <c r="E134" s="71"/>
      <c r="F134" s="73"/>
      <c r="G134" s="73"/>
      <c r="H134" s="73"/>
      <c r="I134" s="73"/>
      <c r="J134" s="74">
        <f>ROUND(SUM(J137:J140),2)</f>
        <v>24.79</v>
      </c>
    </row>
    <row r="135" spans="1:10">
      <c r="A135" s="79"/>
      <c r="B135" s="70"/>
      <c r="C135" s="107"/>
      <c r="D135" s="72"/>
      <c r="E135" s="71"/>
      <c r="F135" s="73"/>
      <c r="G135" s="73"/>
      <c r="H135" s="73"/>
      <c r="I135" s="73"/>
      <c r="J135" s="74"/>
    </row>
    <row r="136" spans="1:10">
      <c r="A136" s="81"/>
      <c r="B136" s="81"/>
      <c r="C136" s="85" t="s">
        <v>977</v>
      </c>
      <c r="D136" s="90"/>
      <c r="E136" s="91"/>
      <c r="F136" s="110" t="s">
        <v>974</v>
      </c>
      <c r="G136" s="89" t="s">
        <v>978</v>
      </c>
      <c r="H136" s="89" t="s">
        <v>979</v>
      </c>
      <c r="I136" s="89"/>
      <c r="J136" s="77"/>
    </row>
    <row r="137" spans="1:10" ht="12.75" customHeight="1">
      <c r="A137" s="81"/>
      <c r="B137" s="81"/>
      <c r="C137" s="85" t="s">
        <v>952</v>
      </c>
      <c r="D137" s="95"/>
      <c r="E137" s="96"/>
      <c r="F137" s="97">
        <f>F129</f>
        <v>22.8</v>
      </c>
      <c r="G137" s="97">
        <v>0.1</v>
      </c>
      <c r="H137" s="76">
        <f>H129</f>
        <v>3.5</v>
      </c>
      <c r="I137" s="83"/>
      <c r="J137" s="77">
        <f t="shared" ref="J137:J140" si="7">ROUND(PRODUCT(E137:I137),2)</f>
        <v>7.98</v>
      </c>
    </row>
    <row r="138" spans="1:10" ht="12.75" customHeight="1">
      <c r="A138" s="81"/>
      <c r="B138" s="81"/>
      <c r="C138" s="85" t="s">
        <v>953</v>
      </c>
      <c r="D138" s="95"/>
      <c r="E138" s="96"/>
      <c r="F138" s="97">
        <f t="shared" ref="F138:F140" si="8">F130</f>
        <v>9.9</v>
      </c>
      <c r="G138" s="97">
        <v>0.1</v>
      </c>
      <c r="H138" s="76">
        <f t="shared" ref="H138:H140" si="9">H130</f>
        <v>2</v>
      </c>
      <c r="I138" s="83"/>
      <c r="J138" s="77">
        <f t="shared" si="7"/>
        <v>1.98</v>
      </c>
    </row>
    <row r="139" spans="1:10" ht="12.75" customHeight="1">
      <c r="A139" s="81"/>
      <c r="B139" s="81"/>
      <c r="C139" s="85" t="s">
        <v>954</v>
      </c>
      <c r="D139" s="95"/>
      <c r="E139" s="96"/>
      <c r="F139" s="97">
        <f t="shared" si="8"/>
        <v>24.5</v>
      </c>
      <c r="G139" s="97">
        <v>0.1</v>
      </c>
      <c r="H139" s="76">
        <f t="shared" si="9"/>
        <v>2.5</v>
      </c>
      <c r="I139" s="83"/>
      <c r="J139" s="77">
        <f t="shared" si="7"/>
        <v>6.13</v>
      </c>
    </row>
    <row r="140" spans="1:10" ht="12.75" customHeight="1">
      <c r="A140" s="81"/>
      <c r="B140" s="81"/>
      <c r="C140" s="85" t="s">
        <v>955</v>
      </c>
      <c r="D140" s="95"/>
      <c r="E140" s="96"/>
      <c r="F140" s="97">
        <f t="shared" si="8"/>
        <v>43.5</v>
      </c>
      <c r="G140" s="97">
        <v>0.1</v>
      </c>
      <c r="H140" s="76">
        <f t="shared" si="9"/>
        <v>2</v>
      </c>
      <c r="I140" s="83"/>
      <c r="J140" s="77">
        <f t="shared" si="7"/>
        <v>8.6999999999999993</v>
      </c>
    </row>
    <row r="141" spans="1:10">
      <c r="A141" s="81"/>
      <c r="B141" s="81"/>
      <c r="C141" s="81"/>
      <c r="D141" s="82"/>
      <c r="E141" s="81"/>
      <c r="F141" s="83"/>
      <c r="G141" s="83"/>
      <c r="H141" s="83"/>
      <c r="I141" s="83"/>
      <c r="J141" s="83"/>
    </row>
    <row r="142" spans="1:10" ht="26.4">
      <c r="A142" s="79" t="str">
        <f>'[5]Planilha Orçamentária'!A41</f>
        <v>5.7</v>
      </c>
      <c r="B142" s="70" t="str">
        <f>VLOOKUP(A142,'[5]Planilha Orçamentária'!A:N,2,0)</f>
        <v>CP-83729-53696259</v>
      </c>
      <c r="C142" s="71" t="str">
        <f>VLOOKUP(A142,'[5]Planilha Orçamentária'!A:N,4,0)</f>
        <v>FORNECIMENTO/INSTALACAO DE MANTA BIDIM RT-31</v>
      </c>
      <c r="D142" s="72" t="str">
        <f>VLOOKUP(A142,'[5]Planilha Orçamentária'!A:N,5,0)</f>
        <v>M3</v>
      </c>
      <c r="E142" s="72" t="s">
        <v>940</v>
      </c>
      <c r="F142" s="113"/>
      <c r="G142" s="113"/>
      <c r="H142" s="113"/>
      <c r="I142" s="72" t="s">
        <v>821</v>
      </c>
      <c r="J142" s="74">
        <f>ROUND(SUM(J144),2)</f>
        <v>12.32</v>
      </c>
    </row>
    <row r="143" spans="1:10">
      <c r="A143" s="79"/>
      <c r="B143" s="70"/>
      <c r="C143" s="107"/>
      <c r="D143" s="72"/>
      <c r="E143" s="71"/>
      <c r="F143" s="73"/>
      <c r="G143" s="73"/>
      <c r="H143" s="73"/>
      <c r="I143" s="73"/>
      <c r="J143" s="74"/>
    </row>
    <row r="144" spans="1:10" ht="39.6">
      <c r="A144" s="81"/>
      <c r="B144" s="81"/>
      <c r="C144" s="85" t="s">
        <v>980</v>
      </c>
      <c r="D144" s="90"/>
      <c r="E144" s="92">
        <v>5.5E-2</v>
      </c>
      <c r="F144" s="91"/>
      <c r="G144" s="84"/>
      <c r="H144" s="84"/>
      <c r="I144" s="92">
        <f>ROUND(J154,0)</f>
        <v>224</v>
      </c>
      <c r="J144" s="77">
        <f>ROUND(PRODUCT(E144:I144),2)</f>
        <v>12.32</v>
      </c>
    </row>
    <row r="145" spans="1:10">
      <c r="A145" s="81"/>
      <c r="B145" s="81"/>
      <c r="C145" s="81"/>
      <c r="D145" s="82"/>
      <c r="E145" s="81"/>
      <c r="F145" s="83"/>
      <c r="G145" s="83"/>
      <c r="H145" s="83"/>
      <c r="I145" s="83"/>
      <c r="J145" s="83"/>
    </row>
    <row r="146" spans="1:10" ht="26.4">
      <c r="A146" s="79" t="str">
        <f>'[5]Planilha Orçamentária'!A42</f>
        <v>5.8</v>
      </c>
      <c r="B146" s="70" t="str">
        <f>VLOOKUP(A146,'[5]Planilha Orçamentária'!A:N,2,0)</f>
        <v>CP-83681-82667036</v>
      </c>
      <c r="C146" s="71" t="str">
        <f>VLOOKUP(A146,'[5]Planilha Orçamentária'!A:N,4,0)</f>
        <v>TUBO PVC D=4" COM MATERIAL DRENANTE PARA DRENO/BARBACA - FORNECIMENTO E INSTALACAO</v>
      </c>
      <c r="D146" s="72" t="str">
        <f>VLOOKUP(A146,'[5]Planilha Orçamentária'!A:N,5,0)</f>
        <v>M</v>
      </c>
      <c r="E146" s="71"/>
      <c r="F146" s="72"/>
      <c r="G146" s="73"/>
      <c r="H146" s="73"/>
      <c r="I146" s="73"/>
      <c r="J146" s="74">
        <f>ROUND(SUM(J149:J152),2)</f>
        <v>177.67</v>
      </c>
    </row>
    <row r="147" spans="1:10">
      <c r="A147" s="79"/>
      <c r="B147" s="70"/>
      <c r="C147" s="107"/>
      <c r="D147" s="72"/>
      <c r="E147" s="71"/>
      <c r="F147" s="73"/>
      <c r="G147" s="73"/>
      <c r="H147" s="73"/>
      <c r="I147" s="73"/>
      <c r="J147" s="74"/>
    </row>
    <row r="148" spans="1:10" ht="26.4">
      <c r="A148" s="81"/>
      <c r="B148" s="81"/>
      <c r="C148" s="85" t="s">
        <v>981</v>
      </c>
      <c r="D148" s="90"/>
      <c r="E148" s="91"/>
      <c r="F148" s="91"/>
      <c r="G148" s="84"/>
      <c r="H148" s="84"/>
      <c r="I148" s="84"/>
      <c r="J148" s="77"/>
    </row>
    <row r="149" spans="1:10" ht="12.75" customHeight="1">
      <c r="A149" s="81"/>
      <c r="B149" s="81"/>
      <c r="C149" s="85" t="s">
        <v>952</v>
      </c>
      <c r="D149" s="95"/>
      <c r="E149" s="96"/>
      <c r="F149" s="97">
        <f>F137</f>
        <v>22.8</v>
      </c>
      <c r="G149" s="114">
        <f>(0.4+1.5)/2</f>
        <v>0.95</v>
      </c>
      <c r="H149" s="83"/>
      <c r="I149" s="76">
        <v>3</v>
      </c>
      <c r="J149" s="77">
        <f>ROUND(PRODUCT(E149:I149),2)</f>
        <v>64.98</v>
      </c>
    </row>
    <row r="150" spans="1:10" ht="12.75" customHeight="1">
      <c r="A150" s="81"/>
      <c r="B150" s="81"/>
      <c r="C150" s="85" t="s">
        <v>953</v>
      </c>
      <c r="D150" s="95"/>
      <c r="E150" s="96"/>
      <c r="F150" s="97">
        <f>F138</f>
        <v>9.9</v>
      </c>
      <c r="G150" s="114">
        <f>(0.4+1.2)/2</f>
        <v>0.8</v>
      </c>
      <c r="H150" s="83"/>
      <c r="I150" s="76">
        <v>2</v>
      </c>
      <c r="J150" s="77">
        <f t="shared" ref="J150:J152" si="10">ROUND(PRODUCT(E150:I150),2)</f>
        <v>15.84</v>
      </c>
    </row>
    <row r="151" spans="1:10" ht="12.75" customHeight="1">
      <c r="A151" s="81"/>
      <c r="B151" s="81"/>
      <c r="C151" s="85" t="s">
        <v>954</v>
      </c>
      <c r="D151" s="95"/>
      <c r="E151" s="96"/>
      <c r="F151" s="97">
        <f>F139</f>
        <v>24.5</v>
      </c>
      <c r="G151" s="114">
        <f>(0.5+1.5)/2</f>
        <v>1</v>
      </c>
      <c r="H151" s="83"/>
      <c r="I151" s="76">
        <v>2</v>
      </c>
      <c r="J151" s="77">
        <f t="shared" si="10"/>
        <v>49</v>
      </c>
    </row>
    <row r="152" spans="1:10" ht="12.75" customHeight="1">
      <c r="A152" s="81"/>
      <c r="B152" s="81"/>
      <c r="C152" s="85" t="s">
        <v>955</v>
      </c>
      <c r="D152" s="95"/>
      <c r="E152" s="96"/>
      <c r="F152" s="97">
        <f>F140</f>
        <v>43.5</v>
      </c>
      <c r="G152" s="114">
        <f>(0.4+0.7)/2</f>
        <v>0.55000000000000004</v>
      </c>
      <c r="H152" s="83"/>
      <c r="I152" s="76">
        <v>2</v>
      </c>
      <c r="J152" s="77">
        <f t="shared" si="10"/>
        <v>47.85</v>
      </c>
    </row>
    <row r="153" spans="1:10">
      <c r="A153" s="81"/>
      <c r="B153" s="81"/>
      <c r="C153" s="81"/>
      <c r="D153" s="82"/>
      <c r="E153" s="81"/>
      <c r="F153" s="83"/>
      <c r="G153" s="83"/>
      <c r="H153" s="83"/>
      <c r="I153" s="83"/>
      <c r="J153" s="83"/>
    </row>
    <row r="154" spans="1:10" ht="26.4">
      <c r="A154" s="79" t="str">
        <f>'[5]Planilha Orçamentária'!A43</f>
        <v>5.9</v>
      </c>
      <c r="B154" s="70" t="str">
        <f>VLOOKUP(A154,'[5]Planilha Orçamentária'!A:N,2,0)</f>
        <v>CP-S10448-80966267</v>
      </c>
      <c r="C154" s="71" t="str">
        <f>VLOOKUP(A154,'[5]Planilha Orçamentária'!A:N,4,0)</f>
        <v>Abraçadeira metálica tipo "D" de 4"</v>
      </c>
      <c r="D154" s="72" t="str">
        <f>VLOOKUP(A154,'[5]Planilha Orçamentária'!A:N,5,0)</f>
        <v>UND</v>
      </c>
      <c r="E154" s="71"/>
      <c r="F154" s="73"/>
      <c r="G154" s="73"/>
      <c r="H154" s="73"/>
      <c r="I154" s="73"/>
      <c r="J154" s="74">
        <f>ROUND(SUM(J157:J160),0)</f>
        <v>224</v>
      </c>
    </row>
    <row r="155" spans="1:10">
      <c r="A155" s="79"/>
      <c r="B155" s="70"/>
      <c r="C155" s="107"/>
      <c r="D155" s="72"/>
      <c r="E155" s="71"/>
      <c r="F155" s="73"/>
      <c r="G155" s="73"/>
      <c r="H155" s="73"/>
      <c r="I155" s="73"/>
      <c r="J155" s="74"/>
    </row>
    <row r="156" spans="1:10">
      <c r="A156" s="81"/>
      <c r="B156" s="81"/>
      <c r="C156" s="85" t="s">
        <v>982</v>
      </c>
      <c r="D156" s="90"/>
      <c r="E156" s="115"/>
      <c r="F156" s="91"/>
      <c r="G156" s="84"/>
      <c r="H156" s="84"/>
      <c r="I156" s="84"/>
      <c r="J156" s="77"/>
    </row>
    <row r="157" spans="1:10" ht="12.75" customHeight="1">
      <c r="A157" s="81"/>
      <c r="B157" s="81"/>
      <c r="C157" s="85" t="s">
        <v>952</v>
      </c>
      <c r="D157" s="95"/>
      <c r="E157" s="96"/>
      <c r="F157" s="97">
        <f>F149</f>
        <v>22.8</v>
      </c>
      <c r="G157" s="114"/>
      <c r="H157" s="83"/>
      <c r="I157" s="76">
        <f>I149</f>
        <v>3</v>
      </c>
      <c r="J157" s="77">
        <f t="shared" ref="J157:J160" si="11">ROUND(PRODUCT(E157:I157),2)</f>
        <v>68.400000000000006</v>
      </c>
    </row>
    <row r="158" spans="1:10" ht="12.75" customHeight="1">
      <c r="A158" s="81"/>
      <c r="B158" s="81"/>
      <c r="C158" s="85" t="s">
        <v>953</v>
      </c>
      <c r="D158" s="95"/>
      <c r="E158" s="96"/>
      <c r="F158" s="97">
        <f>F150</f>
        <v>9.9</v>
      </c>
      <c r="G158" s="114"/>
      <c r="H158" s="83"/>
      <c r="I158" s="76">
        <f t="shared" ref="I158:I160" si="12">I150</f>
        <v>2</v>
      </c>
      <c r="J158" s="77">
        <f t="shared" si="11"/>
        <v>19.8</v>
      </c>
    </row>
    <row r="159" spans="1:10" ht="12.75" customHeight="1">
      <c r="A159" s="81"/>
      <c r="B159" s="81"/>
      <c r="C159" s="85" t="s">
        <v>954</v>
      </c>
      <c r="D159" s="95"/>
      <c r="E159" s="96"/>
      <c r="F159" s="97">
        <f>F151</f>
        <v>24.5</v>
      </c>
      <c r="G159" s="114"/>
      <c r="H159" s="83"/>
      <c r="I159" s="76">
        <f t="shared" si="12"/>
        <v>2</v>
      </c>
      <c r="J159" s="77">
        <f t="shared" si="11"/>
        <v>49</v>
      </c>
    </row>
    <row r="160" spans="1:10" ht="12.75" customHeight="1">
      <c r="A160" s="81"/>
      <c r="B160" s="81"/>
      <c r="C160" s="85" t="s">
        <v>955</v>
      </c>
      <c r="D160" s="95"/>
      <c r="E160" s="96"/>
      <c r="F160" s="97">
        <f>F152</f>
        <v>43.5</v>
      </c>
      <c r="G160" s="114"/>
      <c r="H160" s="83"/>
      <c r="I160" s="76">
        <f t="shared" si="12"/>
        <v>2</v>
      </c>
      <c r="J160" s="77">
        <f t="shared" si="11"/>
        <v>87</v>
      </c>
    </row>
    <row r="161" spans="1:10">
      <c r="A161" s="81"/>
      <c r="B161" s="81"/>
      <c r="C161" s="81"/>
      <c r="D161" s="82"/>
      <c r="E161" s="81"/>
      <c r="F161" s="83"/>
      <c r="G161" s="83"/>
      <c r="H161" s="83"/>
      <c r="I161" s="83"/>
      <c r="J161" s="83"/>
    </row>
    <row r="162" spans="1:10" ht="26.4">
      <c r="A162" s="79" t="str">
        <f>'[5]Planilha Orçamentária'!A44</f>
        <v>5.10</v>
      </c>
      <c r="B162" s="70">
        <f>VLOOKUP(A162,'[5]Planilha Orçamentária'!A:N,2,0)</f>
        <v>96620</v>
      </c>
      <c r="C162" s="71" t="str">
        <f>VLOOKUP(A162,'[5]Planilha Orçamentária'!A:N,4,0)</f>
        <v>LASTRO DE CONCRETO MAGRO, APLICADO EM PISOS, LAJES SOBRE SOLO OU RADIERS. AF_01/2024</v>
      </c>
      <c r="D162" s="72" t="str">
        <f>VLOOKUP(A162,'[5]Planilha Orçamentária'!A:N,5,0)</f>
        <v>M3</v>
      </c>
      <c r="E162" s="71"/>
      <c r="F162" s="73"/>
      <c r="G162" s="73"/>
      <c r="H162" s="73"/>
      <c r="I162" s="73"/>
      <c r="J162" s="74">
        <f>ROUND(SUM(J165:J168),2)</f>
        <v>9.35</v>
      </c>
    </row>
    <row r="163" spans="1:10">
      <c r="A163" s="79"/>
      <c r="B163" s="70"/>
      <c r="C163" s="107"/>
      <c r="D163" s="72"/>
      <c r="E163" s="71"/>
      <c r="F163" s="73"/>
      <c r="G163" s="73"/>
      <c r="H163" s="73"/>
      <c r="I163" s="73"/>
      <c r="J163" s="74"/>
    </row>
    <row r="164" spans="1:10" ht="26.4">
      <c r="A164" s="81"/>
      <c r="B164" s="81"/>
      <c r="C164" s="85" t="s">
        <v>983</v>
      </c>
      <c r="D164" s="90"/>
      <c r="E164" s="115"/>
      <c r="F164" s="91"/>
      <c r="G164" s="84"/>
      <c r="H164" s="84"/>
      <c r="I164" s="89"/>
      <c r="J164" s="77"/>
    </row>
    <row r="165" spans="1:10" ht="12.75" customHeight="1">
      <c r="A165" s="81"/>
      <c r="B165" s="81"/>
      <c r="C165" s="85" t="s">
        <v>952</v>
      </c>
      <c r="D165" s="95"/>
      <c r="E165" s="96"/>
      <c r="F165" s="97">
        <f>F137</f>
        <v>22.8</v>
      </c>
      <c r="G165" s="114">
        <f>2.1+0.1</f>
        <v>2.2000000000000002</v>
      </c>
      <c r="H165" s="92">
        <v>0.05</v>
      </c>
      <c r="I165" s="83"/>
      <c r="J165" s="77">
        <f t="shared" ref="J165:J168" si="13">ROUND(PRODUCT(E165:I165),2)</f>
        <v>2.5099999999999998</v>
      </c>
    </row>
    <row r="166" spans="1:10" ht="12.75" customHeight="1">
      <c r="A166" s="81"/>
      <c r="B166" s="81"/>
      <c r="C166" s="85" t="s">
        <v>953</v>
      </c>
      <c r="D166" s="95"/>
      <c r="E166" s="96"/>
      <c r="F166" s="97">
        <f t="shared" ref="F166:F167" si="14">F138</f>
        <v>9.9</v>
      </c>
      <c r="G166" s="114">
        <f>2+0.1</f>
        <v>2.1</v>
      </c>
      <c r="H166" s="92">
        <v>0.05</v>
      </c>
      <c r="I166" s="83"/>
      <c r="J166" s="77">
        <f t="shared" si="13"/>
        <v>1.04</v>
      </c>
    </row>
    <row r="167" spans="1:10" ht="12.75" customHeight="1">
      <c r="A167" s="81"/>
      <c r="B167" s="81"/>
      <c r="C167" s="85" t="s">
        <v>954</v>
      </c>
      <c r="D167" s="95"/>
      <c r="E167" s="96"/>
      <c r="F167" s="97">
        <f t="shared" si="14"/>
        <v>24.5</v>
      </c>
      <c r="G167" s="114">
        <f>2.5+0.1</f>
        <v>2.6</v>
      </c>
      <c r="H167" s="92">
        <v>0.05</v>
      </c>
      <c r="I167" s="83"/>
      <c r="J167" s="77">
        <f t="shared" si="13"/>
        <v>3.19</v>
      </c>
    </row>
    <row r="168" spans="1:10" ht="12.75" customHeight="1">
      <c r="A168" s="81"/>
      <c r="B168" s="81"/>
      <c r="C168" s="85" t="s">
        <v>955</v>
      </c>
      <c r="D168" s="95"/>
      <c r="E168" s="96"/>
      <c r="F168" s="97">
        <f>F140</f>
        <v>43.5</v>
      </c>
      <c r="G168" s="114">
        <f>1.1+0.1</f>
        <v>1.2000000000000002</v>
      </c>
      <c r="H168" s="92">
        <v>0.05</v>
      </c>
      <c r="I168" s="83"/>
      <c r="J168" s="77">
        <f t="shared" si="13"/>
        <v>2.61</v>
      </c>
    </row>
    <row r="169" spans="1:10">
      <c r="A169" s="81"/>
      <c r="B169" s="81"/>
      <c r="C169" s="81"/>
      <c r="D169" s="82"/>
      <c r="E169" s="81"/>
      <c r="F169" s="83"/>
      <c r="G169" s="83"/>
      <c r="H169" s="83"/>
      <c r="I169" s="83"/>
      <c r="J169" s="83"/>
    </row>
    <row r="170" spans="1:10" ht="26.4">
      <c r="A170" s="79" t="str">
        <f>'[5]Planilha Orçamentária'!A45</f>
        <v>5.11</v>
      </c>
      <c r="B170" s="70" t="str">
        <f>VLOOKUP(A170,'[5]Planilha Orçamentária'!A:N,2,0)</f>
        <v>CP-83356-32589970</v>
      </c>
      <c r="C170" s="71" t="str">
        <f>VLOOKUP(A170,'[5]Planilha Orçamentária'!A:N,4,0)</f>
        <v>TRANSPORTE COMERCIAL DE PEDRA RACHÃO</v>
      </c>
      <c r="D170" s="72" t="str">
        <f>VLOOKUP(A170,'[5]Planilha Orçamentária'!A:N,5,0)</f>
        <v>M3XKM</v>
      </c>
      <c r="E170" s="71" t="s">
        <v>984</v>
      </c>
      <c r="F170" s="73"/>
      <c r="G170" s="73"/>
      <c r="H170" s="73"/>
      <c r="I170" s="73"/>
      <c r="J170" s="74">
        <f>ROUND(SUM(J172),2)</f>
        <v>5204.46</v>
      </c>
    </row>
    <row r="171" spans="1:10" ht="26.4">
      <c r="A171" s="79"/>
      <c r="B171" s="70"/>
      <c r="C171" s="107"/>
      <c r="D171" s="72"/>
      <c r="E171" s="88" t="s">
        <v>946</v>
      </c>
      <c r="F171" s="112" t="s">
        <v>975</v>
      </c>
      <c r="G171" s="73"/>
      <c r="H171" s="73"/>
      <c r="I171" s="73"/>
      <c r="J171" s="74"/>
    </row>
    <row r="172" spans="1:10">
      <c r="A172" s="81"/>
      <c r="B172" s="81"/>
      <c r="C172" s="85" t="s">
        <v>985</v>
      </c>
      <c r="D172" s="90"/>
      <c r="E172" s="92">
        <v>1.4</v>
      </c>
      <c r="F172" s="91">
        <f>F124</f>
        <v>11.8</v>
      </c>
      <c r="G172" s="84"/>
      <c r="H172" s="84"/>
      <c r="I172" s="92">
        <f>J114</f>
        <v>315.04000000000002</v>
      </c>
      <c r="J172" s="77">
        <f>ROUND(PRODUCT(E172:I172),2)</f>
        <v>5204.46</v>
      </c>
    </row>
    <row r="173" spans="1:10">
      <c r="A173" s="81"/>
      <c r="B173" s="81"/>
      <c r="C173" s="81"/>
      <c r="D173" s="82"/>
      <c r="E173" s="81"/>
      <c r="F173" s="83"/>
      <c r="G173" s="83"/>
      <c r="H173" s="83"/>
      <c r="I173" s="83"/>
      <c r="J173" s="83"/>
    </row>
    <row r="174" spans="1:10" ht="26.4">
      <c r="A174" s="79" t="str">
        <f>'[5]Planilha Orçamentária'!A46</f>
        <v>5.12</v>
      </c>
      <c r="B174" s="70" t="str">
        <f>VLOOKUP(A174,'[5]Planilha Orçamentária'!A:N,2,0)</f>
        <v>COMP-82259696</v>
      </c>
      <c r="C174" s="71" t="str">
        <f>VLOOKUP(A174,'[5]Planilha Orçamentária'!A:N,4,0)</f>
        <v>PREENCHIMENTO DE JUNTAS COM SELANTE A BASE DE ASFALTO</v>
      </c>
      <c r="D174" s="72" t="str">
        <f>VLOOKUP(A174,'[5]Planilha Orçamentária'!A:N,5,0)</f>
        <v>M</v>
      </c>
      <c r="E174" s="71"/>
      <c r="F174" s="73"/>
      <c r="G174" s="73"/>
      <c r="H174" s="73"/>
      <c r="I174" s="73"/>
      <c r="J174" s="74">
        <f>ROUND(SUM(J177:J180),2)</f>
        <v>111.03</v>
      </c>
    </row>
    <row r="175" spans="1:10">
      <c r="A175" s="79"/>
      <c r="B175" s="70"/>
      <c r="C175" s="107"/>
      <c r="D175" s="72"/>
      <c r="E175" s="71"/>
      <c r="F175" s="73"/>
      <c r="G175" s="73"/>
      <c r="H175" s="73"/>
      <c r="I175" s="73"/>
      <c r="J175" s="74"/>
    </row>
    <row r="176" spans="1:10">
      <c r="A176" s="81"/>
      <c r="B176" s="81"/>
      <c r="C176" s="85" t="s">
        <v>986</v>
      </c>
      <c r="D176" s="90"/>
      <c r="E176" s="91"/>
      <c r="F176" s="91"/>
      <c r="G176" s="84"/>
      <c r="H176" s="84"/>
      <c r="I176" s="84"/>
      <c r="J176" s="77"/>
    </row>
    <row r="177" spans="1:10" ht="12.75" customHeight="1">
      <c r="A177" s="81"/>
      <c r="B177" s="81"/>
      <c r="C177" s="85" t="s">
        <v>952</v>
      </c>
      <c r="D177" s="95"/>
      <c r="E177" s="96"/>
      <c r="F177" s="97">
        <f>F165/6</f>
        <v>3.8000000000000003</v>
      </c>
      <c r="G177" s="114"/>
      <c r="H177" s="92"/>
      <c r="I177" s="76">
        <f>(2*0.6)+(2*3.5)+0.4</f>
        <v>8.6</v>
      </c>
      <c r="J177" s="77">
        <f>ROUND(PRODUCT(E177:I177),2)</f>
        <v>32.68</v>
      </c>
    </row>
    <row r="178" spans="1:10" ht="12.75" customHeight="1">
      <c r="A178" s="81"/>
      <c r="B178" s="81"/>
      <c r="C178" s="85" t="s">
        <v>953</v>
      </c>
      <c r="D178" s="95"/>
      <c r="E178" s="96"/>
      <c r="F178" s="97">
        <f>F166/6</f>
        <v>1.6500000000000001</v>
      </c>
      <c r="G178" s="114"/>
      <c r="H178" s="92"/>
      <c r="I178" s="76">
        <f>(2*0.7)+(2*2)+0.4</f>
        <v>5.8000000000000007</v>
      </c>
      <c r="J178" s="77">
        <f t="shared" ref="J178:J180" si="15">ROUND(PRODUCT(E178:I178),2)</f>
        <v>9.57</v>
      </c>
    </row>
    <row r="179" spans="1:10" ht="12.75" customHeight="1">
      <c r="A179" s="81"/>
      <c r="B179" s="81"/>
      <c r="C179" s="85" t="s">
        <v>954</v>
      </c>
      <c r="D179" s="95"/>
      <c r="E179" s="96"/>
      <c r="F179" s="97">
        <f>F167/6</f>
        <v>4.083333333333333</v>
      </c>
      <c r="G179" s="114"/>
      <c r="H179" s="92"/>
      <c r="I179" s="76">
        <f>(2*0.7)+(2*2.5)+0.5</f>
        <v>6.9</v>
      </c>
      <c r="J179" s="77">
        <f t="shared" si="15"/>
        <v>28.18</v>
      </c>
    </row>
    <row r="180" spans="1:10" ht="12.75" customHeight="1">
      <c r="A180" s="81"/>
      <c r="B180" s="81"/>
      <c r="C180" s="85" t="s">
        <v>955</v>
      </c>
      <c r="D180" s="95"/>
      <c r="E180" s="96"/>
      <c r="F180" s="97">
        <f>F168/6</f>
        <v>7.25</v>
      </c>
      <c r="G180" s="114"/>
      <c r="H180" s="92"/>
      <c r="I180" s="76">
        <f>(2*0.6)+(2*2)+0.4</f>
        <v>5.6000000000000005</v>
      </c>
      <c r="J180" s="77">
        <f t="shared" si="15"/>
        <v>40.6</v>
      </c>
    </row>
    <row r="181" spans="1:10">
      <c r="A181" s="81"/>
      <c r="B181" s="81"/>
      <c r="C181" s="81"/>
      <c r="D181" s="82"/>
      <c r="E181" s="81"/>
      <c r="F181" s="83"/>
      <c r="G181" s="83"/>
      <c r="H181" s="83"/>
      <c r="I181" s="83"/>
      <c r="J181" s="83"/>
    </row>
    <row r="182" spans="1:10">
      <c r="A182" s="61" t="str">
        <f>'[5]Planilha Orçamentária'!A47</f>
        <v>6.0</v>
      </c>
      <c r="B182" s="62"/>
      <c r="C182" s="63" t="str">
        <f>VLOOKUP(A182,'[5]Planilha Orçamentária'!A:N,4,0)</f>
        <v>DRENAGEM PLUVIAL</v>
      </c>
      <c r="D182" s="64"/>
      <c r="E182" s="65"/>
      <c r="F182" s="66"/>
      <c r="G182" s="66"/>
      <c r="H182" s="66"/>
      <c r="I182" s="67"/>
      <c r="J182" s="68"/>
    </row>
    <row r="183" spans="1:10" ht="26.4">
      <c r="A183" s="79" t="str">
        <f>'[5]Planilha Orçamentária'!A48</f>
        <v>6.1</v>
      </c>
      <c r="B183" s="70" t="str">
        <f>VLOOKUP(A183,'[5]Planilha Orçamentária'!A:N,2,0)</f>
        <v>COMP-03122123</v>
      </c>
      <c r="C183" s="71" t="str">
        <f>VLOOKUP(A183,'[5]Planilha Orçamentária'!A:N,4,0)</f>
        <v>CANALETA EM CONCRETO ARMADO FCK 25MPa NAS DIMENSÕES (0,40M X 0,40M), SEM LAJE DE TAMPA.</v>
      </c>
      <c r="D183" s="72" t="str">
        <f>VLOOKUP(A183,'[5]Planilha Orçamentária'!A:N,5,0)</f>
        <v>M</v>
      </c>
      <c r="E183" s="71"/>
      <c r="F183" s="73"/>
      <c r="G183" s="73"/>
      <c r="H183" s="73"/>
      <c r="I183" s="116"/>
      <c r="J183" s="74">
        <f>ROUND(SUM(J185:J186),2)</f>
        <v>127.55</v>
      </c>
    </row>
    <row r="184" spans="1:10">
      <c r="A184" s="79"/>
      <c r="B184" s="70"/>
      <c r="C184" s="107" t="s">
        <v>945</v>
      </c>
      <c r="D184" s="72"/>
      <c r="E184" s="88"/>
      <c r="F184" s="117" t="s">
        <v>936</v>
      </c>
      <c r="G184" s="73"/>
      <c r="H184" s="73"/>
      <c r="I184" s="116"/>
      <c r="J184" s="74"/>
    </row>
    <row r="185" spans="1:10">
      <c r="A185" s="81"/>
      <c r="B185" s="81"/>
      <c r="C185" s="85" t="s">
        <v>987</v>
      </c>
      <c r="D185" s="90"/>
      <c r="E185" s="91"/>
      <c r="F185" s="84">
        <v>104.61</v>
      </c>
      <c r="G185" s="84"/>
      <c r="H185" s="84"/>
      <c r="I185" s="92"/>
      <c r="J185" s="77">
        <f t="shared" ref="J185:J186" si="16">ROUND(PRODUCT(E185:I185),2)</f>
        <v>104.61</v>
      </c>
    </row>
    <row r="186" spans="1:10">
      <c r="A186" s="81"/>
      <c r="B186" s="81"/>
      <c r="C186" s="85" t="s">
        <v>988</v>
      </c>
      <c r="D186" s="90"/>
      <c r="E186" s="91"/>
      <c r="F186" s="84">
        <v>22.94</v>
      </c>
      <c r="G186" s="84"/>
      <c r="H186" s="84"/>
      <c r="I186" s="92"/>
      <c r="J186" s="77">
        <f t="shared" si="16"/>
        <v>22.94</v>
      </c>
    </row>
    <row r="187" spans="1:10">
      <c r="A187" s="81"/>
      <c r="B187" s="81"/>
      <c r="C187" s="81"/>
      <c r="D187" s="82"/>
      <c r="E187" s="81"/>
      <c r="F187" s="83"/>
      <c r="G187" s="83"/>
      <c r="H187" s="83"/>
      <c r="I187" s="118"/>
      <c r="J187" s="83"/>
    </row>
    <row r="188" spans="1:10" ht="52.8">
      <c r="A188" s="79" t="str">
        <f>'[5]Planilha Orçamentária'!A49</f>
        <v>6.2</v>
      </c>
      <c r="B188" s="70" t="str">
        <f>VLOOKUP(A188,'[5]Planilha Orçamentária'!A:N,2,0)</f>
        <v>COMP-68566617</v>
      </c>
      <c r="C188" s="71" t="str">
        <f>VLOOKUP(A188,'[5]Planilha Orçamentária'!A:N,4,0)</f>
        <v>TAMPA EM CONCRETO ARMADO FCK 25MPa NAS DIMENSÕES (1,00M X 0,70M), BASEADA EM PROJETO TIPO PARA CONTENÇÃO DE ENCOSTAS, COM LANÇAMENTO EM FORMA MANUAL</v>
      </c>
      <c r="D188" s="72" t="str">
        <f>VLOOKUP(A188,'[5]Planilha Orçamentária'!A:N,5,0)</f>
        <v>M</v>
      </c>
      <c r="E188" s="71"/>
      <c r="F188" s="73"/>
      <c r="G188" s="73"/>
      <c r="H188" s="73"/>
      <c r="I188" s="116"/>
      <c r="J188" s="74">
        <f>ROUND(SUM(J190:J190),2)</f>
        <v>22.94</v>
      </c>
    </row>
    <row r="189" spans="1:10">
      <c r="A189" s="79"/>
      <c r="B189" s="70"/>
      <c r="C189" s="107" t="s">
        <v>945</v>
      </c>
      <c r="D189" s="72"/>
      <c r="E189" s="88"/>
      <c r="F189" s="117" t="s">
        <v>936</v>
      </c>
      <c r="G189" s="73"/>
      <c r="H189" s="73"/>
      <c r="I189" s="116"/>
      <c r="J189" s="74"/>
    </row>
    <row r="190" spans="1:10">
      <c r="A190" s="81"/>
      <c r="B190" s="81"/>
      <c r="C190" s="85" t="str">
        <f>C186</f>
        <v>Canaleta com tampa</v>
      </c>
      <c r="D190" s="90"/>
      <c r="E190" s="91"/>
      <c r="F190" s="84">
        <f>F186</f>
        <v>22.94</v>
      </c>
      <c r="G190" s="84"/>
      <c r="H190" s="84"/>
      <c r="I190" s="92"/>
      <c r="J190" s="77">
        <f t="shared" ref="J190" si="17">ROUND(PRODUCT(E190:I190),2)</f>
        <v>22.94</v>
      </c>
    </row>
    <row r="191" spans="1:10">
      <c r="A191" s="81"/>
      <c r="B191" s="81"/>
      <c r="C191" s="81"/>
      <c r="D191" s="82"/>
      <c r="E191" s="81"/>
      <c r="F191" s="83"/>
      <c r="G191" s="83"/>
      <c r="H191" s="83"/>
      <c r="I191" s="118"/>
      <c r="J191" s="83"/>
    </row>
    <row r="192" spans="1:10" ht="39.6">
      <c r="A192" s="79" t="str">
        <f>'[5]Planilha Orçamentária'!A50</f>
        <v>6.3</v>
      </c>
      <c r="B192" s="70">
        <f>VLOOKUP(A192,'[5]Planilha Orçamentária'!A:N,2,0)</f>
        <v>94971</v>
      </c>
      <c r="C192" s="71" t="str">
        <f>VLOOKUP(A192,'[5]Planilha Orçamentária'!A:N,4,0)</f>
        <v>CONCRETO FCK = 25MPA, TRAÇO 1:2,3:2,7 (EM MASSA SECA DE CIMENTO/ AREIA MÉDIA/ BRITA 1) - PREPARO MECÂNICO COM BETONEIRA 600 L. AF_05/2021</v>
      </c>
      <c r="D192" s="72" t="str">
        <f>VLOOKUP(A192,'[5]Planilha Orçamentária'!A:N,5,0)</f>
        <v>M3</v>
      </c>
      <c r="E192" s="71"/>
      <c r="F192" s="73"/>
      <c r="G192" s="73"/>
      <c r="H192" s="73"/>
      <c r="I192" s="116"/>
      <c r="J192" s="74">
        <f>ROUND(SUM(J196),2)</f>
        <v>1.1399999999999999</v>
      </c>
    </row>
    <row r="193" spans="1:10">
      <c r="A193" s="79"/>
      <c r="B193" s="70"/>
      <c r="C193" s="107"/>
      <c r="D193" s="72"/>
      <c r="E193" s="88"/>
      <c r="F193" s="117"/>
      <c r="G193" s="73"/>
      <c r="H193" s="73"/>
      <c r="I193" s="116"/>
      <c r="J193" s="74"/>
    </row>
    <row r="194" spans="1:10" ht="38.25" customHeight="1">
      <c r="A194" s="81"/>
      <c r="B194" s="81"/>
      <c r="C194" s="71" t="s">
        <v>989</v>
      </c>
      <c r="D194" s="82"/>
      <c r="E194" s="82"/>
      <c r="F194" s="82"/>
      <c r="G194" s="82"/>
      <c r="H194" s="82"/>
      <c r="I194" s="82"/>
      <c r="J194" s="77"/>
    </row>
    <row r="195" spans="1:10" ht="26.4">
      <c r="A195" s="81"/>
      <c r="B195" s="81"/>
      <c r="C195" s="73" t="s">
        <v>990</v>
      </c>
      <c r="D195" s="82"/>
      <c r="E195" s="119" t="s">
        <v>991</v>
      </c>
      <c r="F195" s="80"/>
      <c r="G195" s="80"/>
      <c r="H195" s="80"/>
      <c r="I195" s="119" t="s">
        <v>992</v>
      </c>
      <c r="J195" s="77"/>
    </row>
    <row r="196" spans="1:10">
      <c r="A196" s="81"/>
      <c r="B196" s="81"/>
      <c r="C196" s="120" t="s">
        <v>993</v>
      </c>
      <c r="D196" s="82"/>
      <c r="E196" s="121">
        <f>ROUND(34/0.6,0)</f>
        <v>57</v>
      </c>
      <c r="F196" s="82"/>
      <c r="G196" s="82"/>
      <c r="H196" s="82"/>
      <c r="I196" s="122">
        <f>ROUND((0.4*((0.6*0.14)/2)),2)</f>
        <v>0.02</v>
      </c>
      <c r="J196" s="77">
        <f t="shared" ref="J196" si="18">ROUND(PRODUCT(E196:I196),2)</f>
        <v>1.1399999999999999</v>
      </c>
    </row>
    <row r="197" spans="1:10">
      <c r="A197" s="81"/>
      <c r="B197" s="81"/>
      <c r="C197" s="81"/>
      <c r="D197" s="82"/>
      <c r="E197" s="81"/>
      <c r="F197" s="83"/>
      <c r="G197" s="83"/>
      <c r="H197" s="83"/>
      <c r="I197" s="118"/>
      <c r="J197" s="83"/>
    </row>
    <row r="198" spans="1:10" ht="26.4">
      <c r="A198" s="79" t="str">
        <f>'[5]Planilha Orçamentária'!A51</f>
        <v>6.4</v>
      </c>
      <c r="B198" s="70" t="str">
        <f>VLOOKUP(A198,'[5]Planilha Orçamentária'!A:N,2,0)</f>
        <v>CP-74157/004-48264518</v>
      </c>
      <c r="C198" s="71" t="str">
        <f>VLOOKUP(A198,'[5]Planilha Orçamentária'!A:N,4,0)</f>
        <v>LANCAMENTO/APLICACAO MANUAL DE CONCRETO EM FUNDACOES (concreto magro)</v>
      </c>
      <c r="D198" s="72" t="str">
        <f>VLOOKUP(A198,'[5]Planilha Orçamentária'!A:N,5,0)</f>
        <v>M3</v>
      </c>
      <c r="E198" s="71"/>
      <c r="F198" s="73"/>
      <c r="G198" s="73"/>
      <c r="H198" s="73"/>
      <c r="I198" s="116"/>
      <c r="J198" s="74">
        <f>ROUND(SUM(J200),2)</f>
        <v>1.1399999999999999</v>
      </c>
    </row>
    <row r="199" spans="1:10">
      <c r="A199" s="79"/>
      <c r="B199" s="70"/>
      <c r="C199" s="107"/>
      <c r="D199" s="72"/>
      <c r="E199" s="88"/>
      <c r="F199" s="117"/>
      <c r="G199" s="73"/>
      <c r="H199" s="73"/>
      <c r="I199" s="116"/>
      <c r="J199" s="74"/>
    </row>
    <row r="200" spans="1:10">
      <c r="A200" s="81"/>
      <c r="B200" s="81"/>
      <c r="C200" s="85" t="s">
        <v>994</v>
      </c>
      <c r="D200" s="90"/>
      <c r="E200" s="91"/>
      <c r="F200" s="84"/>
      <c r="G200" s="84"/>
      <c r="H200" s="84"/>
      <c r="I200" s="92">
        <f>J192</f>
        <v>1.1399999999999999</v>
      </c>
      <c r="J200" s="77">
        <f t="shared" ref="J200" si="19">ROUND(PRODUCT(E200:I200),2)</f>
        <v>1.1399999999999999</v>
      </c>
    </row>
    <row r="201" spans="1:10">
      <c r="A201" s="81"/>
      <c r="B201" s="81"/>
      <c r="C201" s="81"/>
      <c r="D201" s="82"/>
      <c r="E201" s="81"/>
      <c r="F201" s="83"/>
      <c r="G201" s="83"/>
      <c r="H201" s="83"/>
      <c r="I201" s="118"/>
      <c r="J201" s="83"/>
    </row>
    <row r="202" spans="1:10" ht="39.6">
      <c r="A202" s="79" t="str">
        <f>'[5]Planilha Orçamentária'!A52</f>
        <v>6.5</v>
      </c>
      <c r="B202" s="70">
        <f>VLOOKUP(A202,'[5]Planilha Orçamentária'!A:N,2,0)</f>
        <v>97086</v>
      </c>
      <c r="C202" s="71" t="str">
        <f>VLOOKUP(A202,'[5]Planilha Orçamentária'!A:N,4,0)</f>
        <v>FABRICAÇÃO, MONTAGEM E DESMONTAGEM DE FORMA PARA RADIER, PISO DE CONCRETO OU LAJE SOBRE SOLO, EM MADEIRA SERRADA, 4 UTILIZAÇÕES. AF_09/2021</v>
      </c>
      <c r="D202" s="72" t="str">
        <f>VLOOKUP(A202,'[5]Planilha Orçamentária'!A:N,5,0)</f>
        <v>M2</v>
      </c>
      <c r="E202" s="71"/>
      <c r="F202" s="73"/>
      <c r="G202" s="73"/>
      <c r="H202" s="73"/>
      <c r="I202" s="116"/>
      <c r="J202" s="74">
        <f>ROUND(SUM(J203:J204),2)</f>
        <v>3.19</v>
      </c>
    </row>
    <row r="203" spans="1:10">
      <c r="A203" s="81"/>
      <c r="B203" s="81"/>
      <c r="C203" s="85"/>
      <c r="D203" s="90"/>
      <c r="E203" s="91"/>
      <c r="F203" s="84"/>
      <c r="G203" s="84" t="s">
        <v>937</v>
      </c>
      <c r="H203" s="84" t="s">
        <v>995</v>
      </c>
      <c r="I203" s="92"/>
      <c r="J203" s="77"/>
    </row>
    <row r="204" spans="1:10" ht="26.4">
      <c r="A204" s="81"/>
      <c r="B204" s="81"/>
      <c r="C204" s="85" t="s">
        <v>996</v>
      </c>
      <c r="D204" s="90"/>
      <c r="E204" s="91"/>
      <c r="F204" s="84"/>
      <c r="G204" s="84">
        <v>0.4</v>
      </c>
      <c r="H204" s="84">
        <v>0.14000000000000001</v>
      </c>
      <c r="I204" s="92">
        <f>E196</f>
        <v>57</v>
      </c>
      <c r="J204" s="77">
        <f>ROUND(PRODUCT(E204:I204),2)</f>
        <v>3.19</v>
      </c>
    </row>
    <row r="205" spans="1:10">
      <c r="A205" s="81"/>
      <c r="B205" s="81"/>
      <c r="C205" s="81"/>
      <c r="D205" s="82"/>
      <c r="E205" s="81"/>
      <c r="F205" s="83"/>
      <c r="G205" s="83"/>
      <c r="H205" s="83"/>
      <c r="I205" s="118"/>
      <c r="J205" s="83"/>
    </row>
    <row r="206" spans="1:10">
      <c r="A206" s="61" t="str">
        <f>'[5]Planilha Orçamentária'!A53</f>
        <v>7.0</v>
      </c>
      <c r="B206" s="62"/>
      <c r="C206" s="63" t="str">
        <f>VLOOKUP(A206,'[5]Planilha Orçamentária'!A:N,4,0)</f>
        <v>REVESTIMENTO E PROTEÇÃO DA ENCOSTA</v>
      </c>
      <c r="D206" s="64"/>
      <c r="E206" s="65"/>
      <c r="F206" s="66"/>
      <c r="G206" s="66"/>
      <c r="H206" s="66"/>
      <c r="I206" s="67"/>
      <c r="J206" s="68"/>
    </row>
    <row r="207" spans="1:10" ht="26.4">
      <c r="A207" s="79" t="str">
        <f>'[5]Planilha Orçamentária'!A54</f>
        <v>7.1</v>
      </c>
      <c r="B207" s="70" t="str">
        <f>VLOOKUP(A207,'[5]Planilha Orçamentária'!A:N,2,0)</f>
        <v>CP-97084-89637704</v>
      </c>
      <c r="C207" s="71" t="str">
        <f>VLOOKUP(A207,'[5]Planilha Orçamentária'!A:N,4,0)</f>
        <v>REGULARIZACAO E COMPACTAÇÃO MANUAL DE TERRENO COM PLACA VIBRATÓRIA</v>
      </c>
      <c r="D207" s="72" t="str">
        <f>VLOOKUP(A207,'[5]Planilha Orçamentária'!A:N,5,0)</f>
        <v>M2</v>
      </c>
      <c r="E207" s="72" t="s">
        <v>939</v>
      </c>
      <c r="F207" s="113"/>
      <c r="G207" s="113"/>
      <c r="H207" s="113"/>
      <c r="I207" s="72" t="s">
        <v>940</v>
      </c>
      <c r="J207" s="74">
        <f>ROUND(SUM(J208:J210),2)</f>
        <v>729.69</v>
      </c>
    </row>
    <row r="208" spans="1:10" ht="39.6">
      <c r="A208" s="81"/>
      <c r="B208" s="81"/>
      <c r="C208" s="86" t="s">
        <v>942</v>
      </c>
      <c r="D208" s="82"/>
      <c r="E208" s="81"/>
      <c r="F208" s="83"/>
      <c r="G208" s="83"/>
      <c r="H208" s="83"/>
      <c r="I208" s="84"/>
      <c r="J208" s="77"/>
    </row>
    <row r="209" spans="1:10">
      <c r="A209" s="81"/>
      <c r="B209" s="81"/>
      <c r="C209" s="86" t="s">
        <v>943</v>
      </c>
      <c r="D209" s="82"/>
      <c r="E209" s="87">
        <f>ROUND(1/0.88,2)</f>
        <v>1.1399999999999999</v>
      </c>
      <c r="F209" s="83"/>
      <c r="G209" s="83"/>
      <c r="H209" s="83"/>
      <c r="I209" s="84">
        <v>517.94000000000005</v>
      </c>
      <c r="J209" s="77">
        <f t="shared" ref="J209:J210" si="20">ROUND(PRODUCT(E209:I209),2)</f>
        <v>590.45000000000005</v>
      </c>
    </row>
    <row r="210" spans="1:10">
      <c r="A210" s="81"/>
      <c r="B210" s="81"/>
      <c r="C210" s="86" t="s">
        <v>944</v>
      </c>
      <c r="D210" s="82"/>
      <c r="E210" s="87">
        <f>ROUND(1/0.82,2)</f>
        <v>1.22</v>
      </c>
      <c r="F210" s="83"/>
      <c r="G210" s="83"/>
      <c r="H210" s="83"/>
      <c r="I210" s="84">
        <v>114.13</v>
      </c>
      <c r="J210" s="77">
        <f t="shared" si="20"/>
        <v>139.24</v>
      </c>
    </row>
    <row r="211" spans="1:10">
      <c r="A211" s="81"/>
      <c r="B211" s="81"/>
      <c r="C211" s="85"/>
      <c r="D211" s="90"/>
      <c r="E211" s="91"/>
      <c r="F211" s="91"/>
      <c r="G211" s="84"/>
      <c r="H211" s="84"/>
      <c r="I211" s="92"/>
      <c r="J211" s="77"/>
    </row>
    <row r="212" spans="1:10" ht="79.2">
      <c r="A212" s="79" t="str">
        <f>'[5]Planilha Orçamentária'!A55</f>
        <v>7.2</v>
      </c>
      <c r="B212" s="70" t="str">
        <f>VLOOKUP(A212,'[5]Planilha Orçamentária'!A:N,2,0)</f>
        <v>COMP-44028973</v>
      </c>
      <c r="C212" s="71" t="str">
        <f>VLOOKUP(A212,'[5]Planilha Orçamentária'!A:N,4,0)</f>
        <v>EXECUÇÃO DE REVESTIMENTO DE CONCRETO PROJETADO COM ESPESSURA DE 4 CM, ARMADO COM TELA Q 138, INCLINAÇÃO MENOR QUE 90°, APLICAÇÃO DESCONTÍNUA, UTILIZANDO EQUIPAMENTO DE PROJEÇÃO COM 6 M³/H DE CAPACIDADE, INCLUSIVE GRAMPOS DE FIXAÇÃO DE TELA A CADA 2M</v>
      </c>
      <c r="D212" s="72" t="str">
        <f>VLOOKUP(A212,'[5]Planilha Orçamentária'!A:N,5,0)</f>
        <v>M2</v>
      </c>
      <c r="E212" s="72" t="s">
        <v>939</v>
      </c>
      <c r="F212" s="113"/>
      <c r="G212" s="113"/>
      <c r="H212" s="113"/>
      <c r="I212" s="72" t="s">
        <v>940</v>
      </c>
      <c r="J212" s="74">
        <f>ROUND(SUM(J214:J215),2)</f>
        <v>729.69</v>
      </c>
    </row>
    <row r="213" spans="1:10" ht="39.6">
      <c r="A213" s="79"/>
      <c r="B213" s="70"/>
      <c r="C213" s="86" t="s">
        <v>942</v>
      </c>
      <c r="D213" s="82"/>
      <c r="E213" s="81"/>
      <c r="F213" s="83"/>
      <c r="G213" s="83"/>
      <c r="H213" s="83"/>
      <c r="I213" s="84"/>
      <c r="J213" s="77"/>
    </row>
    <row r="214" spans="1:10">
      <c r="A214" s="81"/>
      <c r="B214" s="81"/>
      <c r="C214" s="86" t="s">
        <v>943</v>
      </c>
      <c r="D214" s="82"/>
      <c r="E214" s="87">
        <f>ROUND(1/0.88,2)</f>
        <v>1.1399999999999999</v>
      </c>
      <c r="F214" s="83"/>
      <c r="G214" s="83"/>
      <c r="H214" s="83"/>
      <c r="I214" s="84">
        <v>517.94000000000005</v>
      </c>
      <c r="J214" s="77">
        <f t="shared" ref="J214:J215" si="21">ROUND(PRODUCT(E214:I214),2)</f>
        <v>590.45000000000005</v>
      </c>
    </row>
    <row r="215" spans="1:10">
      <c r="A215" s="81"/>
      <c r="B215" s="81"/>
      <c r="C215" s="86" t="s">
        <v>944</v>
      </c>
      <c r="D215" s="82"/>
      <c r="E215" s="87">
        <f>ROUND(1/0.82,2)</f>
        <v>1.22</v>
      </c>
      <c r="F215" s="83"/>
      <c r="G215" s="83"/>
      <c r="H215" s="83"/>
      <c r="I215" s="84">
        <v>114.13</v>
      </c>
      <c r="J215" s="77">
        <f t="shared" si="21"/>
        <v>139.24</v>
      </c>
    </row>
    <row r="216" spans="1:10">
      <c r="A216" s="81"/>
      <c r="B216" s="81"/>
      <c r="C216" s="85"/>
      <c r="D216" s="90"/>
      <c r="E216" s="91"/>
      <c r="F216" s="84"/>
      <c r="G216" s="84"/>
      <c r="H216" s="84"/>
      <c r="I216" s="92"/>
      <c r="J216" s="77"/>
    </row>
    <row r="217" spans="1:10" ht="26.4">
      <c r="A217" s="79" t="str">
        <f>'[5]Planilha Orçamentária'!A56</f>
        <v>7.3</v>
      </c>
      <c r="B217" s="70" t="str">
        <f>VLOOKUP(A217,'[5]Planilha Orçamentária'!A:N,2,0)</f>
        <v>CP-S03644-77614840</v>
      </c>
      <c r="C217" s="71" t="str">
        <f>VLOOKUP(A217,'[5]Planilha Orçamentária'!A:N,4,0)</f>
        <v>Acabamento de superfície de piso de concreto com desempolamento manual</v>
      </c>
      <c r="D217" s="72" t="str">
        <f>VLOOKUP(A217,'[5]Planilha Orçamentária'!A:N,5,0)</f>
        <v>M2</v>
      </c>
      <c r="E217" s="72" t="s">
        <v>939</v>
      </c>
      <c r="F217" s="113"/>
      <c r="G217" s="113"/>
      <c r="H217" s="113"/>
      <c r="I217" s="72" t="s">
        <v>940</v>
      </c>
      <c r="J217" s="74">
        <f>ROUND(SUM(J219:J220),2)</f>
        <v>729.69</v>
      </c>
    </row>
    <row r="218" spans="1:10" ht="39.6">
      <c r="A218" s="81"/>
      <c r="B218" s="70"/>
      <c r="C218" s="86" t="s">
        <v>942</v>
      </c>
      <c r="D218" s="82"/>
      <c r="E218" s="81"/>
      <c r="F218" s="83"/>
      <c r="G218" s="83"/>
      <c r="H218" s="83"/>
      <c r="I218" s="84"/>
      <c r="J218" s="77"/>
    </row>
    <row r="219" spans="1:10">
      <c r="A219" s="81"/>
      <c r="B219" s="81"/>
      <c r="C219" s="86" t="s">
        <v>943</v>
      </c>
      <c r="D219" s="82"/>
      <c r="E219" s="87">
        <f>ROUND(1/0.88,2)</f>
        <v>1.1399999999999999</v>
      </c>
      <c r="F219" s="83"/>
      <c r="G219" s="83"/>
      <c r="H219" s="83"/>
      <c r="I219" s="84">
        <v>517.94000000000005</v>
      </c>
      <c r="J219" s="77">
        <f t="shared" ref="J219:J220" si="22">ROUND(PRODUCT(E219:I219),2)</f>
        <v>590.45000000000005</v>
      </c>
    </row>
    <row r="220" spans="1:10">
      <c r="A220" s="81"/>
      <c r="B220" s="81"/>
      <c r="C220" s="86" t="s">
        <v>944</v>
      </c>
      <c r="D220" s="82"/>
      <c r="E220" s="87">
        <f>ROUND(1/0.82,2)</f>
        <v>1.22</v>
      </c>
      <c r="F220" s="83"/>
      <c r="G220" s="83"/>
      <c r="H220" s="83"/>
      <c r="I220" s="84">
        <v>114.13</v>
      </c>
      <c r="J220" s="77">
        <f t="shared" si="22"/>
        <v>139.24</v>
      </c>
    </row>
    <row r="221" spans="1:10">
      <c r="A221" s="81"/>
      <c r="B221" s="81"/>
      <c r="C221" s="85"/>
      <c r="D221" s="90"/>
      <c r="E221" s="91"/>
      <c r="F221" s="84"/>
      <c r="G221" s="84"/>
      <c r="H221" s="84"/>
      <c r="I221" s="92"/>
      <c r="J221" s="77"/>
    </row>
    <row r="222" spans="1:10" ht="26.4">
      <c r="A222" s="79" t="str">
        <f>'[5]Planilha Orçamentária'!A57</f>
        <v>7.4</v>
      </c>
      <c r="B222" s="70">
        <f>VLOOKUP(A222,'[5]Planilha Orçamentária'!A:N,2,0)</f>
        <v>88489</v>
      </c>
      <c r="C222" s="71" t="str">
        <f>VLOOKUP(A222,'[5]Planilha Orçamentária'!A:N,4,0)</f>
        <v>PINTURA LÁTEX ACRÍLICA PREMIUM, APLICAÇÃO MANUAL EM PAREDES, DUAS DEMÃOS. AF_04/2023</v>
      </c>
      <c r="D222" s="72" t="str">
        <f>VLOOKUP(A222,'[5]Planilha Orçamentária'!A:N,5,0)</f>
        <v>M2</v>
      </c>
      <c r="E222" s="72" t="s">
        <v>939</v>
      </c>
      <c r="F222" s="113"/>
      <c r="G222" s="113"/>
      <c r="H222" s="113"/>
      <c r="I222" s="72" t="s">
        <v>940</v>
      </c>
      <c r="J222" s="74">
        <f>ROUND(SUM(J224:J225),2)</f>
        <v>729.69</v>
      </c>
    </row>
    <row r="223" spans="1:10" ht="39.6">
      <c r="A223" s="81"/>
      <c r="B223" s="70"/>
      <c r="C223" s="86" t="s">
        <v>942</v>
      </c>
      <c r="D223" s="82"/>
      <c r="E223" s="81"/>
      <c r="F223" s="83"/>
      <c r="G223" s="83"/>
      <c r="H223" s="83"/>
      <c r="I223" s="84"/>
      <c r="J223" s="77"/>
    </row>
    <row r="224" spans="1:10">
      <c r="A224" s="81"/>
      <c r="B224" s="81"/>
      <c r="C224" s="86" t="s">
        <v>943</v>
      </c>
      <c r="D224" s="82"/>
      <c r="E224" s="87">
        <f>ROUND(1/0.88,2)</f>
        <v>1.1399999999999999</v>
      </c>
      <c r="F224" s="83"/>
      <c r="G224" s="83"/>
      <c r="H224" s="83"/>
      <c r="I224" s="84">
        <v>517.94000000000005</v>
      </c>
      <c r="J224" s="77">
        <f t="shared" ref="J224:J225" si="23">ROUND(PRODUCT(E224:I224),2)</f>
        <v>590.45000000000005</v>
      </c>
    </row>
    <row r="225" spans="1:10">
      <c r="A225" s="81"/>
      <c r="B225" s="81"/>
      <c r="C225" s="86" t="s">
        <v>944</v>
      </c>
      <c r="D225" s="82"/>
      <c r="E225" s="87">
        <f>ROUND(1/0.82,2)</f>
        <v>1.22</v>
      </c>
      <c r="F225" s="83"/>
      <c r="G225" s="83"/>
      <c r="H225" s="83"/>
      <c r="I225" s="84">
        <v>114.13</v>
      </c>
      <c r="J225" s="77">
        <f t="shared" si="23"/>
        <v>139.24</v>
      </c>
    </row>
    <row r="226" spans="1:10">
      <c r="A226" s="81"/>
      <c r="B226" s="81"/>
      <c r="C226" s="85"/>
      <c r="D226" s="90"/>
      <c r="E226" s="91"/>
      <c r="F226" s="84"/>
      <c r="G226" s="84"/>
      <c r="H226" s="84"/>
      <c r="I226" s="92"/>
      <c r="J226" s="77"/>
    </row>
    <row r="227" spans="1:10" ht="26.4">
      <c r="A227" s="79" t="str">
        <f>'[5]Planilha Orçamentária'!A58</f>
        <v>7.5</v>
      </c>
      <c r="B227" s="70">
        <f>VLOOKUP(A227,'[5]Planilha Orçamentária'!A:N,2,0)</f>
        <v>96620</v>
      </c>
      <c r="C227" s="71" t="str">
        <f>VLOOKUP(A227,'[5]Planilha Orçamentária'!A:N,4,0)</f>
        <v>LASTRO DE CONCRETO MAGRO, APLICADO EM PISOS, LAJES SOBRE SOLO OU RADIERS. AF_01/2024</v>
      </c>
      <c r="D227" s="72" t="str">
        <f>VLOOKUP(A227,'[5]Planilha Orçamentária'!A:N,5,0)</f>
        <v>M3</v>
      </c>
      <c r="E227" s="71"/>
      <c r="F227" s="73"/>
      <c r="G227" s="73"/>
      <c r="H227" s="73"/>
      <c r="I227" s="73"/>
      <c r="J227" s="74">
        <f>ROUND(SUM(J229),2)</f>
        <v>0.48</v>
      </c>
    </row>
    <row r="228" spans="1:10">
      <c r="A228" s="79"/>
      <c r="B228" s="70"/>
      <c r="C228" s="107"/>
      <c r="D228" s="72"/>
      <c r="E228" s="88"/>
      <c r="F228" s="123" t="s">
        <v>930</v>
      </c>
      <c r="G228" s="123" t="s">
        <v>931</v>
      </c>
      <c r="H228" s="123" t="s">
        <v>932</v>
      </c>
      <c r="I228" s="73"/>
      <c r="J228" s="74"/>
    </row>
    <row r="229" spans="1:10">
      <c r="A229" s="81"/>
      <c r="B229" s="81"/>
      <c r="C229" s="85" t="s">
        <v>945</v>
      </c>
      <c r="D229" s="90"/>
      <c r="E229" s="91"/>
      <c r="F229" s="84">
        <v>95.87</v>
      </c>
      <c r="G229" s="84">
        <v>0.1</v>
      </c>
      <c r="H229" s="84">
        <v>0.05</v>
      </c>
      <c r="I229" s="92"/>
      <c r="J229" s="77">
        <f>ROUND(PRODUCT(E229:I229),2)</f>
        <v>0.48</v>
      </c>
    </row>
    <row r="230" spans="1:10">
      <c r="A230" s="81"/>
      <c r="B230" s="81"/>
      <c r="C230" s="81"/>
      <c r="D230" s="82"/>
      <c r="E230" s="81"/>
      <c r="F230" s="83"/>
      <c r="G230" s="83"/>
      <c r="H230" s="83"/>
      <c r="I230" s="118"/>
      <c r="J230" s="83"/>
    </row>
    <row r="231" spans="1:10" ht="52.8">
      <c r="A231" s="79" t="str">
        <f>'[5]Planilha Orçamentária'!A59</f>
        <v>7.6</v>
      </c>
      <c r="B231" s="70">
        <f>VLOOKUP(A231,'[5]Planilha Orçamentária'!A:N,2,0)</f>
        <v>103329</v>
      </c>
      <c r="C231" s="71" t="str">
        <f>VLOOKUP(A231,'[5]Planilha Orçamentária'!A:N,4,0)</f>
        <v>ALVENARIA DE VEDAÇÃO DE BLOCOS CERÂMICOS FURADOS NA HORIZONTAL DE 9X19X19 CM (ESPESSURA 9 CM) E ARGAMASSA DE ASSENTAMENTO COM PREPARO MANUAL. AF_12/2021</v>
      </c>
      <c r="D231" s="72" t="str">
        <f>VLOOKUP(A231,'[5]Planilha Orçamentária'!A:N,5,0)</f>
        <v>M2</v>
      </c>
      <c r="E231" s="71"/>
      <c r="F231" s="73"/>
      <c r="G231" s="73"/>
      <c r="H231" s="73"/>
      <c r="I231" s="73"/>
      <c r="J231" s="74">
        <f>ROUND(SUM(J233),2)</f>
        <v>28.76</v>
      </c>
    </row>
    <row r="232" spans="1:10">
      <c r="A232" s="79"/>
      <c r="B232" s="70"/>
      <c r="C232" s="107"/>
      <c r="D232" s="72"/>
      <c r="E232" s="88"/>
      <c r="F232" s="123" t="s">
        <v>930</v>
      </c>
      <c r="G232" s="123"/>
      <c r="H232" s="123" t="s">
        <v>932</v>
      </c>
      <c r="I232" s="73"/>
      <c r="J232" s="74"/>
    </row>
    <row r="233" spans="1:10">
      <c r="A233" s="81"/>
      <c r="B233" s="81"/>
      <c r="C233" s="85" t="s">
        <v>945</v>
      </c>
      <c r="D233" s="90"/>
      <c r="E233" s="91"/>
      <c r="F233" s="92">
        <f>F229</f>
        <v>95.87</v>
      </c>
      <c r="G233" s="92"/>
      <c r="H233" s="92">
        <v>0.3</v>
      </c>
      <c r="I233" s="92"/>
      <c r="J233" s="77">
        <f t="shared" ref="J233" si="24">ROUND(PRODUCT(E233:I233),2)</f>
        <v>28.76</v>
      </c>
    </row>
    <row r="234" spans="1:10">
      <c r="A234" s="81"/>
      <c r="B234" s="81"/>
      <c r="C234" s="81"/>
      <c r="D234" s="82"/>
      <c r="E234" s="81"/>
      <c r="F234" s="83"/>
      <c r="G234" s="83"/>
      <c r="H234" s="83"/>
      <c r="I234" s="118"/>
      <c r="J234" s="83"/>
    </row>
    <row r="235" spans="1:10" ht="52.8">
      <c r="A235" s="79" t="str">
        <f>'[5]Planilha Orçamentária'!A60</f>
        <v>7.7</v>
      </c>
      <c r="B235" s="70">
        <f>VLOOKUP(A235,'[5]Planilha Orçamentária'!A:N,2,0)</f>
        <v>87893</v>
      </c>
      <c r="C235" s="71" t="str">
        <f>VLOOKUP(A235,'[5]Planilha Orçamentária'!A:N,4,0)</f>
        <v>CHAPISCO APLICADO EM ALVENARIA (SEM PRESENÇA DE VÃOS) E ESTRUTURAS DE CONCRETO DE FACHADA, COM COLHER DE PEDREIRO.  ARGAMASSA TRAÇO 1:3 COM PREPARO MANUAL. AF_10/2022</v>
      </c>
      <c r="D235" s="72" t="str">
        <f>VLOOKUP(A235,'[5]Planilha Orçamentária'!A:N,5,0)</f>
        <v>M2</v>
      </c>
      <c r="E235" s="71"/>
      <c r="F235" s="73"/>
      <c r="G235" s="73"/>
      <c r="H235" s="73"/>
      <c r="I235" s="73"/>
      <c r="J235" s="74">
        <f>ROUND(SUM(J237:J238),2)</f>
        <v>33.549999999999997</v>
      </c>
    </row>
    <row r="236" spans="1:10">
      <c r="A236" s="79"/>
      <c r="B236" s="70"/>
      <c r="C236" s="107"/>
      <c r="D236" s="72"/>
      <c r="E236" s="117" t="s">
        <v>997</v>
      </c>
      <c r="F236" s="117" t="s">
        <v>930</v>
      </c>
      <c r="G236" s="73" t="s">
        <v>931</v>
      </c>
      <c r="H236" s="124" t="s">
        <v>932</v>
      </c>
      <c r="I236" s="73"/>
      <c r="J236" s="74"/>
    </row>
    <row r="237" spans="1:10">
      <c r="A237" s="81"/>
      <c r="B237" s="81"/>
      <c r="C237" s="85" t="s">
        <v>998</v>
      </c>
      <c r="D237" s="90"/>
      <c r="E237" s="91">
        <v>2</v>
      </c>
      <c r="F237" s="84">
        <f>F233</f>
        <v>95.87</v>
      </c>
      <c r="G237" s="84"/>
      <c r="H237" s="125">
        <v>0.1</v>
      </c>
      <c r="I237" s="92"/>
      <c r="J237" s="77">
        <f t="shared" ref="J237:J238" si="25">ROUND(PRODUCT(E237:I237),2)</f>
        <v>19.170000000000002</v>
      </c>
    </row>
    <row r="238" spans="1:10">
      <c r="A238" s="81"/>
      <c r="B238" s="81"/>
      <c r="C238" s="85" t="s">
        <v>999</v>
      </c>
      <c r="D238" s="90"/>
      <c r="E238" s="91"/>
      <c r="F238" s="84">
        <f>F233</f>
        <v>95.87</v>
      </c>
      <c r="G238" s="84">
        <v>0.15</v>
      </c>
      <c r="H238" s="125"/>
      <c r="I238" s="92"/>
      <c r="J238" s="77">
        <f t="shared" si="25"/>
        <v>14.38</v>
      </c>
    </row>
    <row r="239" spans="1:10">
      <c r="A239" s="81"/>
      <c r="B239" s="81"/>
      <c r="C239" s="81"/>
      <c r="D239" s="82"/>
      <c r="E239" s="81"/>
      <c r="F239" s="83"/>
      <c r="G239" s="83"/>
      <c r="H239" s="83"/>
      <c r="I239" s="118"/>
      <c r="J239" s="83"/>
    </row>
    <row r="240" spans="1:10" ht="52.8">
      <c r="A240" s="79" t="str">
        <f>'[5]Planilha Orçamentária'!A61</f>
        <v>7.8</v>
      </c>
      <c r="B240" s="70">
        <f>VLOOKUP(A240,'[5]Planilha Orçamentária'!A:N,2,0)</f>
        <v>87794</v>
      </c>
      <c r="C240" s="71" t="str">
        <f>VLOOKUP(A240,'[5]Planilha Orçamentária'!A:N,4,0)</f>
        <v>EMBOÇO OU MASSA ÚNICA EM ARGAMASSA TRAÇO 1:2:8, PREPARO MANUAL, APLICADA MANUALMENTE EM PANOS CEGOS DE FACHADA (SEM PRESENÇA DE VÃOS), ESPESSURA DE 25 MM. AF_09/2022</v>
      </c>
      <c r="D240" s="72" t="str">
        <f>VLOOKUP(A240,'[5]Planilha Orçamentária'!A:N,5,0)</f>
        <v>M2</v>
      </c>
      <c r="E240" s="71"/>
      <c r="F240" s="73"/>
      <c r="G240" s="73"/>
      <c r="H240" s="73"/>
      <c r="I240" s="73"/>
      <c r="J240" s="74">
        <f>ROUND(SUM(J242:J243),2)</f>
        <v>33.549999999999997</v>
      </c>
    </row>
    <row r="241" spans="1:10">
      <c r="A241" s="79"/>
      <c r="B241" s="70"/>
      <c r="C241" s="107"/>
      <c r="D241" s="72"/>
      <c r="E241" s="117" t="s">
        <v>997</v>
      </c>
      <c r="F241" s="117" t="s">
        <v>930</v>
      </c>
      <c r="G241" s="73" t="s">
        <v>931</v>
      </c>
      <c r="H241" s="124" t="s">
        <v>932</v>
      </c>
      <c r="I241" s="73"/>
      <c r="J241" s="74"/>
    </row>
    <row r="242" spans="1:10">
      <c r="A242" s="81"/>
      <c r="B242" s="81"/>
      <c r="C242" s="85" t="s">
        <v>998</v>
      </c>
      <c r="D242" s="90"/>
      <c r="E242" s="91">
        <v>2</v>
      </c>
      <c r="F242" s="84">
        <f>F237</f>
        <v>95.87</v>
      </c>
      <c r="G242" s="84"/>
      <c r="H242" s="125">
        <v>0.1</v>
      </c>
      <c r="I242" s="92"/>
      <c r="J242" s="77">
        <f t="shared" ref="J242:J243" si="26">ROUND(PRODUCT(E242:I242),2)</f>
        <v>19.170000000000002</v>
      </c>
    </row>
    <row r="243" spans="1:10">
      <c r="A243" s="81"/>
      <c r="B243" s="81"/>
      <c r="C243" s="85" t="s">
        <v>999</v>
      </c>
      <c r="D243" s="90"/>
      <c r="E243" s="91"/>
      <c r="F243" s="84">
        <f>F238</f>
        <v>95.87</v>
      </c>
      <c r="G243" s="84">
        <v>0.15</v>
      </c>
      <c r="H243" s="125"/>
      <c r="I243" s="92"/>
      <c r="J243" s="77">
        <f t="shared" si="26"/>
        <v>14.38</v>
      </c>
    </row>
    <row r="244" spans="1:10">
      <c r="A244" s="81"/>
      <c r="B244" s="81"/>
      <c r="C244" s="81"/>
      <c r="D244" s="82"/>
      <c r="E244" s="81"/>
      <c r="F244" s="83"/>
      <c r="G244" s="83"/>
      <c r="H244" s="83"/>
      <c r="I244" s="118"/>
      <c r="J244" s="83"/>
    </row>
    <row r="245" spans="1:10">
      <c r="A245" s="61" t="str">
        <f>'[5]Planilha Orçamentária'!A62</f>
        <v>8.0</v>
      </c>
      <c r="B245" s="62"/>
      <c r="C245" s="63" t="str">
        <f>VLOOKUP(A245,'[5]Planilha Orçamentária'!A:N,4,0)</f>
        <v>SERVIÇOS COMPLEMENTARES</v>
      </c>
      <c r="D245" s="64"/>
      <c r="E245" s="65"/>
      <c r="F245" s="66"/>
      <c r="G245" s="66"/>
      <c r="H245" s="66"/>
      <c r="I245" s="67"/>
      <c r="J245" s="68"/>
    </row>
    <row r="246" spans="1:10" ht="39.6">
      <c r="A246" s="79" t="str">
        <f>'[5]Planilha Orçamentária'!A63</f>
        <v>8.1</v>
      </c>
      <c r="B246" s="70">
        <f>VLOOKUP(A246,'[5]Planilha Orçamentária'!A:N,2,0)</f>
        <v>94990</v>
      </c>
      <c r="C246" s="71" t="str">
        <f>VLOOKUP(A246,'[5]Planilha Orçamentária'!A:N,4,0)</f>
        <v>EXECUÇÃO DE PASSEIO (CALÇADA) OU PISO DE CONCRETO COM CONCRETO MOLDADO IN LOCO, FEITO EM OBRA, ACABAMENTO CONVENCIONAL, NÃO ARMADO. AF_08/2022</v>
      </c>
      <c r="D246" s="72" t="str">
        <f>VLOOKUP(A246,'[5]Planilha Orçamentária'!A:N,5,0)</f>
        <v>M3</v>
      </c>
      <c r="E246" s="71"/>
      <c r="F246" s="73"/>
      <c r="G246" s="73"/>
      <c r="H246" s="73"/>
      <c r="I246" s="73"/>
      <c r="J246" s="74">
        <f>ROUND(SUM(J248),2)</f>
        <v>21.41</v>
      </c>
    </row>
    <row r="247" spans="1:10">
      <c r="A247" s="79"/>
      <c r="B247" s="70"/>
      <c r="C247" s="107"/>
      <c r="D247" s="72"/>
      <c r="E247" s="88"/>
      <c r="F247" s="117"/>
      <c r="G247" s="73"/>
      <c r="H247" s="73" t="s">
        <v>1000</v>
      </c>
      <c r="I247" s="73" t="s">
        <v>940</v>
      </c>
      <c r="J247" s="74"/>
    </row>
    <row r="248" spans="1:10">
      <c r="A248" s="81"/>
      <c r="B248" s="81"/>
      <c r="C248" s="85" t="s">
        <v>1001</v>
      </c>
      <c r="D248" s="90"/>
      <c r="E248" s="91"/>
      <c r="F248" s="91"/>
      <c r="G248" s="84"/>
      <c r="H248" s="84">
        <v>7.0000000000000007E-2</v>
      </c>
      <c r="I248" s="92">
        <v>305.81</v>
      </c>
      <c r="J248" s="77">
        <f t="shared" ref="J248" si="27">ROUND(PRODUCT(E248:I248),2)</f>
        <v>21.41</v>
      </c>
    </row>
    <row r="249" spans="1:10">
      <c r="A249" s="81"/>
      <c r="B249" s="81"/>
      <c r="C249" s="81"/>
      <c r="D249" s="82"/>
      <c r="E249" s="81"/>
      <c r="F249" s="83"/>
      <c r="G249" s="83"/>
      <c r="H249" s="83"/>
      <c r="I249" s="118"/>
      <c r="J249" s="83"/>
    </row>
    <row r="250" spans="1:10" ht="26.4">
      <c r="A250" s="79" t="str">
        <f>'[5]Planilha Orçamentária'!A64</f>
        <v>8.2</v>
      </c>
      <c r="B250" s="70" t="str">
        <f>VLOOKUP(A250,'[5]Planilha Orçamentária'!A:N,2,0)</f>
        <v>CP-97084-89637704</v>
      </c>
      <c r="C250" s="71" t="str">
        <f>VLOOKUP(A250,'[5]Planilha Orçamentária'!A:N,4,0)</f>
        <v>REGULARIZACAO E COMPACTAÇÃO MANUAL DE TERRENO COM PLACA VIBRATÓRIA</v>
      </c>
      <c r="D250" s="72" t="str">
        <f>VLOOKUP(A250,'[5]Planilha Orçamentária'!A:N,5,0)</f>
        <v>M2</v>
      </c>
      <c r="E250" s="71"/>
      <c r="F250" s="73"/>
      <c r="G250" s="73"/>
      <c r="H250" s="73"/>
      <c r="I250" s="73"/>
      <c r="J250" s="74">
        <f>ROUND(SUM(J252),2)</f>
        <v>305.81</v>
      </c>
    </row>
    <row r="251" spans="1:10">
      <c r="A251" s="79"/>
      <c r="B251" s="70"/>
      <c r="C251" s="107"/>
      <c r="D251" s="72"/>
      <c r="E251" s="88"/>
      <c r="F251" s="117"/>
      <c r="G251" s="73"/>
      <c r="H251" s="73"/>
      <c r="I251" s="73" t="s">
        <v>940</v>
      </c>
      <c r="J251" s="74"/>
    </row>
    <row r="252" spans="1:10">
      <c r="A252" s="81"/>
      <c r="B252" s="81"/>
      <c r="C252" s="85" t="s">
        <v>1002</v>
      </c>
      <c r="D252" s="90"/>
      <c r="E252" s="91"/>
      <c r="F252" s="91"/>
      <c r="G252" s="84"/>
      <c r="H252" s="84"/>
      <c r="I252" s="92">
        <f>I248</f>
        <v>305.81</v>
      </c>
      <c r="J252" s="77">
        <f t="shared" ref="J252" si="28">ROUND(PRODUCT(E252:I252),2)</f>
        <v>305.81</v>
      </c>
    </row>
    <row r="253" spans="1:10">
      <c r="A253" s="81"/>
      <c r="B253" s="81"/>
      <c r="C253" s="81"/>
      <c r="D253" s="82"/>
      <c r="E253" s="81"/>
      <c r="F253" s="83"/>
      <c r="G253" s="83"/>
      <c r="H253" s="83"/>
      <c r="I253" s="118"/>
      <c r="J253" s="83"/>
    </row>
    <row r="254" spans="1:10" ht="66">
      <c r="A254" s="79" t="str">
        <f>'[5]Planilha Orçamentária'!A65</f>
        <v>8.3</v>
      </c>
      <c r="B254" s="70">
        <f>VLOOKUP(A254,'[5]Planilha Orçamentária'!A:N,2,0)</f>
        <v>99839</v>
      </c>
      <c r="C254" s="71" t="str">
        <f>VLOOKUP(A254,'[5]Planilha Orçamentária'!A:N,4,0)</f>
        <v>GUARDA-CORPO DE AÇO GALVANIZADO DE 1,10M DE ALTURA, MONTANTES TUBULARES DE 1.1/2  ESPAÇADOS DE 1,20M, TRAVESSA SUPERIOR DE 2 , GRADIL FORMADO POR BARRAS CHATAS EM FERRO DE 32X4,8MM, FIXADO COM CHUMBADOR MECÂNICO. AF_04/2019_PS</v>
      </c>
      <c r="D254" s="72" t="str">
        <f>VLOOKUP(A254,'[5]Planilha Orçamentária'!A:N,5,0)</f>
        <v>M</v>
      </c>
      <c r="E254" s="71"/>
      <c r="F254" s="73"/>
      <c r="G254" s="73"/>
      <c r="H254" s="73"/>
      <c r="I254" s="73"/>
      <c r="J254" s="74">
        <f>ROUND(SUM(J256),2)</f>
        <v>41.11</v>
      </c>
    </row>
    <row r="255" spans="1:10">
      <c r="A255" s="79"/>
      <c r="B255" s="70"/>
      <c r="C255" s="107"/>
      <c r="D255" s="72"/>
      <c r="E255" s="88"/>
      <c r="F255" s="117" t="s">
        <v>936</v>
      </c>
      <c r="G255" s="73"/>
      <c r="H255" s="73"/>
      <c r="I255" s="73"/>
      <c r="J255" s="74"/>
    </row>
    <row r="256" spans="1:10">
      <c r="A256" s="81"/>
      <c r="B256" s="81"/>
      <c r="C256" s="85" t="s">
        <v>945</v>
      </c>
      <c r="D256" s="90"/>
      <c r="E256" s="91"/>
      <c r="F256" s="91">
        <v>41.11</v>
      </c>
      <c r="G256" s="84"/>
      <c r="H256" s="84"/>
      <c r="I256" s="92"/>
      <c r="J256" s="77">
        <f t="shared" ref="J256" si="29">ROUND(PRODUCT(E256:I256),2)</f>
        <v>41.11</v>
      </c>
    </row>
    <row r="257" spans="1:10">
      <c r="A257" s="81"/>
      <c r="B257" s="81"/>
      <c r="C257" s="81"/>
      <c r="D257" s="82"/>
      <c r="E257" s="81"/>
      <c r="F257" s="83"/>
      <c r="G257" s="83"/>
      <c r="H257" s="83"/>
      <c r="I257" s="118"/>
      <c r="J257" s="83"/>
    </row>
    <row r="258" spans="1:10">
      <c r="A258" s="81"/>
      <c r="B258" s="81"/>
      <c r="C258" s="81"/>
      <c r="D258" s="82"/>
      <c r="E258" s="81"/>
      <c r="F258" s="83"/>
      <c r="G258" s="83"/>
      <c r="H258" s="83"/>
      <c r="I258" s="83"/>
      <c r="J258" s="83"/>
    </row>
  </sheetData>
  <mergeCells count="8">
    <mergeCell ref="A7:J7"/>
    <mergeCell ref="A8:I8"/>
    <mergeCell ref="A1:J1"/>
    <mergeCell ref="A2:J2"/>
    <mergeCell ref="A3:J3"/>
    <mergeCell ref="A4:J4"/>
    <mergeCell ref="A5:J5"/>
    <mergeCell ref="A6:J6"/>
  </mergeCells>
  <printOptions horizontalCentered="1"/>
  <pageMargins left="0.39370078740157483" right="0.19685039370078741" top="0.39370078740157483" bottom="0.78740157480314965" header="0" footer="0"/>
  <pageSetup paperSize="9" scale="52" fitToHeight="0" orientation="portrait" r:id="rId1"/>
  <headerFooter>
    <oddFooter>&amp;R&amp;G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49"/>
  <sheetViews>
    <sheetView view="pageBreakPreview" zoomScale="85" zoomScaleNormal="100" zoomScaleSheetLayoutView="85" workbookViewId="0">
      <selection activeCell="B8" sqref="B8"/>
    </sheetView>
  </sheetViews>
  <sheetFormatPr defaultColWidth="9.109375" defaultRowHeight="12"/>
  <cols>
    <col min="1" max="1" width="9.33203125" style="3" customWidth="1"/>
    <col min="2" max="2" width="68.6640625" style="3" customWidth="1"/>
    <col min="3" max="3" width="9.33203125" style="3" customWidth="1"/>
    <col min="4" max="4" width="10.33203125" style="3" customWidth="1"/>
    <col min="5" max="5" width="9.33203125" style="3" customWidth="1"/>
    <col min="6" max="8" width="12.44140625" style="3" customWidth="1"/>
    <col min="9" max="10" width="8.6640625" style="3" customWidth="1"/>
    <col min="11" max="11" width="4.6640625" style="3" customWidth="1"/>
    <col min="12" max="16384" width="9.109375" style="3"/>
  </cols>
  <sheetData>
    <row r="1" spans="1:11" ht="71.25" customHeight="1">
      <c r="A1" s="271"/>
      <c r="B1" s="271"/>
      <c r="C1" s="271"/>
      <c r="D1" s="271"/>
      <c r="E1" s="271"/>
      <c r="F1" s="271"/>
      <c r="G1" s="271"/>
      <c r="H1" s="271"/>
      <c r="I1" s="271"/>
      <c r="J1" s="271"/>
      <c r="K1" s="271"/>
    </row>
    <row r="2" spans="1:11">
      <c r="A2" s="8"/>
      <c r="B2" s="308" t="s">
        <v>818</v>
      </c>
      <c r="C2" s="308"/>
      <c r="D2" s="8"/>
      <c r="E2" s="8"/>
      <c r="F2" s="8"/>
      <c r="G2" s="8"/>
      <c r="H2" s="8"/>
      <c r="I2" s="8"/>
      <c r="J2" s="8"/>
      <c r="K2" s="8"/>
    </row>
    <row r="3" spans="1:11" ht="24">
      <c r="A3" s="16" t="s">
        <v>1</v>
      </c>
      <c r="B3" s="17" t="s">
        <v>3</v>
      </c>
      <c r="C3" s="16" t="s">
        <v>174</v>
      </c>
      <c r="D3" s="16" t="s">
        <v>819</v>
      </c>
      <c r="E3" s="16" t="s">
        <v>820</v>
      </c>
      <c r="F3" s="16" t="s">
        <v>821</v>
      </c>
      <c r="G3" s="16" t="s">
        <v>177</v>
      </c>
      <c r="H3" s="16" t="s">
        <v>822</v>
      </c>
      <c r="I3" s="16" t="s">
        <v>823</v>
      </c>
      <c r="J3" s="16" t="s">
        <v>824</v>
      </c>
      <c r="K3" s="16" t="s">
        <v>825</v>
      </c>
    </row>
    <row r="4" spans="1:11" ht="34.200000000000003">
      <c r="A4" s="18" t="s">
        <v>84</v>
      </c>
      <c r="B4" s="19" t="s">
        <v>85</v>
      </c>
      <c r="C4" s="18" t="s">
        <v>31</v>
      </c>
      <c r="D4" s="18" t="s">
        <v>254</v>
      </c>
      <c r="E4" s="18" t="s">
        <v>48</v>
      </c>
      <c r="F4" s="20">
        <v>315.04000000000002</v>
      </c>
      <c r="G4" s="21">
        <v>636.76</v>
      </c>
      <c r="H4" s="21">
        <f t="shared" ref="H4:H44" si="0">ROUND(F4*G4,2)</f>
        <v>200604.87</v>
      </c>
      <c r="I4" s="22">
        <f t="shared" ref="I4:I44" si="1">H4/VALOR_TOTAL*100</f>
        <v>23.415947287710058</v>
      </c>
      <c r="J4" s="22">
        <f>I4</f>
        <v>23.415947287710058</v>
      </c>
      <c r="K4" s="18" t="str">
        <f t="shared" ref="K4:K44" si="2">IF(J4&lt;=50,"A",IF(J4&lt;=80,"B","C"))</f>
        <v>A</v>
      </c>
    </row>
    <row r="5" spans="1:11" ht="22.8">
      <c r="A5" s="18" t="s">
        <v>42</v>
      </c>
      <c r="B5" s="19" t="s">
        <v>43</v>
      </c>
      <c r="C5" s="18" t="s">
        <v>31</v>
      </c>
      <c r="D5" s="18" t="s">
        <v>254</v>
      </c>
      <c r="E5" s="18" t="s">
        <v>44</v>
      </c>
      <c r="F5" s="20">
        <v>127.73</v>
      </c>
      <c r="G5" s="21">
        <v>1395.11</v>
      </c>
      <c r="H5" s="21">
        <f t="shared" si="0"/>
        <v>178197.4</v>
      </c>
      <c r="I5" s="22">
        <f t="shared" si="1"/>
        <v>20.800396945532697</v>
      </c>
      <c r="J5" s="22">
        <f t="shared" ref="J5:J44" si="3">I5+J4</f>
        <v>44.216344233242751</v>
      </c>
      <c r="K5" s="18" t="str">
        <f t="shared" si="2"/>
        <v>A</v>
      </c>
    </row>
    <row r="6" spans="1:11">
      <c r="A6" s="18" t="s">
        <v>67</v>
      </c>
      <c r="B6" s="19" t="s">
        <v>68</v>
      </c>
      <c r="C6" s="18" t="s">
        <v>31</v>
      </c>
      <c r="D6" s="18" t="s">
        <v>254</v>
      </c>
      <c r="E6" s="18" t="s">
        <v>48</v>
      </c>
      <c r="F6" s="20">
        <v>861.36</v>
      </c>
      <c r="G6" s="21">
        <v>111.77</v>
      </c>
      <c r="H6" s="21">
        <f t="shared" si="0"/>
        <v>96274.21</v>
      </c>
      <c r="I6" s="22">
        <f t="shared" si="1"/>
        <v>11.237772176348106</v>
      </c>
      <c r="J6" s="22">
        <f t="shared" si="3"/>
        <v>55.454116409590853</v>
      </c>
      <c r="K6" s="18" t="str">
        <f t="shared" si="2"/>
        <v>B</v>
      </c>
    </row>
    <row r="7" spans="1:11" ht="45.6">
      <c r="A7" s="18" t="s">
        <v>140</v>
      </c>
      <c r="B7" s="19" t="s">
        <v>141</v>
      </c>
      <c r="C7" s="18" t="s">
        <v>826</v>
      </c>
      <c r="D7" s="18" t="s">
        <v>254</v>
      </c>
      <c r="E7" s="18" t="s">
        <v>33</v>
      </c>
      <c r="F7" s="20">
        <v>729.69</v>
      </c>
      <c r="G7" s="21">
        <v>131.72999999999999</v>
      </c>
      <c r="H7" s="21">
        <f t="shared" si="0"/>
        <v>96122.06</v>
      </c>
      <c r="I7" s="22">
        <f t="shared" si="1"/>
        <v>11.220012206812841</v>
      </c>
      <c r="J7" s="22">
        <f t="shared" si="3"/>
        <v>66.674128616403692</v>
      </c>
      <c r="K7" s="18" t="str">
        <f t="shared" si="2"/>
        <v>B</v>
      </c>
    </row>
    <row r="8" spans="1:11" ht="22.8">
      <c r="A8" s="18" t="s">
        <v>119</v>
      </c>
      <c r="B8" s="19" t="s">
        <v>120</v>
      </c>
      <c r="C8" s="18" t="s">
        <v>826</v>
      </c>
      <c r="D8" s="18" t="s">
        <v>827</v>
      </c>
      <c r="E8" s="18" t="s">
        <v>121</v>
      </c>
      <c r="F8" s="20">
        <v>127.55</v>
      </c>
      <c r="G8" s="21">
        <v>554.22</v>
      </c>
      <c r="H8" s="21">
        <f t="shared" si="0"/>
        <v>70690.759999999995</v>
      </c>
      <c r="I8" s="22">
        <f t="shared" si="1"/>
        <v>8.251500125037655</v>
      </c>
      <c r="J8" s="22">
        <f t="shared" si="3"/>
        <v>74.925628741441344</v>
      </c>
      <c r="K8" s="18" t="str">
        <f t="shared" si="2"/>
        <v>B</v>
      </c>
    </row>
    <row r="9" spans="1:11" ht="22.8">
      <c r="A9" s="18" t="s">
        <v>81</v>
      </c>
      <c r="B9" s="19" t="s">
        <v>82</v>
      </c>
      <c r="C9" s="18" t="s">
        <v>826</v>
      </c>
      <c r="D9" s="18" t="s">
        <v>254</v>
      </c>
      <c r="E9" s="18" t="s">
        <v>44</v>
      </c>
      <c r="F9" s="20">
        <v>44.11</v>
      </c>
      <c r="G9" s="21">
        <v>1395.11</v>
      </c>
      <c r="H9" s="21">
        <f t="shared" si="0"/>
        <v>61538.3</v>
      </c>
      <c r="I9" s="22">
        <f t="shared" si="1"/>
        <v>7.1831635442115029</v>
      </c>
      <c r="J9" s="22">
        <f t="shared" si="3"/>
        <v>82.108792285652839</v>
      </c>
      <c r="K9" s="18" t="str">
        <f t="shared" si="2"/>
        <v>C</v>
      </c>
    </row>
    <row r="10" spans="1:11" ht="22.8">
      <c r="A10" s="18" t="s">
        <v>74</v>
      </c>
      <c r="B10" s="19" t="s">
        <v>75</v>
      </c>
      <c r="C10" s="18" t="s">
        <v>826</v>
      </c>
      <c r="D10" s="18" t="s">
        <v>254</v>
      </c>
      <c r="E10" s="18" t="s">
        <v>48</v>
      </c>
      <c r="F10" s="20">
        <v>1009.78</v>
      </c>
      <c r="G10" s="21">
        <v>44.31</v>
      </c>
      <c r="H10" s="21">
        <f t="shared" si="0"/>
        <v>44743.35</v>
      </c>
      <c r="I10" s="22">
        <f t="shared" si="1"/>
        <v>5.2227442188993809</v>
      </c>
      <c r="J10" s="22">
        <f t="shared" si="3"/>
        <v>87.331536504552219</v>
      </c>
      <c r="K10" s="18" t="str">
        <f t="shared" si="2"/>
        <v>C</v>
      </c>
    </row>
    <row r="11" spans="1:11" ht="45.6">
      <c r="A11" s="18" t="s">
        <v>166</v>
      </c>
      <c r="B11" s="19" t="s">
        <v>167</v>
      </c>
      <c r="C11" s="18" t="s">
        <v>31</v>
      </c>
      <c r="D11" s="18" t="s">
        <v>254</v>
      </c>
      <c r="E11" s="18" t="s">
        <v>102</v>
      </c>
      <c r="F11" s="20">
        <v>41.11</v>
      </c>
      <c r="G11" s="21">
        <v>595.80999999999995</v>
      </c>
      <c r="H11" s="21">
        <f t="shared" si="0"/>
        <v>24493.75</v>
      </c>
      <c r="I11" s="22">
        <f t="shared" si="1"/>
        <v>2.8590749510634921</v>
      </c>
      <c r="J11" s="22">
        <f t="shared" si="3"/>
        <v>90.190611455615709</v>
      </c>
      <c r="K11" s="18" t="str">
        <f t="shared" si="2"/>
        <v>C</v>
      </c>
    </row>
    <row r="12" spans="1:11" ht="22.8">
      <c r="A12" s="18" t="s">
        <v>50</v>
      </c>
      <c r="B12" s="19" t="s">
        <v>51</v>
      </c>
      <c r="C12" s="18" t="s">
        <v>31</v>
      </c>
      <c r="D12" s="18" t="s">
        <v>254</v>
      </c>
      <c r="E12" s="18" t="s">
        <v>44</v>
      </c>
      <c r="F12" s="20">
        <v>9001.0400000000009</v>
      </c>
      <c r="G12" s="21">
        <v>2.59</v>
      </c>
      <c r="H12" s="21">
        <f t="shared" si="0"/>
        <v>23312.69</v>
      </c>
      <c r="I12" s="22">
        <f t="shared" si="1"/>
        <v>2.7212136982253989</v>
      </c>
      <c r="J12" s="22">
        <f t="shared" si="3"/>
        <v>92.911825153841107</v>
      </c>
      <c r="K12" s="18" t="str">
        <f t="shared" si="2"/>
        <v>C</v>
      </c>
    </row>
    <row r="13" spans="1:11" ht="57">
      <c r="A13" s="18" t="s">
        <v>59</v>
      </c>
      <c r="B13" s="19" t="s">
        <v>60</v>
      </c>
      <c r="C13" s="18" t="s">
        <v>31</v>
      </c>
      <c r="D13" s="18" t="s">
        <v>195</v>
      </c>
      <c r="E13" s="18" t="s">
        <v>23</v>
      </c>
      <c r="F13" s="20">
        <v>0.78</v>
      </c>
      <c r="G13" s="21">
        <v>27859.200000000001</v>
      </c>
      <c r="H13" s="21">
        <f t="shared" si="0"/>
        <v>21730.18</v>
      </c>
      <c r="I13" s="22">
        <f t="shared" si="1"/>
        <v>2.5364925060515797</v>
      </c>
      <c r="J13" s="22">
        <f t="shared" si="3"/>
        <v>95.44831765989268</v>
      </c>
      <c r="K13" s="18" t="str">
        <f t="shared" si="2"/>
        <v>C</v>
      </c>
    </row>
    <row r="14" spans="1:11" ht="34.200000000000003">
      <c r="A14" s="18" t="s">
        <v>162</v>
      </c>
      <c r="B14" s="19" t="s">
        <v>163</v>
      </c>
      <c r="C14" s="18" t="s">
        <v>31</v>
      </c>
      <c r="D14" s="18" t="s">
        <v>254</v>
      </c>
      <c r="E14" s="18" t="s">
        <v>48</v>
      </c>
      <c r="F14" s="20">
        <v>21.41</v>
      </c>
      <c r="G14" s="21">
        <v>954.38</v>
      </c>
      <c r="H14" s="21">
        <f t="shared" si="0"/>
        <v>20433.28</v>
      </c>
      <c r="I14" s="22">
        <f t="shared" si="1"/>
        <v>2.385109630663603</v>
      </c>
      <c r="J14" s="22">
        <f t="shared" si="3"/>
        <v>97.833427290556287</v>
      </c>
      <c r="K14" s="18" t="str">
        <f t="shared" si="2"/>
        <v>C</v>
      </c>
    </row>
    <row r="15" spans="1:11" ht="22.8">
      <c r="A15" s="18" t="s">
        <v>143</v>
      </c>
      <c r="B15" s="19" t="s">
        <v>144</v>
      </c>
      <c r="C15" s="18" t="s">
        <v>826</v>
      </c>
      <c r="D15" s="18" t="s">
        <v>254</v>
      </c>
      <c r="E15" s="18" t="s">
        <v>145</v>
      </c>
      <c r="F15" s="20">
        <v>729.69</v>
      </c>
      <c r="G15" s="21">
        <v>25.26</v>
      </c>
      <c r="H15" s="21">
        <f t="shared" si="0"/>
        <v>18431.97</v>
      </c>
      <c r="I15" s="22">
        <f t="shared" si="1"/>
        <v>2.15150329066614</v>
      </c>
      <c r="J15" s="22">
        <f t="shared" si="3"/>
        <v>99.984930581222429</v>
      </c>
      <c r="K15" s="18" t="str">
        <f t="shared" si="2"/>
        <v>C</v>
      </c>
    </row>
    <row r="16" spans="1:11" ht="22.8">
      <c r="A16" s="18" t="s">
        <v>147</v>
      </c>
      <c r="B16" s="19" t="s">
        <v>148</v>
      </c>
      <c r="C16" s="18" t="s">
        <v>31</v>
      </c>
      <c r="D16" s="18" t="s">
        <v>254</v>
      </c>
      <c r="E16" s="18" t="s">
        <v>33</v>
      </c>
      <c r="F16" s="20">
        <v>729.69</v>
      </c>
      <c r="G16" s="21">
        <v>16.670000000000002</v>
      </c>
      <c r="H16" s="21">
        <f t="shared" si="0"/>
        <v>12163.93</v>
      </c>
      <c r="I16" s="22">
        <f t="shared" si="1"/>
        <v>1.4198555782389282</v>
      </c>
      <c r="J16" s="22">
        <f t="shared" si="3"/>
        <v>101.40478615946135</v>
      </c>
      <c r="K16" s="18" t="str">
        <f t="shared" si="2"/>
        <v>C</v>
      </c>
    </row>
    <row r="17" spans="1:11" ht="57">
      <c r="A17" s="18" t="s">
        <v>62</v>
      </c>
      <c r="B17" s="19" t="s">
        <v>63</v>
      </c>
      <c r="C17" s="18" t="s">
        <v>31</v>
      </c>
      <c r="D17" s="18" t="s">
        <v>195</v>
      </c>
      <c r="E17" s="18" t="s">
        <v>23</v>
      </c>
      <c r="F17" s="20">
        <v>1.5</v>
      </c>
      <c r="G17" s="21">
        <v>7812.64</v>
      </c>
      <c r="H17" s="21">
        <f t="shared" si="0"/>
        <v>11718.96</v>
      </c>
      <c r="I17" s="22">
        <f t="shared" si="1"/>
        <v>1.3679156923098759</v>
      </c>
      <c r="J17" s="22">
        <f t="shared" si="3"/>
        <v>102.77270185177123</v>
      </c>
      <c r="K17" s="18" t="str">
        <f t="shared" si="2"/>
        <v>C</v>
      </c>
    </row>
    <row r="18" spans="1:11" ht="22.8">
      <c r="A18" s="18" t="s">
        <v>108</v>
      </c>
      <c r="B18" s="19" t="s">
        <v>109</v>
      </c>
      <c r="C18" s="18" t="s">
        <v>31</v>
      </c>
      <c r="D18" s="18" t="s">
        <v>254</v>
      </c>
      <c r="E18" s="18" t="s">
        <v>48</v>
      </c>
      <c r="F18" s="20">
        <v>9.83</v>
      </c>
      <c r="G18" s="21">
        <v>906.05</v>
      </c>
      <c r="H18" s="21">
        <f t="shared" si="0"/>
        <v>8906.4699999999993</v>
      </c>
      <c r="I18" s="22">
        <f t="shared" si="1"/>
        <v>1.0396229764490312</v>
      </c>
      <c r="J18" s="22">
        <f t="shared" si="3"/>
        <v>103.81232482822026</v>
      </c>
      <c r="K18" s="18" t="str">
        <f t="shared" si="2"/>
        <v>C</v>
      </c>
    </row>
    <row r="19" spans="1:11" ht="34.200000000000003">
      <c r="A19" s="18" t="s">
        <v>123</v>
      </c>
      <c r="B19" s="19" t="s">
        <v>124</v>
      </c>
      <c r="C19" s="18" t="s">
        <v>826</v>
      </c>
      <c r="D19" s="18" t="s">
        <v>254</v>
      </c>
      <c r="E19" s="18" t="s">
        <v>121</v>
      </c>
      <c r="F19" s="20">
        <v>22.94</v>
      </c>
      <c r="G19" s="21">
        <v>379.49</v>
      </c>
      <c r="H19" s="21">
        <f t="shared" si="0"/>
        <v>8705.5</v>
      </c>
      <c r="I19" s="22">
        <f t="shared" si="1"/>
        <v>1.016164408736238</v>
      </c>
      <c r="J19" s="22">
        <f t="shared" si="3"/>
        <v>104.8284892369565</v>
      </c>
      <c r="K19" s="18" t="str">
        <f t="shared" si="2"/>
        <v>C</v>
      </c>
    </row>
    <row r="20" spans="1:11" ht="22.8">
      <c r="A20" s="18" t="s">
        <v>25</v>
      </c>
      <c r="B20" s="19" t="s">
        <v>186</v>
      </c>
      <c r="C20" s="18" t="s">
        <v>826</v>
      </c>
      <c r="D20" s="18" t="s">
        <v>173</v>
      </c>
      <c r="E20" s="18" t="s">
        <v>23</v>
      </c>
      <c r="F20" s="20">
        <v>6</v>
      </c>
      <c r="G20" s="21">
        <v>1441.57</v>
      </c>
      <c r="H20" s="21">
        <f t="shared" si="0"/>
        <v>8649.42</v>
      </c>
      <c r="I20" s="22">
        <f t="shared" si="1"/>
        <v>1.0096183746150587</v>
      </c>
      <c r="J20" s="22">
        <f t="shared" si="3"/>
        <v>105.83810761157156</v>
      </c>
      <c r="K20" s="18" t="str">
        <f t="shared" si="2"/>
        <v>C</v>
      </c>
    </row>
    <row r="21" spans="1:11" ht="22.8">
      <c r="A21" s="18" t="s">
        <v>111</v>
      </c>
      <c r="B21" s="19" t="s">
        <v>112</v>
      </c>
      <c r="C21" s="18" t="s">
        <v>826</v>
      </c>
      <c r="D21" s="18" t="s">
        <v>254</v>
      </c>
      <c r="E21" s="18" t="s">
        <v>44</v>
      </c>
      <c r="F21" s="20">
        <v>5204.46</v>
      </c>
      <c r="G21" s="21">
        <v>1.58</v>
      </c>
      <c r="H21" s="21">
        <f t="shared" si="0"/>
        <v>8223.0499999999993</v>
      </c>
      <c r="I21" s="22">
        <f t="shared" si="1"/>
        <v>0.95984960556642607</v>
      </c>
      <c r="J21" s="22">
        <f t="shared" si="3"/>
        <v>106.79795721713799</v>
      </c>
      <c r="K21" s="18" t="str">
        <f t="shared" si="2"/>
        <v>C</v>
      </c>
    </row>
    <row r="22" spans="1:11" ht="22.8">
      <c r="A22" s="18" t="s">
        <v>21</v>
      </c>
      <c r="B22" s="19" t="s">
        <v>184</v>
      </c>
      <c r="C22" s="18" t="s">
        <v>826</v>
      </c>
      <c r="D22" s="18" t="s">
        <v>173</v>
      </c>
      <c r="E22" s="18" t="s">
        <v>23</v>
      </c>
      <c r="F22" s="20">
        <v>6</v>
      </c>
      <c r="G22" s="21">
        <v>1330.68</v>
      </c>
      <c r="H22" s="21">
        <f t="shared" si="0"/>
        <v>7984.08</v>
      </c>
      <c r="I22" s="22">
        <f t="shared" si="1"/>
        <v>0.9319554227215926</v>
      </c>
      <c r="J22" s="22">
        <f t="shared" si="3"/>
        <v>107.72991263985958</v>
      </c>
      <c r="K22" s="18" t="str">
        <f t="shared" si="2"/>
        <v>C</v>
      </c>
    </row>
    <row r="23" spans="1:11">
      <c r="A23" s="18" t="s">
        <v>35</v>
      </c>
      <c r="B23" s="19" t="s">
        <v>36</v>
      </c>
      <c r="C23" s="18" t="s">
        <v>31</v>
      </c>
      <c r="D23" s="18" t="s">
        <v>254</v>
      </c>
      <c r="E23" s="18" t="s">
        <v>33</v>
      </c>
      <c r="F23" s="20">
        <v>1033.56</v>
      </c>
      <c r="G23" s="21">
        <v>6.02</v>
      </c>
      <c r="H23" s="21">
        <f t="shared" si="0"/>
        <v>6222.03</v>
      </c>
      <c r="I23" s="22">
        <f t="shared" si="1"/>
        <v>0.72627711631602265</v>
      </c>
      <c r="J23" s="22">
        <f t="shared" si="3"/>
        <v>108.4561897561756</v>
      </c>
      <c r="K23" s="18" t="str">
        <f t="shared" si="2"/>
        <v>C</v>
      </c>
    </row>
    <row r="24" spans="1:11" ht="34.200000000000003">
      <c r="A24" s="18" t="s">
        <v>94</v>
      </c>
      <c r="B24" s="19" t="s">
        <v>95</v>
      </c>
      <c r="C24" s="18" t="s">
        <v>826</v>
      </c>
      <c r="D24" s="18" t="s">
        <v>254</v>
      </c>
      <c r="E24" s="18" t="s">
        <v>48</v>
      </c>
      <c r="F24" s="20">
        <v>24.79</v>
      </c>
      <c r="G24" s="21">
        <v>228.81</v>
      </c>
      <c r="H24" s="21">
        <f t="shared" si="0"/>
        <v>5672.2</v>
      </c>
      <c r="I24" s="22">
        <f t="shared" si="1"/>
        <v>0.66209726715681916</v>
      </c>
      <c r="J24" s="22">
        <f t="shared" si="3"/>
        <v>109.11828702333243</v>
      </c>
      <c r="K24" s="18" t="str">
        <f t="shared" si="2"/>
        <v>C</v>
      </c>
    </row>
    <row r="25" spans="1:11" ht="22.8">
      <c r="A25" s="18" t="s">
        <v>100</v>
      </c>
      <c r="B25" s="19" t="s">
        <v>101</v>
      </c>
      <c r="C25" s="18" t="s">
        <v>826</v>
      </c>
      <c r="D25" s="18" t="s">
        <v>254</v>
      </c>
      <c r="E25" s="18" t="s">
        <v>102</v>
      </c>
      <c r="F25" s="20">
        <v>177.67</v>
      </c>
      <c r="G25" s="21">
        <v>31.74</v>
      </c>
      <c r="H25" s="21">
        <f t="shared" si="0"/>
        <v>5639.25</v>
      </c>
      <c r="I25" s="22">
        <f t="shared" si="1"/>
        <v>0.6582511219304843</v>
      </c>
      <c r="J25" s="22">
        <f t="shared" si="3"/>
        <v>109.77653814526292</v>
      </c>
      <c r="K25" s="18" t="str">
        <f t="shared" si="2"/>
        <v>C</v>
      </c>
    </row>
    <row r="26" spans="1:11" ht="34.200000000000003">
      <c r="A26" s="18" t="s">
        <v>91</v>
      </c>
      <c r="B26" s="19" t="s">
        <v>92</v>
      </c>
      <c r="C26" s="18" t="s">
        <v>826</v>
      </c>
      <c r="D26" s="18" t="s">
        <v>254</v>
      </c>
      <c r="E26" s="18" t="s">
        <v>48</v>
      </c>
      <c r="F26" s="20">
        <v>24.79</v>
      </c>
      <c r="G26" s="21">
        <v>199.71</v>
      </c>
      <c r="H26" s="21">
        <f t="shared" si="0"/>
        <v>4950.8100000000004</v>
      </c>
      <c r="I26" s="22">
        <f t="shared" si="1"/>
        <v>0.57789178294359367</v>
      </c>
      <c r="J26" s="22">
        <f t="shared" si="3"/>
        <v>110.35442992820651</v>
      </c>
      <c r="K26" s="18" t="str">
        <f t="shared" si="2"/>
        <v>C</v>
      </c>
    </row>
    <row r="27" spans="1:11" ht="22.8">
      <c r="A27" s="18" t="s">
        <v>104</v>
      </c>
      <c r="B27" s="19" t="s">
        <v>105</v>
      </c>
      <c r="C27" s="18" t="s">
        <v>826</v>
      </c>
      <c r="D27" s="18" t="s">
        <v>254</v>
      </c>
      <c r="E27" s="18" t="s">
        <v>106</v>
      </c>
      <c r="F27" s="20">
        <v>224</v>
      </c>
      <c r="G27" s="21">
        <v>18.87</v>
      </c>
      <c r="H27" s="21">
        <f t="shared" si="0"/>
        <v>4226.88</v>
      </c>
      <c r="I27" s="22">
        <f t="shared" si="1"/>
        <v>0.4933898128768055</v>
      </c>
      <c r="J27" s="22">
        <f t="shared" si="3"/>
        <v>110.84781974108331</v>
      </c>
      <c r="K27" s="18" t="str">
        <f t="shared" si="2"/>
        <v>C</v>
      </c>
    </row>
    <row r="28" spans="1:11" ht="22.8">
      <c r="A28" s="18" t="s">
        <v>70</v>
      </c>
      <c r="B28" s="19" t="s">
        <v>71</v>
      </c>
      <c r="C28" s="18" t="s">
        <v>826</v>
      </c>
      <c r="D28" s="18" t="s">
        <v>254</v>
      </c>
      <c r="E28" s="18" t="s">
        <v>48</v>
      </c>
      <c r="F28" s="20">
        <v>53.54</v>
      </c>
      <c r="G28" s="21">
        <v>67.78</v>
      </c>
      <c r="H28" s="21">
        <f t="shared" si="0"/>
        <v>3628.94</v>
      </c>
      <c r="I28" s="22">
        <f t="shared" si="1"/>
        <v>0.42359424150701097</v>
      </c>
      <c r="J28" s="22">
        <f t="shared" si="3"/>
        <v>111.27141398259032</v>
      </c>
      <c r="K28" s="18" t="str">
        <f t="shared" si="2"/>
        <v>C</v>
      </c>
    </row>
    <row r="29" spans="1:11" ht="34.200000000000003">
      <c r="A29" s="18" t="s">
        <v>151</v>
      </c>
      <c r="B29" s="19" t="s">
        <v>152</v>
      </c>
      <c r="C29" s="18" t="s">
        <v>31</v>
      </c>
      <c r="D29" s="18" t="s">
        <v>254</v>
      </c>
      <c r="E29" s="18" t="s">
        <v>33</v>
      </c>
      <c r="F29" s="20">
        <v>28.76</v>
      </c>
      <c r="G29" s="21">
        <v>113.95</v>
      </c>
      <c r="H29" s="21">
        <f t="shared" si="0"/>
        <v>3277.2</v>
      </c>
      <c r="I29" s="22">
        <f t="shared" si="1"/>
        <v>0.38253678712427769</v>
      </c>
      <c r="J29" s="22">
        <f t="shared" si="3"/>
        <v>111.6539507697146</v>
      </c>
      <c r="K29" s="18" t="str">
        <f t="shared" si="2"/>
        <v>C</v>
      </c>
    </row>
    <row r="30" spans="1:11" ht="22.8">
      <c r="A30" s="18" t="s">
        <v>38</v>
      </c>
      <c r="B30" s="19" t="s">
        <v>39</v>
      </c>
      <c r="C30" s="18" t="s">
        <v>31</v>
      </c>
      <c r="D30" s="18" t="s">
        <v>254</v>
      </c>
      <c r="E30" s="18" t="s">
        <v>40</v>
      </c>
      <c r="F30" s="20">
        <v>12</v>
      </c>
      <c r="G30" s="21">
        <v>186.92</v>
      </c>
      <c r="H30" s="21">
        <f t="shared" si="0"/>
        <v>2243.04</v>
      </c>
      <c r="I30" s="22">
        <f t="shared" si="1"/>
        <v>0.26182268857294028</v>
      </c>
      <c r="J30" s="22">
        <f t="shared" si="3"/>
        <v>111.91577345828753</v>
      </c>
      <c r="K30" s="18" t="str">
        <f t="shared" si="2"/>
        <v>C</v>
      </c>
    </row>
    <row r="31" spans="1:11" ht="22.8">
      <c r="A31" s="18" t="s">
        <v>13</v>
      </c>
      <c r="B31" s="19" t="s">
        <v>15</v>
      </c>
      <c r="C31" s="18" t="s">
        <v>826</v>
      </c>
      <c r="D31" s="18" t="s">
        <v>173</v>
      </c>
      <c r="E31" s="18" t="s">
        <v>16</v>
      </c>
      <c r="F31" s="20">
        <v>2</v>
      </c>
      <c r="G31" s="21">
        <v>1108.08</v>
      </c>
      <c r="H31" s="21">
        <f t="shared" si="0"/>
        <v>2216.16</v>
      </c>
      <c r="I31" s="22">
        <f t="shared" si="1"/>
        <v>0.25868507450059169</v>
      </c>
      <c r="J31" s="22">
        <f t="shared" si="3"/>
        <v>112.17445853278812</v>
      </c>
      <c r="K31" s="18" t="str">
        <f t="shared" si="2"/>
        <v>C</v>
      </c>
    </row>
    <row r="32" spans="1:11" ht="22.8">
      <c r="A32" s="18" t="s">
        <v>18</v>
      </c>
      <c r="B32" s="19" t="s">
        <v>19</v>
      </c>
      <c r="C32" s="18" t="s">
        <v>826</v>
      </c>
      <c r="D32" s="18" t="s">
        <v>173</v>
      </c>
      <c r="E32" s="18" t="s">
        <v>16</v>
      </c>
      <c r="F32" s="20">
        <v>2</v>
      </c>
      <c r="G32" s="21">
        <v>1108.08</v>
      </c>
      <c r="H32" s="21">
        <f t="shared" si="0"/>
        <v>2216.16</v>
      </c>
      <c r="I32" s="22">
        <f t="shared" si="1"/>
        <v>0.25868507450059169</v>
      </c>
      <c r="J32" s="22">
        <f t="shared" si="3"/>
        <v>112.43314360728871</v>
      </c>
      <c r="K32" s="18" t="str">
        <f t="shared" si="2"/>
        <v>C</v>
      </c>
    </row>
    <row r="33" spans="1:11" ht="34.200000000000003">
      <c r="A33" s="18" t="s">
        <v>157</v>
      </c>
      <c r="B33" s="19" t="s">
        <v>158</v>
      </c>
      <c r="C33" s="18" t="s">
        <v>31</v>
      </c>
      <c r="D33" s="18" t="s">
        <v>254</v>
      </c>
      <c r="E33" s="18" t="s">
        <v>33</v>
      </c>
      <c r="F33" s="20">
        <v>33.549999999999997</v>
      </c>
      <c r="G33" s="21">
        <v>58.63</v>
      </c>
      <c r="H33" s="21">
        <f t="shared" si="0"/>
        <v>1967.04</v>
      </c>
      <c r="I33" s="22">
        <f t="shared" si="1"/>
        <v>0.2296061155086474</v>
      </c>
      <c r="J33" s="22">
        <f t="shared" si="3"/>
        <v>112.66274972279736</v>
      </c>
      <c r="K33" s="18" t="str">
        <f t="shared" si="2"/>
        <v>C</v>
      </c>
    </row>
    <row r="34" spans="1:11" ht="22.8">
      <c r="A34" s="18" t="s">
        <v>30</v>
      </c>
      <c r="B34" s="19" t="s">
        <v>32</v>
      </c>
      <c r="C34" s="18" t="s">
        <v>31</v>
      </c>
      <c r="D34" s="18" t="s">
        <v>254</v>
      </c>
      <c r="E34" s="18" t="s">
        <v>33</v>
      </c>
      <c r="F34" s="20">
        <v>2.88</v>
      </c>
      <c r="G34" s="21">
        <v>573.42999999999995</v>
      </c>
      <c r="H34" s="21">
        <f t="shared" si="0"/>
        <v>1651.48</v>
      </c>
      <c r="I34" s="22">
        <f t="shared" si="1"/>
        <v>0.1927718336384725</v>
      </c>
      <c r="J34" s="22">
        <f t="shared" si="3"/>
        <v>112.85552155643583</v>
      </c>
      <c r="K34" s="18" t="str">
        <f t="shared" si="2"/>
        <v>C</v>
      </c>
    </row>
    <row r="35" spans="1:11" ht="34.200000000000003">
      <c r="A35" s="18" t="s">
        <v>46</v>
      </c>
      <c r="B35" s="19" t="s">
        <v>47</v>
      </c>
      <c r="C35" s="18" t="s">
        <v>31</v>
      </c>
      <c r="D35" s="18" t="s">
        <v>254</v>
      </c>
      <c r="E35" s="18" t="s">
        <v>48</v>
      </c>
      <c r="F35" s="20">
        <v>144.19999999999999</v>
      </c>
      <c r="G35" s="21">
        <v>10.86</v>
      </c>
      <c r="H35" s="21">
        <f t="shared" si="0"/>
        <v>1566.01</v>
      </c>
      <c r="I35" s="22">
        <f t="shared" si="1"/>
        <v>0.18279520139280181</v>
      </c>
      <c r="J35" s="22">
        <f t="shared" si="3"/>
        <v>113.03831675782864</v>
      </c>
      <c r="K35" s="18" t="str">
        <f t="shared" si="2"/>
        <v>C</v>
      </c>
    </row>
    <row r="36" spans="1:11" ht="22.8">
      <c r="A36" s="18" t="s">
        <v>114</v>
      </c>
      <c r="B36" s="19" t="s">
        <v>115</v>
      </c>
      <c r="C36" s="18" t="s">
        <v>826</v>
      </c>
      <c r="D36" s="18" t="s">
        <v>254</v>
      </c>
      <c r="E36" s="18" t="s">
        <v>102</v>
      </c>
      <c r="F36" s="20">
        <v>111.03</v>
      </c>
      <c r="G36" s="21">
        <v>11.98</v>
      </c>
      <c r="H36" s="21">
        <f t="shared" si="0"/>
        <v>1330.14</v>
      </c>
      <c r="I36" s="22">
        <f t="shared" si="1"/>
        <v>0.15526287136137154</v>
      </c>
      <c r="J36" s="22">
        <f t="shared" si="3"/>
        <v>113.19357962919001</v>
      </c>
      <c r="K36" s="18" t="str">
        <f t="shared" si="2"/>
        <v>C</v>
      </c>
    </row>
    <row r="37" spans="1:11" ht="22.8">
      <c r="A37" s="18" t="s">
        <v>137</v>
      </c>
      <c r="B37" s="19" t="s">
        <v>138</v>
      </c>
      <c r="C37" s="18" t="s">
        <v>826</v>
      </c>
      <c r="D37" s="18" t="s">
        <v>254</v>
      </c>
      <c r="E37" s="18" t="s">
        <v>33</v>
      </c>
      <c r="F37" s="20">
        <v>1035.5</v>
      </c>
      <c r="G37" s="21">
        <v>0.92</v>
      </c>
      <c r="H37" s="21">
        <f t="shared" si="0"/>
        <v>952.66</v>
      </c>
      <c r="I37" s="22">
        <f t="shared" si="1"/>
        <v>0.11120087136025093</v>
      </c>
      <c r="J37" s="22">
        <f t="shared" si="3"/>
        <v>113.30478050055027</v>
      </c>
      <c r="K37" s="18" t="str">
        <f t="shared" si="2"/>
        <v>C</v>
      </c>
    </row>
    <row r="38" spans="1:11" ht="22.8">
      <c r="A38" s="18" t="s">
        <v>126</v>
      </c>
      <c r="B38" s="19" t="s">
        <v>127</v>
      </c>
      <c r="C38" s="18" t="s">
        <v>31</v>
      </c>
      <c r="D38" s="18" t="s">
        <v>254</v>
      </c>
      <c r="E38" s="18" t="s">
        <v>48</v>
      </c>
      <c r="F38" s="20">
        <v>1.1399999999999999</v>
      </c>
      <c r="G38" s="21">
        <v>599.92999999999995</v>
      </c>
      <c r="H38" s="21">
        <f t="shared" si="0"/>
        <v>683.92</v>
      </c>
      <c r="I38" s="22">
        <f t="shared" si="1"/>
        <v>7.9831734239605753E-2</v>
      </c>
      <c r="J38" s="22">
        <f t="shared" si="3"/>
        <v>113.38461223478987</v>
      </c>
      <c r="K38" s="18" t="str">
        <f t="shared" si="2"/>
        <v>C</v>
      </c>
    </row>
    <row r="39" spans="1:11" ht="22.8">
      <c r="A39" s="18" t="s">
        <v>87</v>
      </c>
      <c r="B39" s="19" t="s">
        <v>88</v>
      </c>
      <c r="C39" s="18" t="s">
        <v>826</v>
      </c>
      <c r="D39" s="18" t="s">
        <v>254</v>
      </c>
      <c r="E39" s="18" t="s">
        <v>89</v>
      </c>
      <c r="F39" s="20">
        <v>365.65</v>
      </c>
      <c r="G39" s="21">
        <v>1.56</v>
      </c>
      <c r="H39" s="21">
        <f t="shared" si="0"/>
        <v>570.41</v>
      </c>
      <c r="I39" s="22">
        <f t="shared" si="1"/>
        <v>6.6582084933345304E-2</v>
      </c>
      <c r="J39" s="22">
        <f t="shared" si="3"/>
        <v>113.45119431972321</v>
      </c>
      <c r="K39" s="18" t="str">
        <f t="shared" si="2"/>
        <v>C</v>
      </c>
    </row>
    <row r="40" spans="1:11" ht="34.200000000000003">
      <c r="A40" s="18" t="s">
        <v>132</v>
      </c>
      <c r="B40" s="19" t="s">
        <v>133</v>
      </c>
      <c r="C40" s="18" t="s">
        <v>31</v>
      </c>
      <c r="D40" s="18" t="s">
        <v>254</v>
      </c>
      <c r="E40" s="18" t="s">
        <v>33</v>
      </c>
      <c r="F40" s="20">
        <v>3.19</v>
      </c>
      <c r="G40" s="21">
        <v>166.93</v>
      </c>
      <c r="H40" s="21">
        <f t="shared" si="0"/>
        <v>532.51</v>
      </c>
      <c r="I40" s="22">
        <f t="shared" si="1"/>
        <v>6.215814247270509E-2</v>
      </c>
      <c r="J40" s="22">
        <f t="shared" si="3"/>
        <v>113.51335246219593</v>
      </c>
      <c r="K40" s="18" t="str">
        <f t="shared" si="2"/>
        <v>C</v>
      </c>
    </row>
    <row r="41" spans="1:11" ht="22.8">
      <c r="A41" s="18" t="s">
        <v>97</v>
      </c>
      <c r="B41" s="19" t="s">
        <v>98</v>
      </c>
      <c r="C41" s="18" t="s">
        <v>826</v>
      </c>
      <c r="D41" s="18" t="s">
        <v>254</v>
      </c>
      <c r="E41" s="18" t="s">
        <v>33</v>
      </c>
      <c r="F41" s="20">
        <v>12.32</v>
      </c>
      <c r="G41" s="21">
        <v>33.75</v>
      </c>
      <c r="H41" s="21">
        <f t="shared" si="0"/>
        <v>415.8</v>
      </c>
      <c r="I41" s="22">
        <f t="shared" si="1"/>
        <v>4.8534967681641242E-2</v>
      </c>
      <c r="J41" s="22">
        <f t="shared" si="3"/>
        <v>113.56188742987757</v>
      </c>
      <c r="K41" s="18" t="str">
        <f t="shared" si="2"/>
        <v>C</v>
      </c>
    </row>
    <row r="42" spans="1:11" ht="34.200000000000003">
      <c r="A42" s="18" t="s">
        <v>154</v>
      </c>
      <c r="B42" s="19" t="s">
        <v>155</v>
      </c>
      <c r="C42" s="18" t="s">
        <v>31</v>
      </c>
      <c r="D42" s="18" t="s">
        <v>254</v>
      </c>
      <c r="E42" s="18" t="s">
        <v>33</v>
      </c>
      <c r="F42" s="20">
        <v>33.549999999999997</v>
      </c>
      <c r="G42" s="21">
        <v>9.2200000000000006</v>
      </c>
      <c r="H42" s="21">
        <f t="shared" si="0"/>
        <v>309.33</v>
      </c>
      <c r="I42" s="22">
        <f t="shared" si="1"/>
        <v>3.6107074441948259E-2</v>
      </c>
      <c r="J42" s="22">
        <f t="shared" si="3"/>
        <v>113.59799450431952</v>
      </c>
      <c r="K42" s="18" t="str">
        <f t="shared" si="2"/>
        <v>C</v>
      </c>
    </row>
    <row r="43" spans="1:11" ht="34.200000000000003">
      <c r="A43" s="18" t="s">
        <v>129</v>
      </c>
      <c r="B43" s="19" t="s">
        <v>130</v>
      </c>
      <c r="C43" s="18" t="s">
        <v>826</v>
      </c>
      <c r="D43" s="18" t="s">
        <v>254</v>
      </c>
      <c r="E43" s="18" t="s">
        <v>48</v>
      </c>
      <c r="F43" s="20">
        <v>1.1399999999999999</v>
      </c>
      <c r="G43" s="21">
        <v>184.73</v>
      </c>
      <c r="H43" s="21">
        <f t="shared" si="0"/>
        <v>210.59</v>
      </c>
      <c r="I43" s="22">
        <f t="shared" si="1"/>
        <v>2.4581478701483472E-2</v>
      </c>
      <c r="J43" s="22">
        <f t="shared" si="3"/>
        <v>113.62257598302099</v>
      </c>
      <c r="K43" s="18" t="str">
        <f t="shared" si="2"/>
        <v>C</v>
      </c>
    </row>
    <row r="44" spans="1:11" ht="22.8">
      <c r="A44" s="18" t="s">
        <v>53</v>
      </c>
      <c r="B44" s="19" t="s">
        <v>54</v>
      </c>
      <c r="C44" s="18" t="s">
        <v>826</v>
      </c>
      <c r="D44" s="18" t="s">
        <v>254</v>
      </c>
      <c r="E44" s="18" t="s">
        <v>55</v>
      </c>
      <c r="F44" s="20">
        <v>227.13</v>
      </c>
      <c r="G44" s="21">
        <v>0.52</v>
      </c>
      <c r="H44" s="21">
        <f t="shared" si="0"/>
        <v>118.11</v>
      </c>
      <c r="I44" s="22">
        <f t="shared" si="1"/>
        <v>1.3786592190665335E-2</v>
      </c>
      <c r="J44" s="22">
        <f t="shared" si="3"/>
        <v>113.63636257521166</v>
      </c>
      <c r="K44" s="18" t="str">
        <f t="shared" si="2"/>
        <v>C</v>
      </c>
    </row>
    <row r="45" spans="1:11">
      <c r="A45" s="8"/>
      <c r="B45" s="8"/>
      <c r="C45" s="308" t="s">
        <v>818</v>
      </c>
      <c r="D45" s="308"/>
      <c r="E45" s="308"/>
      <c r="F45" s="308"/>
      <c r="G45" s="8"/>
      <c r="H45" s="8"/>
      <c r="I45" s="8"/>
      <c r="J45" s="8"/>
      <c r="K45" s="8"/>
    </row>
    <row r="46" spans="1:11">
      <c r="A46" s="8"/>
      <c r="B46" s="8"/>
      <c r="C46" s="8"/>
      <c r="D46" s="8"/>
      <c r="E46" s="8"/>
      <c r="F46" s="8"/>
      <c r="G46" s="308" t="str">
        <f>"Subtotal até "&amp;TRUNC(J44,2)&amp;"%"</f>
        <v>Subtotal até 113,63%</v>
      </c>
      <c r="H46" s="308"/>
      <c r="I46" s="309">
        <f>SUM(H4:H44)</f>
        <v>973524.90000000026</v>
      </c>
      <c r="J46" s="309"/>
      <c r="K46" s="309"/>
    </row>
    <row r="47" spans="1:11">
      <c r="A47" s="8"/>
      <c r="B47" s="8"/>
      <c r="C47" s="8"/>
      <c r="D47" s="8"/>
      <c r="E47" s="8"/>
      <c r="F47" s="8"/>
      <c r="G47" s="308" t="s">
        <v>828</v>
      </c>
      <c r="H47" s="308"/>
      <c r="I47" s="309">
        <f>I48-I46</f>
        <v>9.9999997764825821E-3</v>
      </c>
      <c r="J47" s="309"/>
      <c r="K47" s="309"/>
    </row>
    <row r="48" spans="1:11">
      <c r="A48" s="8"/>
      <c r="B48" s="8"/>
      <c r="C48" s="8"/>
      <c r="D48" s="8"/>
      <c r="E48" s="8"/>
      <c r="F48" s="8"/>
      <c r="G48" s="308" t="s">
        <v>829</v>
      </c>
      <c r="H48" s="308"/>
      <c r="I48" s="309">
        <v>973524.91</v>
      </c>
      <c r="J48" s="309"/>
      <c r="K48" s="309"/>
    </row>
    <row r="49" spans="1:11">
      <c r="A49" s="226" t="s">
        <v>171</v>
      </c>
      <c r="B49" s="226"/>
      <c r="C49" s="226"/>
      <c r="D49" s="226"/>
      <c r="E49" s="226"/>
      <c r="F49" s="226"/>
      <c r="G49" s="226"/>
      <c r="H49" s="226"/>
      <c r="I49" s="226"/>
      <c r="J49" s="226"/>
      <c r="K49" s="226"/>
    </row>
  </sheetData>
  <mergeCells count="10">
    <mergeCell ref="A1:K1"/>
    <mergeCell ref="B2:C2"/>
    <mergeCell ref="C45:F45"/>
    <mergeCell ref="G46:H46"/>
    <mergeCell ref="I46:K46"/>
    <mergeCell ref="G47:H47"/>
    <mergeCell ref="I47:K47"/>
    <mergeCell ref="G48:H48"/>
    <mergeCell ref="I48:K48"/>
    <mergeCell ref="A49:K49"/>
  </mergeCells>
  <pageMargins left="0.5" right="0.5" top="0.5" bottom="0.5" header="0" footer="0"/>
  <pageSetup paperSize="9" scale="5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13"/>
  <sheetViews>
    <sheetView view="pageBreakPreview" topLeftCell="A197" zoomScale="115" zoomScaleNormal="100" zoomScaleSheetLayoutView="115" workbookViewId="0">
      <selection activeCell="E209" sqref="E209:E210"/>
    </sheetView>
  </sheetViews>
  <sheetFormatPr defaultColWidth="9.109375" defaultRowHeight="12"/>
  <cols>
    <col min="1" max="1" width="10.33203125" style="3" customWidth="1"/>
    <col min="2" max="2" width="45.88671875" style="3" customWidth="1"/>
    <col min="3" max="3" width="18.21875" style="3" customWidth="1"/>
    <col min="4" max="4" width="6.109375" style="3" customWidth="1"/>
    <col min="5" max="7" width="12.44140625" style="3" customWidth="1"/>
    <col min="8" max="16384" width="9.109375" style="3"/>
  </cols>
  <sheetData>
    <row r="1" spans="1:7" ht="67.05" customHeight="1">
      <c r="A1" s="271"/>
      <c r="B1" s="271"/>
      <c r="C1" s="271"/>
      <c r="D1" s="271"/>
      <c r="E1" s="271"/>
      <c r="F1" s="271"/>
      <c r="G1" s="271"/>
    </row>
    <row r="2" spans="1:7" ht="10.050000000000001" customHeight="1">
      <c r="A2" s="5"/>
      <c r="B2" s="5"/>
      <c r="C2" s="5"/>
      <c r="D2" s="5"/>
      <c r="E2" s="315"/>
      <c r="F2" s="315"/>
      <c r="G2" s="315"/>
    </row>
    <row r="3" spans="1:7" ht="20.100000000000001" customHeight="1">
      <c r="A3" s="313" t="s">
        <v>172</v>
      </c>
      <c r="B3" s="313"/>
      <c r="C3" s="313"/>
      <c r="D3" s="313"/>
      <c r="E3" s="313"/>
      <c r="F3" s="313"/>
      <c r="G3" s="313"/>
    </row>
    <row r="4" spans="1:7" ht="15" customHeight="1">
      <c r="A4" s="314" t="s">
        <v>173</v>
      </c>
      <c r="B4" s="314"/>
      <c r="C4" s="151" t="s">
        <v>174</v>
      </c>
      <c r="D4" s="10" t="s">
        <v>175</v>
      </c>
      <c r="E4" s="10" t="s">
        <v>176</v>
      </c>
      <c r="F4" s="10" t="s">
        <v>177</v>
      </c>
      <c r="G4" s="10" t="s">
        <v>178</v>
      </c>
    </row>
    <row r="5" spans="1:7" ht="21" customHeight="1">
      <c r="A5" s="11" t="s">
        <v>13</v>
      </c>
      <c r="B5" s="12" t="s">
        <v>15</v>
      </c>
      <c r="C5" s="152" t="s">
        <v>179</v>
      </c>
      <c r="D5" s="11" t="s">
        <v>16</v>
      </c>
      <c r="E5" s="13">
        <v>1</v>
      </c>
      <c r="F5" s="14">
        <v>900</v>
      </c>
      <c r="G5" s="14">
        <f>ROUND(ROUND(E5,8)*F5,2)</f>
        <v>900</v>
      </c>
    </row>
    <row r="6" spans="1:7" ht="15" customHeight="1">
      <c r="A6" s="5"/>
      <c r="B6" s="5"/>
      <c r="C6" s="5"/>
      <c r="D6" s="5"/>
      <c r="E6" s="310" t="s">
        <v>180</v>
      </c>
      <c r="F6" s="310"/>
      <c r="G6" s="15">
        <f>SUM(G5:G5)</f>
        <v>900</v>
      </c>
    </row>
    <row r="7" spans="1:7" ht="15" customHeight="1">
      <c r="A7" s="5"/>
      <c r="B7" s="5"/>
      <c r="C7" s="5"/>
      <c r="D7" s="5"/>
      <c r="E7" s="312" t="s">
        <v>181</v>
      </c>
      <c r="F7" s="312"/>
      <c r="G7" s="4">
        <f>SUM(G6)</f>
        <v>900</v>
      </c>
    </row>
    <row r="8" spans="1:7" ht="10.050000000000001" customHeight="1">
      <c r="A8" s="5"/>
      <c r="B8" s="5"/>
      <c r="C8" s="5"/>
      <c r="D8" s="5"/>
      <c r="E8" s="315"/>
      <c r="F8" s="315"/>
      <c r="G8" s="315"/>
    </row>
    <row r="9" spans="1:7" ht="20.100000000000001" customHeight="1">
      <c r="A9" s="313" t="s">
        <v>182</v>
      </c>
      <c r="B9" s="313"/>
      <c r="C9" s="313"/>
      <c r="D9" s="313"/>
      <c r="E9" s="313"/>
      <c r="F9" s="313"/>
      <c r="G9" s="313"/>
    </row>
    <row r="10" spans="1:7" ht="15" customHeight="1">
      <c r="A10" s="314" t="s">
        <v>173</v>
      </c>
      <c r="B10" s="314"/>
      <c r="C10" s="151" t="s">
        <v>174</v>
      </c>
      <c r="D10" s="10" t="s">
        <v>175</v>
      </c>
      <c r="E10" s="10" t="s">
        <v>176</v>
      </c>
      <c r="F10" s="10" t="s">
        <v>177</v>
      </c>
      <c r="G10" s="10" t="s">
        <v>178</v>
      </c>
    </row>
    <row r="11" spans="1:7" ht="21" customHeight="1">
      <c r="A11" s="11" t="s">
        <v>18</v>
      </c>
      <c r="B11" s="12" t="s">
        <v>19</v>
      </c>
      <c r="C11" s="152" t="s">
        <v>179</v>
      </c>
      <c r="D11" s="11" t="s">
        <v>16</v>
      </c>
      <c r="E11" s="13">
        <v>1</v>
      </c>
      <c r="F11" s="14">
        <v>900</v>
      </c>
      <c r="G11" s="14">
        <f>ROUND(ROUND(E11,8)*F11,2)</f>
        <v>900</v>
      </c>
    </row>
    <row r="12" spans="1:7" ht="15" customHeight="1">
      <c r="A12" s="5"/>
      <c r="B12" s="5"/>
      <c r="C12" s="5"/>
      <c r="D12" s="5"/>
      <c r="E12" s="310" t="s">
        <v>180</v>
      </c>
      <c r="F12" s="310"/>
      <c r="G12" s="15">
        <f>SUM(G11:G11)</f>
        <v>900</v>
      </c>
    </row>
    <row r="13" spans="1:7" ht="15" customHeight="1">
      <c r="A13" s="5"/>
      <c r="B13" s="5"/>
      <c r="C13" s="5"/>
      <c r="D13" s="5"/>
      <c r="E13" s="312" t="s">
        <v>181</v>
      </c>
      <c r="F13" s="312"/>
      <c r="G13" s="4">
        <f>SUM(G12)</f>
        <v>900</v>
      </c>
    </row>
    <row r="14" spans="1:7" ht="10.050000000000001" customHeight="1">
      <c r="A14" s="5"/>
      <c r="B14" s="5"/>
      <c r="C14" s="5"/>
      <c r="D14" s="5"/>
      <c r="E14" s="315"/>
      <c r="F14" s="315"/>
      <c r="G14" s="315"/>
    </row>
    <row r="15" spans="1:7" ht="20.100000000000001" customHeight="1">
      <c r="A15" s="313" t="s">
        <v>183</v>
      </c>
      <c r="B15" s="313"/>
      <c r="C15" s="313"/>
      <c r="D15" s="313"/>
      <c r="E15" s="313"/>
      <c r="F15" s="313"/>
      <c r="G15" s="313"/>
    </row>
    <row r="16" spans="1:7" ht="15" customHeight="1">
      <c r="A16" s="314" t="s">
        <v>173</v>
      </c>
      <c r="B16" s="314"/>
      <c r="C16" s="151" t="s">
        <v>174</v>
      </c>
      <c r="D16" s="10" t="s">
        <v>175</v>
      </c>
      <c r="E16" s="10" t="s">
        <v>176</v>
      </c>
      <c r="F16" s="10" t="s">
        <v>177</v>
      </c>
      <c r="G16" s="10" t="s">
        <v>178</v>
      </c>
    </row>
    <row r="17" spans="1:7" ht="21" customHeight="1">
      <c r="A17" s="11" t="s">
        <v>21</v>
      </c>
      <c r="B17" s="12" t="s">
        <v>184</v>
      </c>
      <c r="C17" s="152" t="s">
        <v>179</v>
      </c>
      <c r="D17" s="11" t="s">
        <v>23</v>
      </c>
      <c r="E17" s="13">
        <v>1</v>
      </c>
      <c r="F17" s="14">
        <v>1200</v>
      </c>
      <c r="G17" s="14">
        <f>ROUND(ROUND(E17,8)*F17,2)</f>
        <v>1200</v>
      </c>
    </row>
    <row r="18" spans="1:7" ht="15" customHeight="1">
      <c r="A18" s="5"/>
      <c r="B18" s="5"/>
      <c r="C18" s="5"/>
      <c r="D18" s="5"/>
      <c r="E18" s="310" t="s">
        <v>180</v>
      </c>
      <c r="F18" s="310"/>
      <c r="G18" s="15">
        <f>SUM(G17:G17)</f>
        <v>1200</v>
      </c>
    </row>
    <row r="19" spans="1:7" ht="15" customHeight="1">
      <c r="A19" s="5"/>
      <c r="B19" s="5"/>
      <c r="C19" s="5"/>
      <c r="D19" s="5"/>
      <c r="E19" s="312" t="s">
        <v>181</v>
      </c>
      <c r="F19" s="312"/>
      <c r="G19" s="4">
        <f>SUM(G18)</f>
        <v>1200</v>
      </c>
    </row>
    <row r="20" spans="1:7" ht="10.050000000000001" customHeight="1">
      <c r="A20" s="5"/>
      <c r="B20" s="5"/>
      <c r="C20" s="5"/>
      <c r="D20" s="5"/>
      <c r="E20" s="315"/>
      <c r="F20" s="315"/>
      <c r="G20" s="315"/>
    </row>
    <row r="21" spans="1:7" ht="20.100000000000001" customHeight="1">
      <c r="A21" s="313" t="s">
        <v>185</v>
      </c>
      <c r="B21" s="313"/>
      <c r="C21" s="313"/>
      <c r="D21" s="313"/>
      <c r="E21" s="313"/>
      <c r="F21" s="313"/>
      <c r="G21" s="313"/>
    </row>
    <row r="22" spans="1:7" ht="15" customHeight="1">
      <c r="A22" s="314" t="s">
        <v>173</v>
      </c>
      <c r="B22" s="314"/>
      <c r="C22" s="151" t="s">
        <v>174</v>
      </c>
      <c r="D22" s="10" t="s">
        <v>175</v>
      </c>
      <c r="E22" s="10" t="s">
        <v>176</v>
      </c>
      <c r="F22" s="10" t="s">
        <v>177</v>
      </c>
      <c r="G22" s="10" t="s">
        <v>178</v>
      </c>
    </row>
    <row r="23" spans="1:7" ht="21" customHeight="1">
      <c r="A23" s="11" t="s">
        <v>25</v>
      </c>
      <c r="B23" s="12" t="s">
        <v>186</v>
      </c>
      <c r="C23" s="152" t="s">
        <v>179</v>
      </c>
      <c r="D23" s="11" t="s">
        <v>23</v>
      </c>
      <c r="E23" s="13">
        <v>1</v>
      </c>
      <c r="F23" s="14">
        <v>1300</v>
      </c>
      <c r="G23" s="14">
        <f>ROUND(ROUND(E23,8)*F23,2)</f>
        <v>1300</v>
      </c>
    </row>
    <row r="24" spans="1:7" ht="15" customHeight="1">
      <c r="A24" s="5"/>
      <c r="B24" s="5"/>
      <c r="C24" s="5"/>
      <c r="D24" s="5"/>
      <c r="E24" s="310" t="s">
        <v>180</v>
      </c>
      <c r="F24" s="310"/>
      <c r="G24" s="15">
        <f>SUM(G23:G23)</f>
        <v>1300</v>
      </c>
    </row>
    <row r="25" spans="1:7" ht="15" customHeight="1">
      <c r="A25" s="5"/>
      <c r="B25" s="5"/>
      <c r="C25" s="5"/>
      <c r="D25" s="5"/>
      <c r="E25" s="312" t="s">
        <v>181</v>
      </c>
      <c r="F25" s="312"/>
      <c r="G25" s="4">
        <f>SUM(G24)</f>
        <v>1300</v>
      </c>
    </row>
    <row r="26" spans="1:7" ht="10.050000000000001" customHeight="1">
      <c r="A26" s="5"/>
      <c r="B26" s="5"/>
      <c r="C26" s="5"/>
      <c r="D26" s="5"/>
      <c r="E26" s="315"/>
      <c r="F26" s="315"/>
      <c r="G26" s="315"/>
    </row>
    <row r="27" spans="1:7" ht="20.100000000000001" customHeight="1">
      <c r="A27" s="313" t="s">
        <v>187</v>
      </c>
      <c r="B27" s="313"/>
      <c r="C27" s="313"/>
      <c r="D27" s="313"/>
      <c r="E27" s="313"/>
      <c r="F27" s="313"/>
      <c r="G27" s="313"/>
    </row>
    <row r="28" spans="1:7" ht="15" customHeight="1">
      <c r="A28" s="314" t="s">
        <v>188</v>
      </c>
      <c r="B28" s="314"/>
      <c r="C28" s="151" t="s">
        <v>174</v>
      </c>
      <c r="D28" s="10" t="s">
        <v>175</v>
      </c>
      <c r="E28" s="10" t="s">
        <v>176</v>
      </c>
      <c r="F28" s="10" t="s">
        <v>177</v>
      </c>
      <c r="G28" s="10" t="s">
        <v>178</v>
      </c>
    </row>
    <row r="29" spans="1:7" ht="29.1" customHeight="1">
      <c r="A29" s="11" t="s">
        <v>189</v>
      </c>
      <c r="B29" s="12" t="s">
        <v>190</v>
      </c>
      <c r="C29" s="152" t="s">
        <v>31</v>
      </c>
      <c r="D29" s="11" t="s">
        <v>191</v>
      </c>
      <c r="E29" s="13">
        <v>1E-3</v>
      </c>
      <c r="F29" s="14">
        <v>79.349999999999994</v>
      </c>
      <c r="G29" s="14">
        <f>ROUND(ROUND(E29,8)*F29,2)</f>
        <v>0.08</v>
      </c>
    </row>
    <row r="30" spans="1:7" ht="18" customHeight="1">
      <c r="A30" s="5"/>
      <c r="B30" s="5"/>
      <c r="C30" s="5"/>
      <c r="D30" s="5"/>
      <c r="E30" s="310" t="s">
        <v>192</v>
      </c>
      <c r="F30" s="310"/>
      <c r="G30" s="15">
        <f>SUM(G29:G29)</f>
        <v>0.08</v>
      </c>
    </row>
    <row r="31" spans="1:7" ht="15" customHeight="1">
      <c r="A31" s="314" t="s">
        <v>173</v>
      </c>
      <c r="B31" s="314"/>
      <c r="C31" s="151" t="s">
        <v>174</v>
      </c>
      <c r="D31" s="10" t="s">
        <v>175</v>
      </c>
      <c r="E31" s="10" t="s">
        <v>176</v>
      </c>
      <c r="F31" s="10" t="s">
        <v>177</v>
      </c>
      <c r="G31" s="10" t="s">
        <v>178</v>
      </c>
    </row>
    <row r="32" spans="1:7" ht="29.1" customHeight="1">
      <c r="A32" s="11" t="s">
        <v>193</v>
      </c>
      <c r="B32" s="12" t="s">
        <v>194</v>
      </c>
      <c r="C32" s="152" t="s">
        <v>31</v>
      </c>
      <c r="D32" s="11" t="s">
        <v>102</v>
      </c>
      <c r="E32" s="13">
        <v>2.8860000000000001E-3</v>
      </c>
      <c r="F32" s="14">
        <v>10.27</v>
      </c>
      <c r="G32" s="14">
        <f>ROUND(ROUND(E32,8)*F32,2)</f>
        <v>0.03</v>
      </c>
    </row>
    <row r="33" spans="1:7" ht="15" customHeight="1">
      <c r="A33" s="5"/>
      <c r="B33" s="5"/>
      <c r="C33" s="5"/>
      <c r="D33" s="5"/>
      <c r="E33" s="310" t="s">
        <v>180</v>
      </c>
      <c r="F33" s="310"/>
      <c r="G33" s="15">
        <f>SUM(G32:G32)</f>
        <v>0.03</v>
      </c>
    </row>
    <row r="34" spans="1:7" ht="15" customHeight="1">
      <c r="A34" s="314" t="s">
        <v>195</v>
      </c>
      <c r="B34" s="314"/>
      <c r="C34" s="151" t="s">
        <v>174</v>
      </c>
      <c r="D34" s="10" t="s">
        <v>175</v>
      </c>
      <c r="E34" s="10" t="s">
        <v>176</v>
      </c>
      <c r="F34" s="10" t="s">
        <v>177</v>
      </c>
      <c r="G34" s="10" t="s">
        <v>178</v>
      </c>
    </row>
    <row r="35" spans="1:7" ht="21" customHeight="1">
      <c r="A35" s="11" t="s">
        <v>196</v>
      </c>
      <c r="B35" s="12" t="s">
        <v>197</v>
      </c>
      <c r="C35" s="152" t="s">
        <v>31</v>
      </c>
      <c r="D35" s="11" t="s">
        <v>198</v>
      </c>
      <c r="E35" s="13">
        <v>2.5000000000000001E-3</v>
      </c>
      <c r="F35" s="14">
        <v>15.75</v>
      </c>
      <c r="G35" s="14">
        <f>ROUND(ROUND(E35,8)*F35,2)</f>
        <v>0.04</v>
      </c>
    </row>
    <row r="36" spans="1:7" ht="21" customHeight="1">
      <c r="A36" s="11" t="s">
        <v>199</v>
      </c>
      <c r="B36" s="12" t="s">
        <v>200</v>
      </c>
      <c r="C36" s="152" t="s">
        <v>31</v>
      </c>
      <c r="D36" s="11" t="s">
        <v>198</v>
      </c>
      <c r="E36" s="13">
        <v>2E-3</v>
      </c>
      <c r="F36" s="14">
        <v>24.62</v>
      </c>
      <c r="G36" s="14">
        <f>ROUND(ROUND(E36,8)*F36,2)</f>
        <v>0.05</v>
      </c>
    </row>
    <row r="37" spans="1:7" ht="15" customHeight="1">
      <c r="A37" s="11" t="s">
        <v>201</v>
      </c>
      <c r="B37" s="12" t="s">
        <v>202</v>
      </c>
      <c r="C37" s="152" t="s">
        <v>31</v>
      </c>
      <c r="D37" s="11" t="s">
        <v>198</v>
      </c>
      <c r="E37" s="13">
        <v>2.5000000000000001E-3</v>
      </c>
      <c r="F37" s="14">
        <v>19.170000000000002</v>
      </c>
      <c r="G37" s="14">
        <f>ROUND(ROUND(E37,8)*F37,2)</f>
        <v>0.05</v>
      </c>
    </row>
    <row r="38" spans="1:7" ht="15" customHeight="1">
      <c r="A38" s="11" t="s">
        <v>203</v>
      </c>
      <c r="B38" s="12" t="s">
        <v>204</v>
      </c>
      <c r="C38" s="152" t="s">
        <v>31</v>
      </c>
      <c r="D38" s="11" t="s">
        <v>198</v>
      </c>
      <c r="E38" s="13">
        <v>7.4999999999999997E-3</v>
      </c>
      <c r="F38" s="14">
        <v>22.95</v>
      </c>
      <c r="G38" s="14">
        <f>ROUND(ROUND(E38,8)*F38,2)</f>
        <v>0.17</v>
      </c>
    </row>
    <row r="39" spans="1:7" ht="18" customHeight="1">
      <c r="A39" s="5"/>
      <c r="B39" s="5"/>
      <c r="C39" s="5"/>
      <c r="D39" s="5"/>
      <c r="E39" s="310" t="s">
        <v>205</v>
      </c>
      <c r="F39" s="310"/>
      <c r="G39" s="15">
        <f>SUM(G35:G38)</f>
        <v>0.31000000000000005</v>
      </c>
    </row>
    <row r="40" spans="1:7" ht="15" customHeight="1">
      <c r="A40" s="311" t="s">
        <v>206</v>
      </c>
      <c r="B40" s="311"/>
      <c r="C40" s="311"/>
      <c r="D40" s="5"/>
      <c r="E40" s="312" t="s">
        <v>181</v>
      </c>
      <c r="F40" s="312"/>
      <c r="G40" s="4">
        <v>0.42</v>
      </c>
    </row>
    <row r="41" spans="1:7" ht="10.050000000000001" customHeight="1">
      <c r="A41" s="5"/>
      <c r="B41" s="5"/>
      <c r="C41" s="5"/>
      <c r="D41" s="5"/>
      <c r="E41" s="315"/>
      <c r="F41" s="315"/>
      <c r="G41" s="315"/>
    </row>
    <row r="42" spans="1:7" ht="20.100000000000001" customHeight="1">
      <c r="A42" s="313" t="s">
        <v>207</v>
      </c>
      <c r="B42" s="313"/>
      <c r="C42" s="313"/>
      <c r="D42" s="313"/>
      <c r="E42" s="313"/>
      <c r="F42" s="313"/>
      <c r="G42" s="313"/>
    </row>
    <row r="43" spans="1:7" ht="15" customHeight="1">
      <c r="A43" s="314" t="s">
        <v>195</v>
      </c>
      <c r="B43" s="314"/>
      <c r="C43" s="151" t="s">
        <v>174</v>
      </c>
      <c r="D43" s="10" t="s">
        <v>175</v>
      </c>
      <c r="E43" s="10" t="s">
        <v>176</v>
      </c>
      <c r="F43" s="10" t="s">
        <v>177</v>
      </c>
      <c r="G43" s="10" t="s">
        <v>178</v>
      </c>
    </row>
    <row r="44" spans="1:7" ht="15" customHeight="1">
      <c r="A44" s="11" t="s">
        <v>203</v>
      </c>
      <c r="B44" s="12" t="s">
        <v>204</v>
      </c>
      <c r="C44" s="152" t="s">
        <v>31</v>
      </c>
      <c r="D44" s="11" t="s">
        <v>198</v>
      </c>
      <c r="E44" s="13">
        <v>2.3986000000000001</v>
      </c>
      <c r="F44" s="14">
        <v>22.95</v>
      </c>
      <c r="G44" s="14">
        <f>ROUND(ROUND(E44,8)*F44,2)</f>
        <v>55.05</v>
      </c>
    </row>
    <row r="45" spans="1:7" ht="18" customHeight="1">
      <c r="A45" s="5"/>
      <c r="B45" s="5"/>
      <c r="C45" s="5"/>
      <c r="D45" s="5"/>
      <c r="E45" s="310" t="s">
        <v>205</v>
      </c>
      <c r="F45" s="310"/>
      <c r="G45" s="15">
        <f>SUM(G44:G44)</f>
        <v>55.05</v>
      </c>
    </row>
    <row r="46" spans="1:7" ht="15" customHeight="1">
      <c r="A46" s="311" t="s">
        <v>208</v>
      </c>
      <c r="B46" s="311"/>
      <c r="C46" s="311"/>
      <c r="D46" s="5"/>
      <c r="E46" s="312" t="s">
        <v>181</v>
      </c>
      <c r="F46" s="312"/>
      <c r="G46" s="4">
        <v>55.05</v>
      </c>
    </row>
    <row r="47" spans="1:7" ht="10.050000000000001" customHeight="1">
      <c r="A47" s="5"/>
      <c r="B47" s="5"/>
      <c r="C47" s="5"/>
      <c r="D47" s="5"/>
      <c r="E47" s="315"/>
      <c r="F47" s="315"/>
      <c r="G47" s="315"/>
    </row>
    <row r="48" spans="1:7" ht="20.100000000000001" customHeight="1">
      <c r="A48" s="313" t="s">
        <v>209</v>
      </c>
      <c r="B48" s="313"/>
      <c r="C48" s="313"/>
      <c r="D48" s="313"/>
      <c r="E48" s="313"/>
      <c r="F48" s="313"/>
      <c r="G48" s="313"/>
    </row>
    <row r="49" spans="1:7" ht="15" customHeight="1">
      <c r="A49" s="314" t="s">
        <v>188</v>
      </c>
      <c r="B49" s="314"/>
      <c r="C49" s="151" t="s">
        <v>174</v>
      </c>
      <c r="D49" s="10" t="s">
        <v>175</v>
      </c>
      <c r="E49" s="10" t="s">
        <v>176</v>
      </c>
      <c r="F49" s="10" t="s">
        <v>177</v>
      </c>
      <c r="G49" s="10" t="s">
        <v>178</v>
      </c>
    </row>
    <row r="50" spans="1:7" ht="38.1" customHeight="1">
      <c r="A50" s="11" t="s">
        <v>210</v>
      </c>
      <c r="B50" s="12" t="s">
        <v>211</v>
      </c>
      <c r="C50" s="152" t="s">
        <v>31</v>
      </c>
      <c r="D50" s="11" t="s">
        <v>212</v>
      </c>
      <c r="E50" s="13">
        <v>0.25</v>
      </c>
      <c r="F50" s="14">
        <v>79.680000000000007</v>
      </c>
      <c r="G50" s="14">
        <f>ROUND(ROUND(E50,8)*F50,2)</f>
        <v>19.920000000000002</v>
      </c>
    </row>
    <row r="51" spans="1:7" ht="18" customHeight="1">
      <c r="A51" s="5"/>
      <c r="B51" s="5"/>
      <c r="C51" s="5"/>
      <c r="D51" s="5"/>
      <c r="E51" s="310" t="s">
        <v>192</v>
      </c>
      <c r="F51" s="310"/>
      <c r="G51" s="15">
        <f>SUM(G50:G50)</f>
        <v>19.920000000000002</v>
      </c>
    </row>
    <row r="52" spans="1:7" ht="15" customHeight="1">
      <c r="A52" s="314" t="s">
        <v>195</v>
      </c>
      <c r="B52" s="314"/>
      <c r="C52" s="151" t="s">
        <v>174</v>
      </c>
      <c r="D52" s="10" t="s">
        <v>175</v>
      </c>
      <c r="E52" s="10" t="s">
        <v>176</v>
      </c>
      <c r="F52" s="10" t="s">
        <v>177</v>
      </c>
      <c r="G52" s="10" t="s">
        <v>178</v>
      </c>
    </row>
    <row r="53" spans="1:7" ht="15" customHeight="1">
      <c r="A53" s="11" t="s">
        <v>203</v>
      </c>
      <c r="B53" s="12" t="s">
        <v>204</v>
      </c>
      <c r="C53" s="152" t="s">
        <v>31</v>
      </c>
      <c r="D53" s="11" t="s">
        <v>198</v>
      </c>
      <c r="E53" s="13">
        <v>0.7</v>
      </c>
      <c r="F53" s="14">
        <v>22.95</v>
      </c>
      <c r="G53" s="14">
        <f>ROUND(ROUND(E53,8)*F53,2)</f>
        <v>16.07</v>
      </c>
    </row>
    <row r="54" spans="1:7" ht="18" customHeight="1">
      <c r="A54" s="5"/>
      <c r="B54" s="5"/>
      <c r="C54" s="5"/>
      <c r="D54" s="5"/>
      <c r="E54" s="310" t="s">
        <v>205</v>
      </c>
      <c r="F54" s="310"/>
      <c r="G54" s="15">
        <f>SUM(G53:G53)</f>
        <v>16.07</v>
      </c>
    </row>
    <row r="55" spans="1:7" ht="15" customHeight="1">
      <c r="A55" s="311" t="s">
        <v>213</v>
      </c>
      <c r="B55" s="311"/>
      <c r="C55" s="311"/>
      <c r="D55" s="5"/>
      <c r="E55" s="312" t="s">
        <v>181</v>
      </c>
      <c r="F55" s="312"/>
      <c r="G55" s="4">
        <v>35.99</v>
      </c>
    </row>
    <row r="56" spans="1:7" ht="10.050000000000001" customHeight="1">
      <c r="A56" s="5"/>
      <c r="B56" s="5"/>
      <c r="C56" s="5"/>
      <c r="D56" s="5"/>
      <c r="E56" s="315"/>
      <c r="F56" s="315"/>
      <c r="G56" s="315"/>
    </row>
    <row r="57" spans="1:7" ht="20.100000000000001" customHeight="1">
      <c r="A57" s="313" t="s">
        <v>214</v>
      </c>
      <c r="B57" s="313"/>
      <c r="C57" s="313"/>
      <c r="D57" s="313"/>
      <c r="E57" s="313"/>
      <c r="F57" s="313"/>
      <c r="G57" s="313"/>
    </row>
    <row r="58" spans="1:7" ht="15" customHeight="1">
      <c r="A58" s="314" t="s">
        <v>195</v>
      </c>
      <c r="B58" s="314"/>
      <c r="C58" s="151" t="s">
        <v>174</v>
      </c>
      <c r="D58" s="10" t="s">
        <v>175</v>
      </c>
      <c r="E58" s="10" t="s">
        <v>176</v>
      </c>
      <c r="F58" s="10" t="s">
        <v>177</v>
      </c>
      <c r="G58" s="10" t="s">
        <v>178</v>
      </c>
    </row>
    <row r="59" spans="1:7" ht="15" customHeight="1">
      <c r="A59" s="11" t="s">
        <v>203</v>
      </c>
      <c r="B59" s="12" t="s">
        <v>204</v>
      </c>
      <c r="C59" s="152" t="s">
        <v>31</v>
      </c>
      <c r="D59" s="11" t="s">
        <v>198</v>
      </c>
      <c r="E59" s="13">
        <v>49.374000000000002</v>
      </c>
      <c r="F59" s="14">
        <v>22.95</v>
      </c>
      <c r="G59" s="14">
        <f>ROUND(ROUND(E59,8)*F59,2)</f>
        <v>1133.1300000000001</v>
      </c>
    </row>
    <row r="60" spans="1:7" ht="18" customHeight="1">
      <c r="A60" s="5"/>
      <c r="B60" s="5"/>
      <c r="C60" s="5"/>
      <c r="D60" s="5"/>
      <c r="E60" s="310" t="s">
        <v>205</v>
      </c>
      <c r="F60" s="310"/>
      <c r="G60" s="15">
        <f>SUM(G59:G59)</f>
        <v>1133.1300000000001</v>
      </c>
    </row>
    <row r="61" spans="1:7" ht="15" customHeight="1">
      <c r="A61" s="311" t="s">
        <v>215</v>
      </c>
      <c r="B61" s="311"/>
      <c r="C61" s="311"/>
      <c r="D61" s="5"/>
      <c r="E61" s="312" t="s">
        <v>181</v>
      </c>
      <c r="F61" s="312"/>
      <c r="G61" s="4">
        <v>1133.1300000000001</v>
      </c>
    </row>
    <row r="62" spans="1:7" ht="10.050000000000001" customHeight="1">
      <c r="A62" s="5"/>
      <c r="B62" s="5"/>
      <c r="C62" s="5"/>
      <c r="D62" s="5"/>
      <c r="E62" s="315"/>
      <c r="F62" s="315"/>
      <c r="G62" s="315"/>
    </row>
    <row r="63" spans="1:7" ht="20.100000000000001" customHeight="1">
      <c r="A63" s="313" t="s">
        <v>216</v>
      </c>
      <c r="B63" s="313"/>
      <c r="C63" s="313"/>
      <c r="D63" s="313"/>
      <c r="E63" s="313"/>
      <c r="F63" s="313"/>
      <c r="G63" s="313"/>
    </row>
    <row r="64" spans="1:7" ht="15" customHeight="1">
      <c r="A64" s="314" t="s">
        <v>188</v>
      </c>
      <c r="B64" s="314"/>
      <c r="C64" s="151" t="s">
        <v>174</v>
      </c>
      <c r="D64" s="10" t="s">
        <v>175</v>
      </c>
      <c r="E64" s="10" t="s">
        <v>176</v>
      </c>
      <c r="F64" s="10" t="s">
        <v>177</v>
      </c>
      <c r="G64" s="10" t="s">
        <v>178</v>
      </c>
    </row>
    <row r="65" spans="1:7" ht="46.05" customHeight="1">
      <c r="A65" s="11" t="s">
        <v>217</v>
      </c>
      <c r="B65" s="12" t="s">
        <v>218</v>
      </c>
      <c r="C65" s="152" t="s">
        <v>31</v>
      </c>
      <c r="D65" s="11" t="s">
        <v>191</v>
      </c>
      <c r="E65" s="13">
        <v>4.5999999999999999E-3</v>
      </c>
      <c r="F65" s="14">
        <v>275.47000000000003</v>
      </c>
      <c r="G65" s="14">
        <f>ROUND(ROUND(E65,8)*F65,2)</f>
        <v>1.27</v>
      </c>
    </row>
    <row r="66" spans="1:7" ht="18" customHeight="1">
      <c r="A66" s="5"/>
      <c r="B66" s="5"/>
      <c r="C66" s="5"/>
      <c r="D66" s="5"/>
      <c r="E66" s="310" t="s">
        <v>192</v>
      </c>
      <c r="F66" s="310"/>
      <c r="G66" s="15">
        <f>SUM(G65:G65)</f>
        <v>1.27</v>
      </c>
    </row>
    <row r="67" spans="1:7" ht="15" customHeight="1">
      <c r="A67" s="311" t="s">
        <v>219</v>
      </c>
      <c r="B67" s="311"/>
      <c r="C67" s="311"/>
      <c r="D67" s="5"/>
      <c r="E67" s="312" t="s">
        <v>181</v>
      </c>
      <c r="F67" s="312"/>
      <c r="G67" s="4">
        <v>1.27</v>
      </c>
    </row>
    <row r="68" spans="1:7" ht="10.050000000000001" customHeight="1">
      <c r="A68" s="5"/>
      <c r="B68" s="5"/>
      <c r="C68" s="5"/>
      <c r="D68" s="5"/>
      <c r="E68" s="315"/>
      <c r="F68" s="315"/>
      <c r="G68" s="315"/>
    </row>
    <row r="69" spans="1:7" ht="20.100000000000001" customHeight="1">
      <c r="A69" s="313" t="s">
        <v>220</v>
      </c>
      <c r="B69" s="313"/>
      <c r="C69" s="313"/>
      <c r="D69" s="313"/>
      <c r="E69" s="313"/>
      <c r="F69" s="313"/>
      <c r="G69" s="313"/>
    </row>
    <row r="70" spans="1:7" ht="15" customHeight="1">
      <c r="A70" s="314" t="s">
        <v>173</v>
      </c>
      <c r="B70" s="314"/>
      <c r="C70" s="151" t="s">
        <v>174</v>
      </c>
      <c r="D70" s="10" t="s">
        <v>175</v>
      </c>
      <c r="E70" s="10" t="s">
        <v>176</v>
      </c>
      <c r="F70" s="10" t="s">
        <v>177</v>
      </c>
      <c r="G70" s="10" t="s">
        <v>178</v>
      </c>
    </row>
    <row r="71" spans="1:7" ht="21" customHeight="1">
      <c r="A71" s="11" t="s">
        <v>221</v>
      </c>
      <c r="B71" s="12" t="s">
        <v>222</v>
      </c>
      <c r="C71" s="152" t="s">
        <v>31</v>
      </c>
      <c r="D71" s="11" t="s">
        <v>48</v>
      </c>
      <c r="E71" s="13">
        <v>1.1499999999999999</v>
      </c>
      <c r="F71" s="14">
        <v>101.14</v>
      </c>
      <c r="G71" s="14">
        <f>ROUND(ROUND(E71,8)*F71,2)</f>
        <v>116.31</v>
      </c>
    </row>
    <row r="72" spans="1:7" ht="15" customHeight="1">
      <c r="A72" s="5"/>
      <c r="B72" s="5"/>
      <c r="C72" s="5"/>
      <c r="D72" s="5"/>
      <c r="E72" s="310" t="s">
        <v>180</v>
      </c>
      <c r="F72" s="310"/>
      <c r="G72" s="15">
        <f>SUM(G71:G71)</f>
        <v>116.31</v>
      </c>
    </row>
    <row r="73" spans="1:7" ht="15" customHeight="1">
      <c r="A73" s="314" t="s">
        <v>195</v>
      </c>
      <c r="B73" s="314"/>
      <c r="C73" s="151" t="s">
        <v>174</v>
      </c>
      <c r="D73" s="10" t="s">
        <v>175</v>
      </c>
      <c r="E73" s="10" t="s">
        <v>176</v>
      </c>
      <c r="F73" s="10" t="s">
        <v>177</v>
      </c>
      <c r="G73" s="10" t="s">
        <v>178</v>
      </c>
    </row>
    <row r="74" spans="1:7" ht="15" customHeight="1">
      <c r="A74" s="11" t="s">
        <v>203</v>
      </c>
      <c r="B74" s="12" t="s">
        <v>204</v>
      </c>
      <c r="C74" s="152" t="s">
        <v>31</v>
      </c>
      <c r="D74" s="11" t="s">
        <v>198</v>
      </c>
      <c r="E74" s="13">
        <v>2</v>
      </c>
      <c r="F74" s="14">
        <v>22.95</v>
      </c>
      <c r="G74" s="14">
        <f>ROUND(ROUND(E74,8)*F74,2)</f>
        <v>45.9</v>
      </c>
    </row>
    <row r="75" spans="1:7" ht="18" customHeight="1">
      <c r="A75" s="5"/>
      <c r="B75" s="5"/>
      <c r="C75" s="5"/>
      <c r="D75" s="5"/>
      <c r="E75" s="310" t="s">
        <v>205</v>
      </c>
      <c r="F75" s="310"/>
      <c r="G75" s="15">
        <f>SUM(G74:G74)</f>
        <v>45.9</v>
      </c>
    </row>
    <row r="76" spans="1:7" ht="15" customHeight="1">
      <c r="A76" s="311" t="s">
        <v>223</v>
      </c>
      <c r="B76" s="311"/>
      <c r="C76" s="311"/>
      <c r="D76" s="5"/>
      <c r="E76" s="312" t="s">
        <v>181</v>
      </c>
      <c r="F76" s="312"/>
      <c r="G76" s="4">
        <v>162.21</v>
      </c>
    </row>
    <row r="77" spans="1:7" ht="10.050000000000001" customHeight="1">
      <c r="A77" s="5"/>
      <c r="B77" s="5"/>
      <c r="C77" s="5"/>
      <c r="D77" s="5"/>
      <c r="E77" s="315"/>
      <c r="F77" s="315"/>
      <c r="G77" s="315"/>
    </row>
    <row r="78" spans="1:7" ht="20.100000000000001" customHeight="1">
      <c r="A78" s="313" t="s">
        <v>224</v>
      </c>
      <c r="B78" s="313"/>
      <c r="C78" s="313"/>
      <c r="D78" s="313"/>
      <c r="E78" s="313"/>
      <c r="F78" s="313"/>
      <c r="G78" s="313"/>
    </row>
    <row r="79" spans="1:7" ht="15" customHeight="1">
      <c r="A79" s="314" t="s">
        <v>173</v>
      </c>
      <c r="B79" s="314"/>
      <c r="C79" s="151" t="s">
        <v>174</v>
      </c>
      <c r="D79" s="10" t="s">
        <v>175</v>
      </c>
      <c r="E79" s="10" t="s">
        <v>176</v>
      </c>
      <c r="F79" s="10" t="s">
        <v>177</v>
      </c>
      <c r="G79" s="10" t="s">
        <v>178</v>
      </c>
    </row>
    <row r="80" spans="1:7" ht="21" customHeight="1">
      <c r="A80" s="11" t="s">
        <v>225</v>
      </c>
      <c r="B80" s="12" t="s">
        <v>226</v>
      </c>
      <c r="C80" s="152" t="s">
        <v>31</v>
      </c>
      <c r="D80" s="11" t="s">
        <v>48</v>
      </c>
      <c r="E80" s="13">
        <v>1.2</v>
      </c>
      <c r="F80" s="14">
        <v>130</v>
      </c>
      <c r="G80" s="14">
        <f>ROUND(ROUND(E80,8)*F80,2)</f>
        <v>156</v>
      </c>
    </row>
    <row r="81" spans="1:7" ht="15" customHeight="1">
      <c r="A81" s="5"/>
      <c r="B81" s="5"/>
      <c r="C81" s="5"/>
      <c r="D81" s="5"/>
      <c r="E81" s="310" t="s">
        <v>180</v>
      </c>
      <c r="F81" s="310"/>
      <c r="G81" s="15">
        <f>SUM(G80:G80)</f>
        <v>156</v>
      </c>
    </row>
    <row r="82" spans="1:7" ht="15" customHeight="1">
      <c r="A82" s="314" t="s">
        <v>195</v>
      </c>
      <c r="B82" s="314"/>
      <c r="C82" s="151" t="s">
        <v>174</v>
      </c>
      <c r="D82" s="10" t="s">
        <v>175</v>
      </c>
      <c r="E82" s="10" t="s">
        <v>176</v>
      </c>
      <c r="F82" s="10" t="s">
        <v>177</v>
      </c>
      <c r="G82" s="10" t="s">
        <v>178</v>
      </c>
    </row>
    <row r="83" spans="1:7" ht="15" customHeight="1">
      <c r="A83" s="11" t="s">
        <v>203</v>
      </c>
      <c r="B83" s="12" t="s">
        <v>204</v>
      </c>
      <c r="C83" s="152" t="s">
        <v>31</v>
      </c>
      <c r="D83" s="11" t="s">
        <v>198</v>
      </c>
      <c r="E83" s="13">
        <v>1.3</v>
      </c>
      <c r="F83" s="14">
        <v>22.95</v>
      </c>
      <c r="G83" s="14">
        <f>ROUND(ROUND(E83,8)*F83,2)</f>
        <v>29.84</v>
      </c>
    </row>
    <row r="84" spans="1:7" ht="18" customHeight="1">
      <c r="A84" s="5"/>
      <c r="B84" s="5"/>
      <c r="C84" s="5"/>
      <c r="D84" s="5"/>
      <c r="E84" s="310" t="s">
        <v>205</v>
      </c>
      <c r="F84" s="310"/>
      <c r="G84" s="15">
        <f>SUM(G83:G83)</f>
        <v>29.84</v>
      </c>
    </row>
    <row r="85" spans="1:7" ht="15" customHeight="1">
      <c r="A85" s="311" t="s">
        <v>227</v>
      </c>
      <c r="B85" s="311"/>
      <c r="C85" s="311"/>
      <c r="D85" s="5"/>
      <c r="E85" s="312" t="s">
        <v>181</v>
      </c>
      <c r="F85" s="312"/>
      <c r="G85" s="4">
        <v>185.84</v>
      </c>
    </row>
    <row r="86" spans="1:7" ht="10.050000000000001" customHeight="1">
      <c r="A86" s="5"/>
      <c r="B86" s="5"/>
      <c r="C86" s="5"/>
      <c r="D86" s="5"/>
      <c r="E86" s="315"/>
      <c r="F86" s="315"/>
      <c r="G86" s="315"/>
    </row>
    <row r="87" spans="1:7" ht="20.100000000000001" customHeight="1">
      <c r="A87" s="313" t="s">
        <v>228</v>
      </c>
      <c r="B87" s="313"/>
      <c r="C87" s="313"/>
      <c r="D87" s="313"/>
      <c r="E87" s="313"/>
      <c r="F87" s="313"/>
      <c r="G87" s="313"/>
    </row>
    <row r="88" spans="1:7" ht="15" customHeight="1">
      <c r="A88" s="314" t="s">
        <v>173</v>
      </c>
      <c r="B88" s="314"/>
      <c r="C88" s="151" t="s">
        <v>174</v>
      </c>
      <c r="D88" s="10" t="s">
        <v>175</v>
      </c>
      <c r="E88" s="10" t="s">
        <v>176</v>
      </c>
      <c r="F88" s="10" t="s">
        <v>177</v>
      </c>
      <c r="G88" s="10" t="s">
        <v>178</v>
      </c>
    </row>
    <row r="89" spans="1:7" ht="29.1" customHeight="1">
      <c r="A89" s="11" t="s">
        <v>229</v>
      </c>
      <c r="B89" s="12" t="s">
        <v>230</v>
      </c>
      <c r="C89" s="152" t="s">
        <v>31</v>
      </c>
      <c r="D89" s="11" t="s">
        <v>33</v>
      </c>
      <c r="E89" s="13">
        <v>1.08</v>
      </c>
      <c r="F89" s="14">
        <v>24.74</v>
      </c>
      <c r="G89" s="14">
        <f>ROUND(ROUND(E89,8)*F89,2)</f>
        <v>26.72</v>
      </c>
    </row>
    <row r="90" spans="1:7" ht="15" customHeight="1">
      <c r="A90" s="5"/>
      <c r="B90" s="5"/>
      <c r="C90" s="5"/>
      <c r="D90" s="5"/>
      <c r="E90" s="310" t="s">
        <v>180</v>
      </c>
      <c r="F90" s="310"/>
      <c r="G90" s="15">
        <f>SUM(G89:G89)</f>
        <v>26.72</v>
      </c>
    </row>
    <row r="91" spans="1:7" ht="15" customHeight="1">
      <c r="A91" s="314" t="s">
        <v>195</v>
      </c>
      <c r="B91" s="314"/>
      <c r="C91" s="151" t="s">
        <v>174</v>
      </c>
      <c r="D91" s="10" t="s">
        <v>175</v>
      </c>
      <c r="E91" s="10" t="s">
        <v>176</v>
      </c>
      <c r="F91" s="10" t="s">
        <v>177</v>
      </c>
      <c r="G91" s="10" t="s">
        <v>178</v>
      </c>
    </row>
    <row r="92" spans="1:7" ht="15" customHeight="1">
      <c r="A92" s="11" t="s">
        <v>203</v>
      </c>
      <c r="B92" s="12" t="s">
        <v>204</v>
      </c>
      <c r="C92" s="152" t="s">
        <v>31</v>
      </c>
      <c r="D92" s="11" t="s">
        <v>198</v>
      </c>
      <c r="E92" s="13">
        <v>0.03</v>
      </c>
      <c r="F92" s="14">
        <v>22.95</v>
      </c>
      <c r="G92" s="14">
        <f>ROUND(ROUND(E92,8)*F92,2)</f>
        <v>0.69</v>
      </c>
    </row>
    <row r="93" spans="1:7" ht="18" customHeight="1">
      <c r="A93" s="5"/>
      <c r="B93" s="5"/>
      <c r="C93" s="5"/>
      <c r="D93" s="5"/>
      <c r="E93" s="310" t="s">
        <v>205</v>
      </c>
      <c r="F93" s="310"/>
      <c r="G93" s="15">
        <f>SUM(G92:G92)</f>
        <v>0.69</v>
      </c>
    </row>
    <row r="94" spans="1:7" ht="15" customHeight="1">
      <c r="A94" s="311" t="s">
        <v>231</v>
      </c>
      <c r="B94" s="311"/>
      <c r="C94" s="311"/>
      <c r="D94" s="5"/>
      <c r="E94" s="312" t="s">
        <v>181</v>
      </c>
      <c r="F94" s="312"/>
      <c r="G94" s="4">
        <v>27.41</v>
      </c>
    </row>
    <row r="95" spans="1:7" ht="10.050000000000001" customHeight="1">
      <c r="A95" s="5"/>
      <c r="B95" s="5"/>
      <c r="C95" s="5"/>
      <c r="D95" s="5"/>
      <c r="E95" s="315"/>
      <c r="F95" s="315"/>
      <c r="G95" s="315"/>
    </row>
    <row r="96" spans="1:7" ht="20.100000000000001" customHeight="1">
      <c r="A96" s="313" t="s">
        <v>232</v>
      </c>
      <c r="B96" s="313"/>
      <c r="C96" s="313"/>
      <c r="D96" s="313"/>
      <c r="E96" s="313"/>
      <c r="F96" s="313"/>
      <c r="G96" s="313"/>
    </row>
    <row r="97" spans="1:7" ht="15" customHeight="1">
      <c r="A97" s="314" t="s">
        <v>173</v>
      </c>
      <c r="B97" s="314"/>
      <c r="C97" s="151" t="s">
        <v>174</v>
      </c>
      <c r="D97" s="10" t="s">
        <v>175</v>
      </c>
      <c r="E97" s="10" t="s">
        <v>176</v>
      </c>
      <c r="F97" s="10" t="s">
        <v>177</v>
      </c>
      <c r="G97" s="10" t="s">
        <v>178</v>
      </c>
    </row>
    <row r="98" spans="1:7" ht="21" customHeight="1">
      <c r="A98" s="11" t="s">
        <v>233</v>
      </c>
      <c r="B98" s="12" t="s">
        <v>234</v>
      </c>
      <c r="C98" s="152" t="s">
        <v>31</v>
      </c>
      <c r="D98" s="11" t="s">
        <v>48</v>
      </c>
      <c r="E98" s="13">
        <v>4.0000000000000001E-3</v>
      </c>
      <c r="F98" s="14">
        <v>95.03</v>
      </c>
      <c r="G98" s="14">
        <f>ROUND(ROUND(E98,8)*F98,2)</f>
        <v>0.38</v>
      </c>
    </row>
    <row r="99" spans="1:7" ht="21" customHeight="1">
      <c r="A99" s="11" t="s">
        <v>235</v>
      </c>
      <c r="B99" s="12" t="s">
        <v>236</v>
      </c>
      <c r="C99" s="152" t="s">
        <v>31</v>
      </c>
      <c r="D99" s="11" t="s">
        <v>102</v>
      </c>
      <c r="E99" s="13">
        <v>1.05</v>
      </c>
      <c r="F99" s="14">
        <v>13.26</v>
      </c>
      <c r="G99" s="14">
        <f>ROUND(ROUND(E99,8)*F99,2)</f>
        <v>13.92</v>
      </c>
    </row>
    <row r="100" spans="1:7" ht="15" customHeight="1">
      <c r="A100" s="5"/>
      <c r="B100" s="5"/>
      <c r="C100" s="5"/>
      <c r="D100" s="5"/>
      <c r="E100" s="310" t="s">
        <v>180</v>
      </c>
      <c r="F100" s="310"/>
      <c r="G100" s="15">
        <f>SUM(G98:G99)</f>
        <v>14.3</v>
      </c>
    </row>
    <row r="101" spans="1:7" ht="15" customHeight="1">
      <c r="A101" s="314" t="s">
        <v>195</v>
      </c>
      <c r="B101" s="314"/>
      <c r="C101" s="151" t="s">
        <v>174</v>
      </c>
      <c r="D101" s="10" t="s">
        <v>175</v>
      </c>
      <c r="E101" s="10" t="s">
        <v>176</v>
      </c>
      <c r="F101" s="10" t="s">
        <v>177</v>
      </c>
      <c r="G101" s="10" t="s">
        <v>178</v>
      </c>
    </row>
    <row r="102" spans="1:7" ht="15" customHeight="1">
      <c r="A102" s="11" t="s">
        <v>203</v>
      </c>
      <c r="B102" s="12" t="s">
        <v>204</v>
      </c>
      <c r="C102" s="152" t="s">
        <v>31</v>
      </c>
      <c r="D102" s="11" t="s">
        <v>198</v>
      </c>
      <c r="E102" s="13">
        <v>0.5</v>
      </c>
      <c r="F102" s="14">
        <v>22.95</v>
      </c>
      <c r="G102" s="14">
        <f>ROUND(ROUND(E102,8)*F102,2)</f>
        <v>11.48</v>
      </c>
    </row>
    <row r="103" spans="1:7" ht="18" customHeight="1">
      <c r="A103" s="5"/>
      <c r="B103" s="5"/>
      <c r="C103" s="5"/>
      <c r="D103" s="5"/>
      <c r="E103" s="310" t="s">
        <v>205</v>
      </c>
      <c r="F103" s="310"/>
      <c r="G103" s="15">
        <f>SUM(G102:G102)</f>
        <v>11.48</v>
      </c>
    </row>
    <row r="104" spans="1:7" ht="15" customHeight="1">
      <c r="A104" s="311" t="s">
        <v>237</v>
      </c>
      <c r="B104" s="311"/>
      <c r="C104" s="311"/>
      <c r="D104" s="5"/>
      <c r="E104" s="312" t="s">
        <v>181</v>
      </c>
      <c r="F104" s="312"/>
      <c r="G104" s="4">
        <v>25.78</v>
      </c>
    </row>
    <row r="105" spans="1:7" ht="10.050000000000001" customHeight="1">
      <c r="A105" s="5"/>
      <c r="B105" s="5"/>
      <c r="C105" s="5"/>
      <c r="D105" s="5"/>
      <c r="E105" s="315"/>
      <c r="F105" s="315"/>
      <c r="G105" s="315"/>
    </row>
    <row r="106" spans="1:7" ht="20.100000000000001" customHeight="1">
      <c r="A106" s="313" t="s">
        <v>238</v>
      </c>
      <c r="B106" s="313"/>
      <c r="C106" s="313"/>
      <c r="D106" s="313"/>
      <c r="E106" s="313"/>
      <c r="F106" s="313"/>
      <c r="G106" s="313"/>
    </row>
    <row r="107" spans="1:7" ht="15" customHeight="1">
      <c r="A107" s="314" t="s">
        <v>173</v>
      </c>
      <c r="B107" s="314"/>
      <c r="C107" s="151" t="s">
        <v>174</v>
      </c>
      <c r="D107" s="10" t="s">
        <v>175</v>
      </c>
      <c r="E107" s="10" t="s">
        <v>176</v>
      </c>
      <c r="F107" s="10" t="s">
        <v>177</v>
      </c>
      <c r="G107" s="10" t="s">
        <v>178</v>
      </c>
    </row>
    <row r="108" spans="1:7" ht="21" customHeight="1">
      <c r="A108" s="11" t="s">
        <v>239</v>
      </c>
      <c r="B108" s="12" t="s">
        <v>240</v>
      </c>
      <c r="C108" s="152" t="s">
        <v>31</v>
      </c>
      <c r="D108" s="11" t="s">
        <v>40</v>
      </c>
      <c r="E108" s="13">
        <v>1</v>
      </c>
      <c r="F108" s="14">
        <v>10.27</v>
      </c>
      <c r="G108" s="14">
        <f>ROUND(ROUND(E108,8)*F108,2)</f>
        <v>10.27</v>
      </c>
    </row>
    <row r="109" spans="1:7" ht="15" customHeight="1">
      <c r="A109" s="5"/>
      <c r="B109" s="5"/>
      <c r="C109" s="5"/>
      <c r="D109" s="5"/>
      <c r="E109" s="310" t="s">
        <v>180</v>
      </c>
      <c r="F109" s="310"/>
      <c r="G109" s="15">
        <f>SUM(G108:G108)</f>
        <v>10.27</v>
      </c>
    </row>
    <row r="110" spans="1:7" ht="15" customHeight="1">
      <c r="A110" s="314" t="s">
        <v>195</v>
      </c>
      <c r="B110" s="314"/>
      <c r="C110" s="151" t="s">
        <v>174</v>
      </c>
      <c r="D110" s="10" t="s">
        <v>175</v>
      </c>
      <c r="E110" s="10" t="s">
        <v>176</v>
      </c>
      <c r="F110" s="10" t="s">
        <v>177</v>
      </c>
      <c r="G110" s="10" t="s">
        <v>178</v>
      </c>
    </row>
    <row r="111" spans="1:7" ht="21" customHeight="1">
      <c r="A111" s="11" t="s">
        <v>241</v>
      </c>
      <c r="B111" s="12" t="s">
        <v>242</v>
      </c>
      <c r="C111" s="152" t="s">
        <v>31</v>
      </c>
      <c r="D111" s="11" t="s">
        <v>198</v>
      </c>
      <c r="E111" s="13">
        <v>0.1</v>
      </c>
      <c r="F111" s="14">
        <v>27.62</v>
      </c>
      <c r="G111" s="14">
        <f>ROUND(ROUND(E111,8)*F111,2)</f>
        <v>2.76</v>
      </c>
    </row>
    <row r="112" spans="1:7" ht="15" customHeight="1">
      <c r="A112" s="11" t="s">
        <v>203</v>
      </c>
      <c r="B112" s="12" t="s">
        <v>204</v>
      </c>
      <c r="C112" s="152" t="s">
        <v>31</v>
      </c>
      <c r="D112" s="11" t="s">
        <v>198</v>
      </c>
      <c r="E112" s="13">
        <v>0.1</v>
      </c>
      <c r="F112" s="14">
        <v>22.95</v>
      </c>
      <c r="G112" s="14">
        <f>ROUND(ROUND(E112,8)*F112,2)</f>
        <v>2.2999999999999998</v>
      </c>
    </row>
    <row r="113" spans="1:7" ht="18" customHeight="1">
      <c r="A113" s="5"/>
      <c r="B113" s="5"/>
      <c r="C113" s="5"/>
      <c r="D113" s="5"/>
      <c r="E113" s="310" t="s">
        <v>205</v>
      </c>
      <c r="F113" s="310"/>
      <c r="G113" s="15">
        <f>SUM(G111:G112)</f>
        <v>5.0599999999999996</v>
      </c>
    </row>
    <row r="114" spans="1:7" ht="15" customHeight="1">
      <c r="A114" s="311" t="s">
        <v>243</v>
      </c>
      <c r="B114" s="311"/>
      <c r="C114" s="311"/>
      <c r="D114" s="5"/>
      <c r="E114" s="312" t="s">
        <v>181</v>
      </c>
      <c r="F114" s="312"/>
      <c r="G114" s="4">
        <v>15.33</v>
      </c>
    </row>
    <row r="115" spans="1:7" ht="2.1" customHeight="1">
      <c r="A115" s="311"/>
      <c r="B115" s="311"/>
      <c r="C115" s="311"/>
      <c r="D115" s="5"/>
      <c r="E115" s="5"/>
      <c r="F115" s="5"/>
      <c r="G115" s="5"/>
    </row>
    <row r="116" spans="1:7" ht="10.050000000000001" customHeight="1">
      <c r="A116" s="5"/>
      <c r="B116" s="5"/>
      <c r="C116" s="5"/>
      <c r="D116" s="5"/>
      <c r="E116" s="315"/>
      <c r="F116" s="315"/>
      <c r="G116" s="315"/>
    </row>
    <row r="117" spans="1:7" ht="20.100000000000001" customHeight="1">
      <c r="A117" s="313" t="s">
        <v>244</v>
      </c>
      <c r="B117" s="313"/>
      <c r="C117" s="313"/>
      <c r="D117" s="313"/>
      <c r="E117" s="313"/>
      <c r="F117" s="313"/>
      <c r="G117" s="313"/>
    </row>
    <row r="118" spans="1:7" ht="15" customHeight="1">
      <c r="A118" s="314" t="s">
        <v>188</v>
      </c>
      <c r="B118" s="314"/>
      <c r="C118" s="151" t="s">
        <v>174</v>
      </c>
      <c r="D118" s="10" t="s">
        <v>175</v>
      </c>
      <c r="E118" s="10" t="s">
        <v>176</v>
      </c>
      <c r="F118" s="10" t="s">
        <v>177</v>
      </c>
      <c r="G118" s="10" t="s">
        <v>178</v>
      </c>
    </row>
    <row r="119" spans="1:7" ht="46.05" customHeight="1">
      <c r="A119" s="11" t="s">
        <v>217</v>
      </c>
      <c r="B119" s="12" t="s">
        <v>218</v>
      </c>
      <c r="C119" s="152" t="s">
        <v>31</v>
      </c>
      <c r="D119" s="11" t="s">
        <v>191</v>
      </c>
      <c r="E119" s="13">
        <v>4.6296000000000002E-3</v>
      </c>
      <c r="F119" s="14">
        <v>275.47000000000003</v>
      </c>
      <c r="G119" s="14">
        <f>ROUND(ROUND(E119,8)*F119,2)</f>
        <v>1.28</v>
      </c>
    </row>
    <row r="120" spans="1:7" ht="18" customHeight="1">
      <c r="A120" s="5"/>
      <c r="B120" s="5"/>
      <c r="C120" s="5"/>
      <c r="D120" s="5"/>
      <c r="E120" s="310" t="s">
        <v>192</v>
      </c>
      <c r="F120" s="310"/>
      <c r="G120" s="15">
        <f>SUM(G119:G119)</f>
        <v>1.28</v>
      </c>
    </row>
    <row r="121" spans="1:7" ht="15" customHeight="1">
      <c r="A121" s="311" t="s">
        <v>245</v>
      </c>
      <c r="B121" s="311"/>
      <c r="C121" s="311"/>
      <c r="D121" s="5"/>
      <c r="E121" s="312" t="s">
        <v>181</v>
      </c>
      <c r="F121" s="312"/>
      <c r="G121" s="4">
        <v>1.28</v>
      </c>
    </row>
    <row r="122" spans="1:7" ht="10.050000000000001" customHeight="1">
      <c r="A122" s="5"/>
      <c r="B122" s="5"/>
      <c r="C122" s="5"/>
      <c r="D122" s="5"/>
      <c r="E122" s="315"/>
      <c r="F122" s="315"/>
      <c r="G122" s="315"/>
    </row>
    <row r="123" spans="1:7" ht="20.100000000000001" customHeight="1">
      <c r="A123" s="313" t="s">
        <v>246</v>
      </c>
      <c r="B123" s="313"/>
      <c r="C123" s="313"/>
      <c r="D123" s="313"/>
      <c r="E123" s="313"/>
      <c r="F123" s="313"/>
      <c r="G123" s="313"/>
    </row>
    <row r="124" spans="1:7" ht="15" customHeight="1">
      <c r="A124" s="314" t="s">
        <v>188</v>
      </c>
      <c r="B124" s="314"/>
      <c r="C124" s="151" t="s">
        <v>174</v>
      </c>
      <c r="D124" s="10" t="s">
        <v>175</v>
      </c>
      <c r="E124" s="10" t="s">
        <v>176</v>
      </c>
      <c r="F124" s="10" t="s">
        <v>177</v>
      </c>
      <c r="G124" s="10" t="s">
        <v>178</v>
      </c>
    </row>
    <row r="125" spans="1:7" ht="29.1" customHeight="1">
      <c r="A125" s="11" t="s">
        <v>247</v>
      </c>
      <c r="B125" s="12" t="s">
        <v>248</v>
      </c>
      <c r="C125" s="152" t="s">
        <v>31</v>
      </c>
      <c r="D125" s="11" t="s">
        <v>191</v>
      </c>
      <c r="E125" s="13">
        <v>1.2500000000000001E-2</v>
      </c>
      <c r="F125" s="14">
        <v>35.700000000000003</v>
      </c>
      <c r="G125" s="14">
        <f>ROUND(ROUND(E125,8)*F125,2)</f>
        <v>0.45</v>
      </c>
    </row>
    <row r="126" spans="1:7" ht="18" customHeight="1">
      <c r="A126" s="5"/>
      <c r="B126" s="5"/>
      <c r="C126" s="5"/>
      <c r="D126" s="5"/>
      <c r="E126" s="310" t="s">
        <v>192</v>
      </c>
      <c r="F126" s="310"/>
      <c r="G126" s="15">
        <f>SUM(G125:G125)</f>
        <v>0.45</v>
      </c>
    </row>
    <row r="127" spans="1:7" ht="15" customHeight="1">
      <c r="A127" s="314" t="s">
        <v>173</v>
      </c>
      <c r="B127" s="314"/>
      <c r="C127" s="151" t="s">
        <v>174</v>
      </c>
      <c r="D127" s="10" t="s">
        <v>175</v>
      </c>
      <c r="E127" s="10" t="s">
        <v>176</v>
      </c>
      <c r="F127" s="10" t="s">
        <v>177</v>
      </c>
      <c r="G127" s="10" t="s">
        <v>178</v>
      </c>
    </row>
    <row r="128" spans="1:7" ht="29.1" customHeight="1">
      <c r="A128" s="11" t="s">
        <v>249</v>
      </c>
      <c r="B128" s="12" t="s">
        <v>250</v>
      </c>
      <c r="C128" s="152" t="s">
        <v>31</v>
      </c>
      <c r="D128" s="11" t="s">
        <v>251</v>
      </c>
      <c r="E128" s="13">
        <v>0.31</v>
      </c>
      <c r="F128" s="14">
        <v>20.350000000000001</v>
      </c>
      <c r="G128" s="14">
        <f>ROUND(ROUND(E128,8)*F128,2)</f>
        <v>6.31</v>
      </c>
    </row>
    <row r="129" spans="1:7" ht="15" customHeight="1">
      <c r="A129" s="5"/>
      <c r="B129" s="5"/>
      <c r="C129" s="5"/>
      <c r="D129" s="5"/>
      <c r="E129" s="310" t="s">
        <v>180</v>
      </c>
      <c r="F129" s="310"/>
      <c r="G129" s="15">
        <f>SUM(G128:G128)</f>
        <v>6.31</v>
      </c>
    </row>
    <row r="130" spans="1:7" ht="15" customHeight="1">
      <c r="A130" s="314" t="s">
        <v>195</v>
      </c>
      <c r="B130" s="314"/>
      <c r="C130" s="151" t="s">
        <v>174</v>
      </c>
      <c r="D130" s="10" t="s">
        <v>175</v>
      </c>
      <c r="E130" s="10" t="s">
        <v>176</v>
      </c>
      <c r="F130" s="10" t="s">
        <v>177</v>
      </c>
      <c r="G130" s="10" t="s">
        <v>178</v>
      </c>
    </row>
    <row r="131" spans="1:7" ht="15" customHeight="1">
      <c r="A131" s="11" t="s">
        <v>252</v>
      </c>
      <c r="B131" s="12" t="s">
        <v>253</v>
      </c>
      <c r="C131" s="152" t="s">
        <v>31</v>
      </c>
      <c r="D131" s="11" t="s">
        <v>198</v>
      </c>
      <c r="E131" s="13">
        <v>1.2500000000000001E-2</v>
      </c>
      <c r="F131" s="14">
        <v>36.19</v>
      </c>
      <c r="G131" s="14">
        <f>ROUND(ROUND(E131,8)*F131,2)</f>
        <v>0.45</v>
      </c>
    </row>
    <row r="132" spans="1:7" ht="15" customHeight="1">
      <c r="A132" s="11" t="s">
        <v>203</v>
      </c>
      <c r="B132" s="12" t="s">
        <v>204</v>
      </c>
      <c r="C132" s="152" t="s">
        <v>31</v>
      </c>
      <c r="D132" s="11" t="s">
        <v>198</v>
      </c>
      <c r="E132" s="13">
        <v>7.4999999999999997E-2</v>
      </c>
      <c r="F132" s="14">
        <v>22.95</v>
      </c>
      <c r="G132" s="14">
        <f>ROUND(ROUND(E132,8)*F132,2)</f>
        <v>1.72</v>
      </c>
    </row>
    <row r="133" spans="1:7" ht="18" customHeight="1">
      <c r="A133" s="5"/>
      <c r="B133" s="5"/>
      <c r="C133" s="5"/>
      <c r="D133" s="5"/>
      <c r="E133" s="310" t="s">
        <v>205</v>
      </c>
      <c r="F133" s="310"/>
      <c r="G133" s="15">
        <f>SUM(G131:G132)</f>
        <v>2.17</v>
      </c>
    </row>
    <row r="134" spans="1:7" ht="15" customHeight="1">
      <c r="A134" s="314" t="s">
        <v>254</v>
      </c>
      <c r="B134" s="314"/>
      <c r="C134" s="151" t="s">
        <v>174</v>
      </c>
      <c r="D134" s="10" t="s">
        <v>175</v>
      </c>
      <c r="E134" s="10" t="s">
        <v>176</v>
      </c>
      <c r="F134" s="10" t="s">
        <v>177</v>
      </c>
      <c r="G134" s="10" t="s">
        <v>178</v>
      </c>
    </row>
    <row r="135" spans="1:7" ht="29.1" customHeight="1">
      <c r="A135" s="11" t="s">
        <v>255</v>
      </c>
      <c r="B135" s="12" t="s">
        <v>256</v>
      </c>
      <c r="C135" s="152" t="s">
        <v>31</v>
      </c>
      <c r="D135" s="11" t="s">
        <v>198</v>
      </c>
      <c r="E135" s="13">
        <v>1.2500000000000001E-2</v>
      </c>
      <c r="F135" s="14">
        <v>64.02</v>
      </c>
      <c r="G135" s="14">
        <f>ROUND(ROUND(E135,8)*F135,2)</f>
        <v>0.8</v>
      </c>
    </row>
    <row r="136" spans="1:7" ht="15" customHeight="1">
      <c r="A136" s="5"/>
      <c r="B136" s="5"/>
      <c r="C136" s="5"/>
      <c r="D136" s="5"/>
      <c r="E136" s="310" t="s">
        <v>257</v>
      </c>
      <c r="F136" s="310"/>
      <c r="G136" s="15">
        <f>SUM(G135:G135)</f>
        <v>0.8</v>
      </c>
    </row>
    <row r="137" spans="1:7" ht="15" customHeight="1">
      <c r="A137" s="311" t="s">
        <v>258</v>
      </c>
      <c r="B137" s="311"/>
      <c r="C137" s="311"/>
      <c r="D137" s="5"/>
      <c r="E137" s="312" t="s">
        <v>181</v>
      </c>
      <c r="F137" s="312"/>
      <c r="G137" s="4">
        <v>9.73</v>
      </c>
    </row>
    <row r="138" spans="1:7" ht="10.050000000000001" customHeight="1">
      <c r="A138" s="5"/>
      <c r="B138" s="5"/>
      <c r="C138" s="5"/>
      <c r="D138" s="5"/>
      <c r="E138" s="315"/>
      <c r="F138" s="315"/>
      <c r="G138" s="315"/>
    </row>
    <row r="139" spans="1:7" ht="20.100000000000001" customHeight="1">
      <c r="A139" s="313" t="s">
        <v>259</v>
      </c>
      <c r="B139" s="313"/>
      <c r="C139" s="313"/>
      <c r="D139" s="313"/>
      <c r="E139" s="313"/>
      <c r="F139" s="313"/>
      <c r="G139" s="313"/>
    </row>
    <row r="140" spans="1:7" ht="15" customHeight="1">
      <c r="A140" s="314" t="s">
        <v>254</v>
      </c>
      <c r="B140" s="314"/>
      <c r="C140" s="151" t="s">
        <v>174</v>
      </c>
      <c r="D140" s="10" t="s">
        <v>175</v>
      </c>
      <c r="E140" s="10" t="s">
        <v>176</v>
      </c>
      <c r="F140" s="10" t="s">
        <v>177</v>
      </c>
      <c r="G140" s="10" t="s">
        <v>178</v>
      </c>
    </row>
    <row r="141" spans="1:7" ht="38.1" customHeight="1">
      <c r="A141" s="11" t="s">
        <v>260</v>
      </c>
      <c r="B141" s="12" t="s">
        <v>261</v>
      </c>
      <c r="C141" s="152" t="s">
        <v>31</v>
      </c>
      <c r="D141" s="11" t="s">
        <v>251</v>
      </c>
      <c r="E141" s="13">
        <v>9.2100000000000009</v>
      </c>
      <c r="F141" s="14">
        <v>15.92</v>
      </c>
      <c r="G141" s="14">
        <f t="shared" ref="G141:G146" si="0">ROUND(ROUND(E141,8)*F141,2)</f>
        <v>146.62</v>
      </c>
    </row>
    <row r="142" spans="1:7" ht="38.1" customHeight="1">
      <c r="A142" s="11" t="s">
        <v>262</v>
      </c>
      <c r="B142" s="12" t="s">
        <v>263</v>
      </c>
      <c r="C142" s="152" t="s">
        <v>31</v>
      </c>
      <c r="D142" s="11" t="s">
        <v>251</v>
      </c>
      <c r="E142" s="13">
        <v>4.46</v>
      </c>
      <c r="F142" s="14">
        <v>14.51</v>
      </c>
      <c r="G142" s="14">
        <f t="shared" si="0"/>
        <v>64.709999999999994</v>
      </c>
    </row>
    <row r="143" spans="1:7" ht="29.1" customHeight="1">
      <c r="A143" s="11" t="s">
        <v>264</v>
      </c>
      <c r="B143" s="12" t="s">
        <v>265</v>
      </c>
      <c r="C143" s="152" t="s">
        <v>31</v>
      </c>
      <c r="D143" s="11" t="s">
        <v>48</v>
      </c>
      <c r="E143" s="13">
        <v>0.22500000000000001</v>
      </c>
      <c r="F143" s="14">
        <v>493.88</v>
      </c>
      <c r="G143" s="14">
        <f t="shared" si="0"/>
        <v>111.12</v>
      </c>
    </row>
    <row r="144" spans="1:7" ht="29.1" customHeight="1">
      <c r="A144" s="11" t="s">
        <v>266</v>
      </c>
      <c r="B144" s="12" t="s">
        <v>267</v>
      </c>
      <c r="C144" s="152" t="s">
        <v>31</v>
      </c>
      <c r="D144" s="11" t="s">
        <v>48</v>
      </c>
      <c r="E144" s="13">
        <v>4.4999999999999998E-2</v>
      </c>
      <c r="F144" s="14">
        <v>468.56</v>
      </c>
      <c r="G144" s="14">
        <f t="shared" si="0"/>
        <v>21.09</v>
      </c>
    </row>
    <row r="145" spans="1:7" ht="29.1" customHeight="1">
      <c r="A145" s="11" t="s">
        <v>268</v>
      </c>
      <c r="B145" s="12" t="s">
        <v>269</v>
      </c>
      <c r="C145" s="152" t="s">
        <v>31</v>
      </c>
      <c r="D145" s="11" t="s">
        <v>33</v>
      </c>
      <c r="E145" s="13">
        <v>1.9</v>
      </c>
      <c r="F145" s="14">
        <v>49.91</v>
      </c>
      <c r="G145" s="14">
        <f t="shared" si="0"/>
        <v>94.83</v>
      </c>
    </row>
    <row r="146" spans="1:7" ht="21" customHeight="1">
      <c r="A146" s="11" t="s">
        <v>270</v>
      </c>
      <c r="B146" s="12" t="s">
        <v>271</v>
      </c>
      <c r="C146" s="152" t="s">
        <v>31</v>
      </c>
      <c r="D146" s="11" t="s">
        <v>48</v>
      </c>
      <c r="E146" s="13">
        <v>0.27</v>
      </c>
      <c r="F146" s="14">
        <v>43.63</v>
      </c>
      <c r="G146" s="14">
        <f t="shared" si="0"/>
        <v>11.78</v>
      </c>
    </row>
    <row r="147" spans="1:7" ht="15" customHeight="1">
      <c r="A147" s="5"/>
      <c r="B147" s="5"/>
      <c r="C147" s="5"/>
      <c r="D147" s="5"/>
      <c r="E147" s="310" t="s">
        <v>257</v>
      </c>
      <c r="F147" s="310"/>
      <c r="G147" s="15">
        <f>SUM(G141:G146)</f>
        <v>450.14999999999992</v>
      </c>
    </row>
    <row r="148" spans="1:7" ht="15" customHeight="1">
      <c r="A148" s="311" t="s">
        <v>272</v>
      </c>
      <c r="B148" s="311"/>
      <c r="C148" s="311"/>
      <c r="D148" s="5"/>
      <c r="E148" s="312" t="s">
        <v>181</v>
      </c>
      <c r="F148" s="312"/>
      <c r="G148" s="4">
        <v>450.15</v>
      </c>
    </row>
    <row r="149" spans="1:7" ht="34.200000000000003" customHeight="1">
      <c r="A149" s="311"/>
      <c r="B149" s="311"/>
      <c r="C149" s="311"/>
      <c r="D149" s="5"/>
      <c r="E149" s="5"/>
      <c r="F149" s="5"/>
      <c r="G149" s="5"/>
    </row>
    <row r="150" spans="1:7" ht="10.050000000000001" customHeight="1">
      <c r="A150" s="5"/>
      <c r="B150" s="5"/>
      <c r="C150" s="5"/>
      <c r="D150" s="5"/>
      <c r="E150" s="315"/>
      <c r="F150" s="315"/>
      <c r="G150" s="315"/>
    </row>
    <row r="151" spans="1:7" ht="20.100000000000001" customHeight="1">
      <c r="A151" s="313" t="s">
        <v>273</v>
      </c>
      <c r="B151" s="313"/>
      <c r="C151" s="313"/>
      <c r="D151" s="313"/>
      <c r="E151" s="313"/>
      <c r="F151" s="313"/>
      <c r="G151" s="313"/>
    </row>
    <row r="152" spans="1:7" ht="15" customHeight="1">
      <c r="A152" s="314" t="s">
        <v>254</v>
      </c>
      <c r="B152" s="314"/>
      <c r="C152" s="151" t="s">
        <v>174</v>
      </c>
      <c r="D152" s="10" t="s">
        <v>175</v>
      </c>
      <c r="E152" s="10" t="s">
        <v>176</v>
      </c>
      <c r="F152" s="10" t="s">
        <v>177</v>
      </c>
      <c r="G152" s="10" t="s">
        <v>178</v>
      </c>
    </row>
    <row r="153" spans="1:7" ht="38.1" customHeight="1">
      <c r="A153" s="11" t="s">
        <v>274</v>
      </c>
      <c r="B153" s="12" t="s">
        <v>275</v>
      </c>
      <c r="C153" s="152" t="s">
        <v>31</v>
      </c>
      <c r="D153" s="11" t="s">
        <v>251</v>
      </c>
      <c r="E153" s="13">
        <v>17.09</v>
      </c>
      <c r="F153" s="14">
        <v>10.42</v>
      </c>
      <c r="G153" s="14">
        <f>ROUND(ROUND(E153,8)*F153,2)</f>
        <v>178.08</v>
      </c>
    </row>
    <row r="154" spans="1:7" ht="29.1" customHeight="1">
      <c r="A154" s="11" t="s">
        <v>264</v>
      </c>
      <c r="B154" s="12" t="s">
        <v>265</v>
      </c>
      <c r="C154" s="152" t="s">
        <v>31</v>
      </c>
      <c r="D154" s="11" t="s">
        <v>48</v>
      </c>
      <c r="E154" s="13">
        <v>0.14000000000000001</v>
      </c>
      <c r="F154" s="14">
        <v>493.88</v>
      </c>
      <c r="G154" s="14">
        <f>ROUND(ROUND(E154,8)*F154,2)</f>
        <v>69.14</v>
      </c>
    </row>
    <row r="155" spans="1:7" ht="29.1" customHeight="1">
      <c r="A155" s="11" t="s">
        <v>268</v>
      </c>
      <c r="B155" s="12" t="s">
        <v>269</v>
      </c>
      <c r="C155" s="152" t="s">
        <v>31</v>
      </c>
      <c r="D155" s="11" t="s">
        <v>33</v>
      </c>
      <c r="E155" s="13">
        <v>1.1000000000000001</v>
      </c>
      <c r="F155" s="14">
        <v>49.91</v>
      </c>
      <c r="G155" s="14">
        <f>ROUND(ROUND(E155,8)*F155,2)</f>
        <v>54.9</v>
      </c>
    </row>
    <row r="156" spans="1:7" ht="21" customHeight="1">
      <c r="A156" s="11" t="s">
        <v>270</v>
      </c>
      <c r="B156" s="12" t="s">
        <v>271</v>
      </c>
      <c r="C156" s="152" t="s">
        <v>31</v>
      </c>
      <c r="D156" s="11" t="s">
        <v>48</v>
      </c>
      <c r="E156" s="13">
        <v>0.14000000000000001</v>
      </c>
      <c r="F156" s="14">
        <v>43.63</v>
      </c>
      <c r="G156" s="14">
        <f>ROUND(ROUND(E156,8)*F156,2)</f>
        <v>6.11</v>
      </c>
    </row>
    <row r="157" spans="1:7" ht="15" customHeight="1">
      <c r="A157" s="5"/>
      <c r="B157" s="5"/>
      <c r="C157" s="5"/>
      <c r="D157" s="5"/>
      <c r="E157" s="310" t="s">
        <v>257</v>
      </c>
      <c r="F157" s="310"/>
      <c r="G157" s="15">
        <f>SUM(G153:G156)</f>
        <v>308.23</v>
      </c>
    </row>
    <row r="158" spans="1:7" ht="15" customHeight="1">
      <c r="A158" s="311" t="s">
        <v>276</v>
      </c>
      <c r="B158" s="311"/>
      <c r="C158" s="311"/>
      <c r="D158" s="5"/>
      <c r="E158" s="312" t="s">
        <v>181</v>
      </c>
      <c r="F158" s="312"/>
      <c r="G158" s="4">
        <v>308.23</v>
      </c>
    </row>
    <row r="159" spans="1:7" ht="2.1" customHeight="1">
      <c r="A159" s="311"/>
      <c r="B159" s="311"/>
      <c r="C159" s="311"/>
      <c r="D159" s="5"/>
      <c r="E159" s="5"/>
      <c r="F159" s="5"/>
      <c r="G159" s="5"/>
    </row>
    <row r="160" spans="1:7" ht="10.050000000000001" customHeight="1">
      <c r="A160" s="5"/>
      <c r="B160" s="5"/>
      <c r="C160" s="5"/>
      <c r="D160" s="5"/>
      <c r="E160" s="315"/>
      <c r="F160" s="315"/>
      <c r="G160" s="315"/>
    </row>
    <row r="161" spans="1:7" ht="20.100000000000001" customHeight="1">
      <c r="A161" s="313" t="s">
        <v>277</v>
      </c>
      <c r="B161" s="313"/>
      <c r="C161" s="313"/>
      <c r="D161" s="313"/>
      <c r="E161" s="313"/>
      <c r="F161" s="313"/>
      <c r="G161" s="313"/>
    </row>
    <row r="162" spans="1:7" ht="15" customHeight="1">
      <c r="A162" s="314" t="s">
        <v>195</v>
      </c>
      <c r="B162" s="314"/>
      <c r="C162" s="151" t="s">
        <v>174</v>
      </c>
      <c r="D162" s="10" t="s">
        <v>175</v>
      </c>
      <c r="E162" s="10" t="s">
        <v>176</v>
      </c>
      <c r="F162" s="10" t="s">
        <v>177</v>
      </c>
      <c r="G162" s="10" t="s">
        <v>178</v>
      </c>
    </row>
    <row r="163" spans="1:7" ht="15" customHeight="1">
      <c r="A163" s="11" t="s">
        <v>278</v>
      </c>
      <c r="B163" s="12" t="s">
        <v>279</v>
      </c>
      <c r="C163" s="152" t="s">
        <v>31</v>
      </c>
      <c r="D163" s="11" t="s">
        <v>198</v>
      </c>
      <c r="E163" s="13">
        <v>1.65</v>
      </c>
      <c r="F163" s="14">
        <v>28.34</v>
      </c>
      <c r="G163" s="14">
        <f>ROUND(ROUND(E163,8)*F163,2)</f>
        <v>46.76</v>
      </c>
    </row>
    <row r="164" spans="1:7" ht="15" customHeight="1">
      <c r="A164" s="11" t="s">
        <v>203</v>
      </c>
      <c r="B164" s="12" t="s">
        <v>204</v>
      </c>
      <c r="C164" s="152" t="s">
        <v>31</v>
      </c>
      <c r="D164" s="11" t="s">
        <v>198</v>
      </c>
      <c r="E164" s="13">
        <v>4.5</v>
      </c>
      <c r="F164" s="14">
        <v>22.95</v>
      </c>
      <c r="G164" s="14">
        <f>ROUND(ROUND(E164,8)*F164,2)</f>
        <v>103.28</v>
      </c>
    </row>
    <row r="165" spans="1:7" ht="18" customHeight="1">
      <c r="A165" s="5"/>
      <c r="B165" s="5"/>
      <c r="C165" s="5"/>
      <c r="D165" s="5"/>
      <c r="E165" s="310" t="s">
        <v>205</v>
      </c>
      <c r="F165" s="310"/>
      <c r="G165" s="15">
        <f>SUM(G163:G164)</f>
        <v>150.04</v>
      </c>
    </row>
    <row r="166" spans="1:7" ht="15" customHeight="1">
      <c r="A166" s="311" t="s">
        <v>280</v>
      </c>
      <c r="B166" s="311"/>
      <c r="C166" s="311"/>
      <c r="D166" s="5"/>
      <c r="E166" s="312" t="s">
        <v>181</v>
      </c>
      <c r="F166" s="312"/>
      <c r="G166" s="4">
        <v>150.04</v>
      </c>
    </row>
    <row r="167" spans="1:7" ht="10.050000000000001" customHeight="1">
      <c r="A167" s="5"/>
      <c r="B167" s="5"/>
      <c r="C167" s="5"/>
      <c r="D167" s="5"/>
      <c r="E167" s="315"/>
      <c r="F167" s="315"/>
      <c r="G167" s="315"/>
    </row>
    <row r="168" spans="1:7" ht="20.100000000000001" customHeight="1">
      <c r="A168" s="313" t="s">
        <v>281</v>
      </c>
      <c r="B168" s="313"/>
      <c r="C168" s="313"/>
      <c r="D168" s="313"/>
      <c r="E168" s="313"/>
      <c r="F168" s="313"/>
      <c r="G168" s="313"/>
    </row>
    <row r="169" spans="1:7" ht="15" customHeight="1">
      <c r="A169" s="314" t="s">
        <v>188</v>
      </c>
      <c r="B169" s="314"/>
      <c r="C169" s="151" t="s">
        <v>174</v>
      </c>
      <c r="D169" s="10" t="s">
        <v>175</v>
      </c>
      <c r="E169" s="10" t="s">
        <v>176</v>
      </c>
      <c r="F169" s="10" t="s">
        <v>177</v>
      </c>
      <c r="G169" s="10" t="s">
        <v>178</v>
      </c>
    </row>
    <row r="170" spans="1:7" ht="29.1" customHeight="1">
      <c r="A170" s="11" t="s">
        <v>282</v>
      </c>
      <c r="B170" s="12" t="s">
        <v>283</v>
      </c>
      <c r="C170" s="152" t="s">
        <v>31</v>
      </c>
      <c r="D170" s="11" t="s">
        <v>191</v>
      </c>
      <c r="E170" s="13">
        <v>5.0000000000000001E-3</v>
      </c>
      <c r="F170" s="14">
        <v>10.79</v>
      </c>
      <c r="G170" s="14">
        <f>ROUND(ROUND(E170,8)*F170,2)</f>
        <v>0.05</v>
      </c>
    </row>
    <row r="171" spans="1:7" ht="18" customHeight="1">
      <c r="A171" s="5"/>
      <c r="B171" s="5"/>
      <c r="C171" s="5"/>
      <c r="D171" s="5"/>
      <c r="E171" s="310" t="s">
        <v>192</v>
      </c>
      <c r="F171" s="310"/>
      <c r="G171" s="15">
        <f>SUM(G170:G170)</f>
        <v>0.05</v>
      </c>
    </row>
    <row r="172" spans="1:7" ht="15" customHeight="1">
      <c r="A172" s="314" t="s">
        <v>195</v>
      </c>
      <c r="B172" s="314"/>
      <c r="C172" s="151" t="s">
        <v>174</v>
      </c>
      <c r="D172" s="10" t="s">
        <v>175</v>
      </c>
      <c r="E172" s="10" t="s">
        <v>176</v>
      </c>
      <c r="F172" s="10" t="s">
        <v>177</v>
      </c>
      <c r="G172" s="10" t="s">
        <v>178</v>
      </c>
    </row>
    <row r="173" spans="1:7" ht="15" customHeight="1">
      <c r="A173" s="11" t="s">
        <v>278</v>
      </c>
      <c r="B173" s="12" t="s">
        <v>279</v>
      </c>
      <c r="C173" s="152" t="s">
        <v>31</v>
      </c>
      <c r="D173" s="11" t="s">
        <v>198</v>
      </c>
      <c r="E173" s="13">
        <v>8.9999999999999993E-3</v>
      </c>
      <c r="F173" s="14">
        <v>28.34</v>
      </c>
      <c r="G173" s="14">
        <f>ROUND(ROUND(E173,8)*F173,2)</f>
        <v>0.26</v>
      </c>
    </row>
    <row r="174" spans="1:7" ht="15" customHeight="1">
      <c r="A174" s="11" t="s">
        <v>203</v>
      </c>
      <c r="B174" s="12" t="s">
        <v>204</v>
      </c>
      <c r="C174" s="152" t="s">
        <v>31</v>
      </c>
      <c r="D174" s="11" t="s">
        <v>198</v>
      </c>
      <c r="E174" s="13">
        <v>1.9E-2</v>
      </c>
      <c r="F174" s="14">
        <v>22.95</v>
      </c>
      <c r="G174" s="14">
        <f>ROUND(ROUND(E174,8)*F174,2)</f>
        <v>0.44</v>
      </c>
    </row>
    <row r="175" spans="1:7" ht="18" customHeight="1">
      <c r="A175" s="5"/>
      <c r="B175" s="5"/>
      <c r="C175" s="5"/>
      <c r="D175" s="5"/>
      <c r="E175" s="310" t="s">
        <v>205</v>
      </c>
      <c r="F175" s="310"/>
      <c r="G175" s="15">
        <f>SUM(G173:G174)</f>
        <v>0.7</v>
      </c>
    </row>
    <row r="176" spans="1:7" ht="15" customHeight="1">
      <c r="A176" s="311" t="s">
        <v>284</v>
      </c>
      <c r="B176" s="311"/>
      <c r="C176" s="311"/>
      <c r="D176" s="5"/>
      <c r="E176" s="312" t="s">
        <v>181</v>
      </c>
      <c r="F176" s="312"/>
      <c r="G176" s="4">
        <v>0.75</v>
      </c>
    </row>
    <row r="177" spans="1:7" ht="10.050000000000001" customHeight="1">
      <c r="A177" s="5"/>
      <c r="B177" s="5"/>
      <c r="C177" s="5"/>
      <c r="D177" s="5"/>
      <c r="E177" s="315"/>
      <c r="F177" s="315"/>
      <c r="G177" s="315"/>
    </row>
    <row r="178" spans="1:7" ht="63.6" customHeight="1">
      <c r="A178" s="313" t="s">
        <v>285</v>
      </c>
      <c r="B178" s="313"/>
      <c r="C178" s="313"/>
      <c r="D178" s="313"/>
      <c r="E178" s="313"/>
      <c r="F178" s="313"/>
      <c r="G178" s="313"/>
    </row>
    <row r="179" spans="1:7" ht="15" customHeight="1">
      <c r="A179" s="314" t="s">
        <v>188</v>
      </c>
      <c r="B179" s="314"/>
      <c r="C179" s="151" t="s">
        <v>174</v>
      </c>
      <c r="D179" s="10" t="s">
        <v>175</v>
      </c>
      <c r="E179" s="10" t="s">
        <v>176</v>
      </c>
      <c r="F179" s="10" t="s">
        <v>177</v>
      </c>
      <c r="G179" s="10" t="s">
        <v>178</v>
      </c>
    </row>
    <row r="180" spans="1:7" ht="38.1" customHeight="1">
      <c r="A180" s="11" t="s">
        <v>286</v>
      </c>
      <c r="B180" s="12" t="s">
        <v>287</v>
      </c>
      <c r="C180" s="152" t="s">
        <v>31</v>
      </c>
      <c r="D180" s="11" t="s">
        <v>212</v>
      </c>
      <c r="E180" s="13">
        <v>0.23100000000000001</v>
      </c>
      <c r="F180" s="14">
        <v>0.44</v>
      </c>
      <c r="G180" s="14">
        <f t="shared" ref="G180:G187" si="1">ROUND(ROUND(E180,8)*F180,2)</f>
        <v>0.1</v>
      </c>
    </row>
    <row r="181" spans="1:7" ht="38.1" customHeight="1">
      <c r="A181" s="11" t="s">
        <v>288</v>
      </c>
      <c r="B181" s="12" t="s">
        <v>289</v>
      </c>
      <c r="C181" s="152" t="s">
        <v>31</v>
      </c>
      <c r="D181" s="11" t="s">
        <v>191</v>
      </c>
      <c r="E181" s="13">
        <v>2.4400000000000002E-2</v>
      </c>
      <c r="F181" s="14">
        <v>2.0499999999999998</v>
      </c>
      <c r="G181" s="14">
        <f t="shared" si="1"/>
        <v>0.05</v>
      </c>
    </row>
    <row r="182" spans="1:7" ht="38.1" customHeight="1">
      <c r="A182" s="11" t="s">
        <v>290</v>
      </c>
      <c r="B182" s="12" t="s">
        <v>291</v>
      </c>
      <c r="C182" s="152" t="s">
        <v>31</v>
      </c>
      <c r="D182" s="11" t="s">
        <v>212</v>
      </c>
      <c r="E182" s="13">
        <v>0.23269999999999999</v>
      </c>
      <c r="F182" s="14">
        <v>0.69</v>
      </c>
      <c r="G182" s="14">
        <f t="shared" si="1"/>
        <v>0.16</v>
      </c>
    </row>
    <row r="183" spans="1:7" ht="38.1" customHeight="1">
      <c r="A183" s="11" t="s">
        <v>292</v>
      </c>
      <c r="B183" s="12" t="s">
        <v>293</v>
      </c>
      <c r="C183" s="152" t="s">
        <v>31</v>
      </c>
      <c r="D183" s="11" t="s">
        <v>191</v>
      </c>
      <c r="E183" s="13">
        <v>2.3428999999999998E-2</v>
      </c>
      <c r="F183" s="14">
        <v>10.82</v>
      </c>
      <c r="G183" s="14">
        <f t="shared" si="1"/>
        <v>0.25</v>
      </c>
    </row>
    <row r="184" spans="1:7" ht="21" customHeight="1">
      <c r="A184" s="11" t="s">
        <v>294</v>
      </c>
      <c r="B184" s="12" t="s">
        <v>295</v>
      </c>
      <c r="C184" s="152" t="s">
        <v>31</v>
      </c>
      <c r="D184" s="11" t="s">
        <v>212</v>
      </c>
      <c r="E184" s="13">
        <v>0.23269999999999999</v>
      </c>
      <c r="F184" s="14">
        <v>5.86</v>
      </c>
      <c r="G184" s="14">
        <f t="shared" si="1"/>
        <v>1.36</v>
      </c>
    </row>
    <row r="185" spans="1:7" ht="21" customHeight="1">
      <c r="A185" s="11" t="s">
        <v>296</v>
      </c>
      <c r="B185" s="12" t="s">
        <v>297</v>
      </c>
      <c r="C185" s="152" t="s">
        <v>31</v>
      </c>
      <c r="D185" s="11" t="s">
        <v>191</v>
      </c>
      <c r="E185" s="13">
        <v>2.3428999999999998E-2</v>
      </c>
      <c r="F185" s="14">
        <v>17.329999999999998</v>
      </c>
      <c r="G185" s="14">
        <f t="shared" si="1"/>
        <v>0.41</v>
      </c>
    </row>
    <row r="186" spans="1:7" ht="29.1" customHeight="1">
      <c r="A186" s="11" t="s">
        <v>298</v>
      </c>
      <c r="B186" s="12" t="s">
        <v>299</v>
      </c>
      <c r="C186" s="152" t="s">
        <v>31</v>
      </c>
      <c r="D186" s="11" t="s">
        <v>212</v>
      </c>
      <c r="E186" s="13">
        <v>0.23269999999999999</v>
      </c>
      <c r="F186" s="14">
        <v>22.65</v>
      </c>
      <c r="G186" s="14">
        <f t="shared" si="1"/>
        <v>5.27</v>
      </c>
    </row>
    <row r="187" spans="1:7" ht="29.1" customHeight="1">
      <c r="A187" s="11" t="s">
        <v>300</v>
      </c>
      <c r="B187" s="12" t="s">
        <v>301</v>
      </c>
      <c r="C187" s="152" t="s">
        <v>31</v>
      </c>
      <c r="D187" s="11" t="s">
        <v>191</v>
      </c>
      <c r="E187" s="13">
        <v>2.3428999999999998E-2</v>
      </c>
      <c r="F187" s="14">
        <v>211.08</v>
      </c>
      <c r="G187" s="14">
        <f t="shared" si="1"/>
        <v>4.95</v>
      </c>
    </row>
    <row r="188" spans="1:7" ht="18" customHeight="1">
      <c r="A188" s="5"/>
      <c r="B188" s="5"/>
      <c r="C188" s="5"/>
      <c r="D188" s="5"/>
      <c r="E188" s="310" t="s">
        <v>192</v>
      </c>
      <c r="F188" s="310"/>
      <c r="G188" s="15">
        <f>SUM(G180:G187)</f>
        <v>12.55</v>
      </c>
    </row>
    <row r="189" spans="1:7" ht="15" customHeight="1">
      <c r="A189" s="314" t="s">
        <v>173</v>
      </c>
      <c r="B189" s="314"/>
      <c r="C189" s="151" t="s">
        <v>174</v>
      </c>
      <c r="D189" s="10" t="s">
        <v>175</v>
      </c>
      <c r="E189" s="10" t="s">
        <v>176</v>
      </c>
      <c r="F189" s="10" t="s">
        <v>177</v>
      </c>
      <c r="G189" s="10" t="s">
        <v>178</v>
      </c>
    </row>
    <row r="190" spans="1:7" ht="21" customHeight="1">
      <c r="A190" s="11" t="s">
        <v>225</v>
      </c>
      <c r="B190" s="12" t="s">
        <v>226</v>
      </c>
      <c r="C190" s="152" t="s">
        <v>31</v>
      </c>
      <c r="D190" s="11" t="s">
        <v>48</v>
      </c>
      <c r="E190" s="13">
        <v>5.7085999999999998E-2</v>
      </c>
      <c r="F190" s="14">
        <v>130</v>
      </c>
      <c r="G190" s="14">
        <f>ROUND(ROUND(E190,8)*F190,2)</f>
        <v>7.42</v>
      </c>
    </row>
    <row r="191" spans="1:7" ht="15" customHeight="1">
      <c r="A191" s="11" t="s">
        <v>302</v>
      </c>
      <c r="B191" s="12" t="s">
        <v>303</v>
      </c>
      <c r="C191" s="152" t="s">
        <v>31</v>
      </c>
      <c r="D191" s="11" t="s">
        <v>251</v>
      </c>
      <c r="E191" s="13">
        <v>24.229430000000001</v>
      </c>
      <c r="F191" s="14">
        <v>0.7</v>
      </c>
      <c r="G191" s="14">
        <f>ROUND(ROUND(E191,8)*F191,2)</f>
        <v>16.96</v>
      </c>
    </row>
    <row r="192" spans="1:7" ht="21" customHeight="1">
      <c r="A192" s="11" t="s">
        <v>304</v>
      </c>
      <c r="B192" s="12" t="s">
        <v>305</v>
      </c>
      <c r="C192" s="152" t="s">
        <v>31</v>
      </c>
      <c r="D192" s="11" t="s">
        <v>48</v>
      </c>
      <c r="E192" s="13">
        <v>3.7256999999999998E-2</v>
      </c>
      <c r="F192" s="14">
        <v>116.15</v>
      </c>
      <c r="G192" s="14">
        <f>ROUND(ROUND(E192,8)*F192,2)</f>
        <v>4.33</v>
      </c>
    </row>
    <row r="193" spans="1:7" ht="29.1" customHeight="1">
      <c r="A193" s="11" t="s">
        <v>306</v>
      </c>
      <c r="B193" s="12" t="s">
        <v>307</v>
      </c>
      <c r="C193" s="152" t="s">
        <v>31</v>
      </c>
      <c r="D193" s="11" t="s">
        <v>33</v>
      </c>
      <c r="E193" s="13">
        <v>1.2190000000000001</v>
      </c>
      <c r="F193" s="14">
        <v>19.649999999999999</v>
      </c>
      <c r="G193" s="14">
        <f>ROUND(ROUND(E193,8)*F193,2)</f>
        <v>23.95</v>
      </c>
    </row>
    <row r="194" spans="1:7" ht="15" customHeight="1">
      <c r="A194" s="5"/>
      <c r="B194" s="5"/>
      <c r="C194" s="5"/>
      <c r="D194" s="5"/>
      <c r="E194" s="310" t="s">
        <v>180</v>
      </c>
      <c r="F194" s="310"/>
      <c r="G194" s="15">
        <f>SUM(G190:G193)</f>
        <v>52.66</v>
      </c>
    </row>
    <row r="195" spans="1:7" ht="15" customHeight="1">
      <c r="A195" s="314" t="s">
        <v>195</v>
      </c>
      <c r="B195" s="314"/>
      <c r="C195" s="151" t="s">
        <v>174</v>
      </c>
      <c r="D195" s="10" t="s">
        <v>175</v>
      </c>
      <c r="E195" s="10" t="s">
        <v>176</v>
      </c>
      <c r="F195" s="10" t="s">
        <v>177</v>
      </c>
      <c r="G195" s="10" t="s">
        <v>178</v>
      </c>
    </row>
    <row r="196" spans="1:7" ht="21" customHeight="1">
      <c r="A196" s="11" t="s">
        <v>308</v>
      </c>
      <c r="B196" s="12" t="s">
        <v>309</v>
      </c>
      <c r="C196" s="152" t="s">
        <v>31</v>
      </c>
      <c r="D196" s="11" t="s">
        <v>198</v>
      </c>
      <c r="E196" s="13">
        <v>0.15645700000000001</v>
      </c>
      <c r="F196" s="14">
        <v>21.49</v>
      </c>
      <c r="G196" s="14">
        <f>ROUND(ROUND(E196,8)*F196,2)</f>
        <v>3.36</v>
      </c>
    </row>
    <row r="197" spans="1:7" ht="21" customHeight="1">
      <c r="A197" s="11" t="s">
        <v>310</v>
      </c>
      <c r="B197" s="12" t="s">
        <v>311</v>
      </c>
      <c r="C197" s="152" t="s">
        <v>31</v>
      </c>
      <c r="D197" s="11" t="s">
        <v>198</v>
      </c>
      <c r="E197" s="13">
        <v>0.312857</v>
      </c>
      <c r="F197" s="14">
        <v>24.34</v>
      </c>
      <c r="G197" s="14">
        <f>ROUND(ROUND(E197,8)*F197,2)</f>
        <v>7.61</v>
      </c>
    </row>
    <row r="198" spans="1:7" ht="15" customHeight="1">
      <c r="A198" s="11" t="s">
        <v>203</v>
      </c>
      <c r="B198" s="12" t="s">
        <v>204</v>
      </c>
      <c r="C198" s="152" t="s">
        <v>31</v>
      </c>
      <c r="D198" s="11" t="s">
        <v>198</v>
      </c>
      <c r="E198" s="13">
        <v>0.46931400000000001</v>
      </c>
      <c r="F198" s="14">
        <v>22.95</v>
      </c>
      <c r="G198" s="14">
        <f>ROUND(ROUND(E198,8)*F198,2)</f>
        <v>10.77</v>
      </c>
    </row>
    <row r="199" spans="1:7" ht="18" customHeight="1">
      <c r="A199" s="5"/>
      <c r="B199" s="5"/>
      <c r="C199" s="5"/>
      <c r="D199" s="5"/>
      <c r="E199" s="310" t="s">
        <v>205</v>
      </c>
      <c r="F199" s="310"/>
      <c r="G199" s="15">
        <f>SUM(G196:G198)</f>
        <v>21.740000000000002</v>
      </c>
    </row>
    <row r="200" spans="1:7" ht="15" customHeight="1">
      <c r="A200" s="314" t="s">
        <v>254</v>
      </c>
      <c r="B200" s="314"/>
      <c r="C200" s="151" t="s">
        <v>174</v>
      </c>
      <c r="D200" s="10" t="s">
        <v>175</v>
      </c>
      <c r="E200" s="10" t="s">
        <v>176</v>
      </c>
      <c r="F200" s="10" t="s">
        <v>177</v>
      </c>
      <c r="G200" s="10" t="s">
        <v>178</v>
      </c>
    </row>
    <row r="201" spans="1:7" ht="21" customHeight="1">
      <c r="A201" s="11" t="s">
        <v>312</v>
      </c>
      <c r="B201" s="12" t="s">
        <v>313</v>
      </c>
      <c r="C201" s="152" t="s">
        <v>31</v>
      </c>
      <c r="D201" s="11" t="s">
        <v>251</v>
      </c>
      <c r="E201" s="13">
        <v>0.80200000000000005</v>
      </c>
      <c r="F201" s="14">
        <v>9.8800000000000008</v>
      </c>
      <c r="G201" s="14">
        <f>ROUND(ROUND(E201,8)*F201,2)</f>
        <v>7.92</v>
      </c>
    </row>
    <row r="202" spans="1:7" ht="21" customHeight="1">
      <c r="A202" s="11" t="s">
        <v>314</v>
      </c>
      <c r="B202" s="12" t="s">
        <v>315</v>
      </c>
      <c r="C202" s="152" t="s">
        <v>31</v>
      </c>
      <c r="D202" s="11" t="s">
        <v>40</v>
      </c>
      <c r="E202" s="13">
        <v>0.125</v>
      </c>
      <c r="F202" s="14">
        <v>27.23</v>
      </c>
      <c r="G202" s="14">
        <f>ROUND(ROUND(E202,8)*F202,2)</f>
        <v>3.4</v>
      </c>
    </row>
    <row r="203" spans="1:7" ht="21" customHeight="1">
      <c r="A203" s="11" t="s">
        <v>316</v>
      </c>
      <c r="B203" s="12" t="s">
        <v>317</v>
      </c>
      <c r="C203" s="152" t="s">
        <v>31</v>
      </c>
      <c r="D203" s="11" t="s">
        <v>102</v>
      </c>
      <c r="E203" s="13">
        <v>0.1</v>
      </c>
      <c r="F203" s="14">
        <v>87.23</v>
      </c>
      <c r="G203" s="14">
        <f>ROUND(ROUND(E203,8)*F203,2)</f>
        <v>8.7200000000000006</v>
      </c>
    </row>
    <row r="204" spans="1:7" ht="15" customHeight="1">
      <c r="A204" s="5"/>
      <c r="B204" s="5"/>
      <c r="C204" s="5"/>
      <c r="D204" s="5"/>
      <c r="E204" s="310" t="s">
        <v>257</v>
      </c>
      <c r="F204" s="310"/>
      <c r="G204" s="15">
        <f>SUM(G201:G203)</f>
        <v>20.04</v>
      </c>
    </row>
    <row r="205" spans="1:7" ht="15" customHeight="1">
      <c r="A205" s="311" t="s">
        <v>318</v>
      </c>
      <c r="B205" s="311"/>
      <c r="C205" s="311"/>
      <c r="D205" s="5"/>
      <c r="E205" s="312" t="s">
        <v>181</v>
      </c>
      <c r="F205" s="312"/>
      <c r="G205" s="4">
        <v>106.99</v>
      </c>
    </row>
    <row r="206" spans="1:7" ht="10.050000000000001" customHeight="1">
      <c r="A206" s="5"/>
      <c r="B206" s="5"/>
      <c r="C206" s="5"/>
      <c r="D206" s="5"/>
      <c r="E206" s="315"/>
      <c r="F206" s="315"/>
      <c r="G206" s="315"/>
    </row>
    <row r="207" spans="1:7" ht="20.100000000000001" customHeight="1">
      <c r="A207" s="313" t="s">
        <v>319</v>
      </c>
      <c r="B207" s="313"/>
      <c r="C207" s="313"/>
      <c r="D207" s="313"/>
      <c r="E207" s="313"/>
      <c r="F207" s="313"/>
      <c r="G207" s="313"/>
    </row>
    <row r="208" spans="1:7" ht="15" customHeight="1">
      <c r="A208" s="314" t="s">
        <v>195</v>
      </c>
      <c r="B208" s="314"/>
      <c r="C208" s="151" t="s">
        <v>174</v>
      </c>
      <c r="D208" s="10" t="s">
        <v>175</v>
      </c>
      <c r="E208" s="10" t="s">
        <v>176</v>
      </c>
      <c r="F208" s="10" t="s">
        <v>177</v>
      </c>
      <c r="G208" s="10" t="s">
        <v>178</v>
      </c>
    </row>
    <row r="209" spans="1:7" ht="15" customHeight="1">
      <c r="A209" s="11" t="s">
        <v>278</v>
      </c>
      <c r="B209" s="12" t="s">
        <v>279</v>
      </c>
      <c r="C209" s="152" t="s">
        <v>31</v>
      </c>
      <c r="D209" s="11" t="s">
        <v>198</v>
      </c>
      <c r="E209" s="13">
        <v>0.4</v>
      </c>
      <c r="F209" s="14">
        <v>28.34</v>
      </c>
      <c r="G209" s="14">
        <f>ROUND(ROUND(E209,8)*F209,2)</f>
        <v>11.34</v>
      </c>
    </row>
    <row r="210" spans="1:7" ht="15" customHeight="1">
      <c r="A210" s="11" t="s">
        <v>203</v>
      </c>
      <c r="B210" s="12" t="s">
        <v>204</v>
      </c>
      <c r="C210" s="152" t="s">
        <v>31</v>
      </c>
      <c r="D210" s="11" t="s">
        <v>198</v>
      </c>
      <c r="E210" s="13">
        <v>0.4</v>
      </c>
      <c r="F210" s="14">
        <v>22.95</v>
      </c>
      <c r="G210" s="14">
        <f>ROUND(ROUND(E210,8)*F210,2)</f>
        <v>9.18</v>
      </c>
    </row>
    <row r="211" spans="1:7" ht="18" customHeight="1">
      <c r="A211" s="5"/>
      <c r="B211" s="5"/>
      <c r="C211" s="5"/>
      <c r="D211" s="5"/>
      <c r="E211" s="310" t="s">
        <v>205</v>
      </c>
      <c r="F211" s="310"/>
      <c r="G211" s="15">
        <f>SUM(G209:G210)</f>
        <v>20.52</v>
      </c>
    </row>
    <row r="212" spans="1:7" ht="15" customHeight="1">
      <c r="A212" s="311" t="s">
        <v>320</v>
      </c>
      <c r="B212" s="311"/>
      <c r="C212" s="311"/>
      <c r="D212" s="5"/>
      <c r="E212" s="312" t="s">
        <v>181</v>
      </c>
      <c r="F212" s="312"/>
      <c r="G212" s="4">
        <v>20.52</v>
      </c>
    </row>
    <row r="213" spans="1:7" ht="21.9" customHeight="1">
      <c r="A213" s="275" t="s">
        <v>171</v>
      </c>
      <c r="B213" s="275"/>
      <c r="C213" s="275"/>
      <c r="D213" s="275"/>
      <c r="E213" s="275"/>
      <c r="F213" s="275"/>
      <c r="G213" s="275"/>
    </row>
  </sheetData>
  <mergeCells count="160">
    <mergeCell ref="A1:G1"/>
    <mergeCell ref="E2:G2"/>
    <mergeCell ref="A3:G3"/>
    <mergeCell ref="A4:B4"/>
    <mergeCell ref="A10:B10"/>
    <mergeCell ref="E12:F12"/>
    <mergeCell ref="E14:G14"/>
    <mergeCell ref="A15:G15"/>
    <mergeCell ref="A16:B16"/>
    <mergeCell ref="A28:B28"/>
    <mergeCell ref="E13:F13"/>
    <mergeCell ref="E6:F6"/>
    <mergeCell ref="E7:F7"/>
    <mergeCell ref="E8:G8"/>
    <mergeCell ref="A9:G9"/>
    <mergeCell ref="E18:F18"/>
    <mergeCell ref="E19:F19"/>
    <mergeCell ref="E20:G20"/>
    <mergeCell ref="E33:F33"/>
    <mergeCell ref="A34:B34"/>
    <mergeCell ref="E30:F30"/>
    <mergeCell ref="A31:B31"/>
    <mergeCell ref="E24:F24"/>
    <mergeCell ref="E25:F25"/>
    <mergeCell ref="E26:G26"/>
    <mergeCell ref="A27:G27"/>
    <mergeCell ref="A21:G21"/>
    <mergeCell ref="A22:B22"/>
    <mergeCell ref="E45:F45"/>
    <mergeCell ref="A46:C46"/>
    <mergeCell ref="E46:F46"/>
    <mergeCell ref="E47:G47"/>
    <mergeCell ref="A48:G48"/>
    <mergeCell ref="E41:G41"/>
    <mergeCell ref="A42:G42"/>
    <mergeCell ref="A43:B43"/>
    <mergeCell ref="E39:F39"/>
    <mergeCell ref="A40:C40"/>
    <mergeCell ref="E40:F40"/>
    <mergeCell ref="A57:G57"/>
    <mergeCell ref="A58:B58"/>
    <mergeCell ref="E60:F60"/>
    <mergeCell ref="E54:F54"/>
    <mergeCell ref="A55:C55"/>
    <mergeCell ref="E55:F55"/>
    <mergeCell ref="E56:G56"/>
    <mergeCell ref="A49:B49"/>
    <mergeCell ref="E51:F51"/>
    <mergeCell ref="A52:B52"/>
    <mergeCell ref="E66:F66"/>
    <mergeCell ref="A67:C67"/>
    <mergeCell ref="E67:F67"/>
    <mergeCell ref="E68:G68"/>
    <mergeCell ref="A61:C61"/>
    <mergeCell ref="E61:F61"/>
    <mergeCell ref="E62:G62"/>
    <mergeCell ref="A63:G63"/>
    <mergeCell ref="A64:B64"/>
    <mergeCell ref="E77:G77"/>
    <mergeCell ref="A78:G78"/>
    <mergeCell ref="A79:B79"/>
    <mergeCell ref="A73:B73"/>
    <mergeCell ref="E75:F75"/>
    <mergeCell ref="A76:C76"/>
    <mergeCell ref="E76:F76"/>
    <mergeCell ref="A69:G69"/>
    <mergeCell ref="A70:B70"/>
    <mergeCell ref="E72:F72"/>
    <mergeCell ref="E90:F90"/>
    <mergeCell ref="A91:B91"/>
    <mergeCell ref="A85:C85"/>
    <mergeCell ref="E85:F85"/>
    <mergeCell ref="E86:G86"/>
    <mergeCell ref="A87:G87"/>
    <mergeCell ref="A88:B88"/>
    <mergeCell ref="E81:F81"/>
    <mergeCell ref="A82:B82"/>
    <mergeCell ref="E84:F84"/>
    <mergeCell ref="A101:B101"/>
    <mergeCell ref="E103:F103"/>
    <mergeCell ref="A104:C104"/>
    <mergeCell ref="E104:F104"/>
    <mergeCell ref="A97:B97"/>
    <mergeCell ref="E100:F100"/>
    <mergeCell ref="E93:F93"/>
    <mergeCell ref="A94:C94"/>
    <mergeCell ref="E94:F94"/>
    <mergeCell ref="E95:G95"/>
    <mergeCell ref="A96:G96"/>
    <mergeCell ref="E113:F113"/>
    <mergeCell ref="A114:C115"/>
    <mergeCell ref="E114:F114"/>
    <mergeCell ref="E116:G116"/>
    <mergeCell ref="A117:G117"/>
    <mergeCell ref="E109:F109"/>
    <mergeCell ref="A110:B110"/>
    <mergeCell ref="E105:G105"/>
    <mergeCell ref="A106:G106"/>
    <mergeCell ref="A107:B107"/>
    <mergeCell ref="E126:F126"/>
    <mergeCell ref="A127:B127"/>
    <mergeCell ref="E129:F129"/>
    <mergeCell ref="E122:G122"/>
    <mergeCell ref="A123:G123"/>
    <mergeCell ref="A124:B124"/>
    <mergeCell ref="A118:B118"/>
    <mergeCell ref="E120:F120"/>
    <mergeCell ref="A121:C121"/>
    <mergeCell ref="E121:F121"/>
    <mergeCell ref="E138:G138"/>
    <mergeCell ref="A139:G139"/>
    <mergeCell ref="A140:B140"/>
    <mergeCell ref="A134:B134"/>
    <mergeCell ref="E136:F136"/>
    <mergeCell ref="A137:C137"/>
    <mergeCell ref="E137:F137"/>
    <mergeCell ref="A130:B130"/>
    <mergeCell ref="E133:F133"/>
    <mergeCell ref="A161:G161"/>
    <mergeCell ref="A162:B162"/>
    <mergeCell ref="E157:F157"/>
    <mergeCell ref="A158:C159"/>
    <mergeCell ref="E158:F158"/>
    <mergeCell ref="E160:G160"/>
    <mergeCell ref="A152:B152"/>
    <mergeCell ref="E147:F147"/>
    <mergeCell ref="A148:C149"/>
    <mergeCell ref="E148:F148"/>
    <mergeCell ref="E150:G150"/>
    <mergeCell ref="A151:G151"/>
    <mergeCell ref="E175:F175"/>
    <mergeCell ref="A176:C176"/>
    <mergeCell ref="E176:F176"/>
    <mergeCell ref="A169:B169"/>
    <mergeCell ref="E171:F171"/>
    <mergeCell ref="A172:B172"/>
    <mergeCell ref="E165:F165"/>
    <mergeCell ref="A166:C166"/>
    <mergeCell ref="E166:F166"/>
    <mergeCell ref="E167:G167"/>
    <mergeCell ref="A168:G168"/>
    <mergeCell ref="E199:F199"/>
    <mergeCell ref="A200:B200"/>
    <mergeCell ref="A195:B195"/>
    <mergeCell ref="E194:F194"/>
    <mergeCell ref="E188:F188"/>
    <mergeCell ref="A189:B189"/>
    <mergeCell ref="E177:G177"/>
    <mergeCell ref="A178:G178"/>
    <mergeCell ref="A179:B179"/>
    <mergeCell ref="E211:F211"/>
    <mergeCell ref="A212:C212"/>
    <mergeCell ref="E212:F212"/>
    <mergeCell ref="A213:G213"/>
    <mergeCell ref="A207:G207"/>
    <mergeCell ref="A208:B208"/>
    <mergeCell ref="E204:F204"/>
    <mergeCell ref="A205:C205"/>
    <mergeCell ref="E205:F205"/>
    <mergeCell ref="E206:G206"/>
  </mergeCells>
  <pageMargins left="0.5" right="0.5" top="0.5" bottom="0.5" header="0" footer="0"/>
  <pageSetup paperSize="9" scale="8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272"/>
  <sheetViews>
    <sheetView view="pageBreakPreview" zoomScaleNormal="100" zoomScaleSheetLayoutView="100" workbookViewId="0">
      <selection activeCell="A3" sqref="A3:XFD1271"/>
    </sheetView>
  </sheetViews>
  <sheetFormatPr defaultColWidth="9.109375" defaultRowHeight="12"/>
  <cols>
    <col min="1" max="1" width="10.33203125" style="3" customWidth="1"/>
    <col min="2" max="2" width="45.88671875" style="3" customWidth="1"/>
    <col min="3" max="3" width="15.44140625" style="3" customWidth="1"/>
    <col min="4" max="4" width="6.109375" style="3" customWidth="1"/>
    <col min="5" max="7" width="12.44140625" style="3" customWidth="1"/>
    <col min="8" max="16384" width="9.109375" style="3"/>
  </cols>
  <sheetData>
    <row r="1" spans="1:7" ht="65.400000000000006" customHeight="1">
      <c r="A1" s="271"/>
      <c r="B1" s="271"/>
      <c r="C1" s="271"/>
      <c r="D1" s="271"/>
      <c r="E1" s="271"/>
      <c r="F1" s="271"/>
      <c r="G1" s="271"/>
    </row>
    <row r="2" spans="1:7">
      <c r="A2" s="5"/>
      <c r="B2" s="5"/>
      <c r="C2" s="5"/>
      <c r="D2" s="5"/>
      <c r="E2" s="315"/>
      <c r="F2" s="315"/>
      <c r="G2" s="315"/>
    </row>
    <row r="3" spans="1:7" ht="12.6" customHeight="1">
      <c r="A3" s="313" t="s">
        <v>321</v>
      </c>
      <c r="B3" s="313"/>
      <c r="C3" s="313"/>
      <c r="D3" s="313"/>
      <c r="E3" s="313"/>
      <c r="F3" s="313"/>
      <c r="G3" s="313"/>
    </row>
    <row r="4" spans="1:7" ht="24">
      <c r="A4" s="314" t="s">
        <v>322</v>
      </c>
      <c r="B4" s="314"/>
      <c r="C4" s="10" t="s">
        <v>174</v>
      </c>
      <c r="D4" s="10" t="s">
        <v>175</v>
      </c>
      <c r="E4" s="10" t="s">
        <v>176</v>
      </c>
      <c r="F4" s="10" t="s">
        <v>177</v>
      </c>
      <c r="G4" s="10" t="s">
        <v>178</v>
      </c>
    </row>
    <row r="5" spans="1:7" ht="22.8">
      <c r="A5" s="11" t="s">
        <v>323</v>
      </c>
      <c r="B5" s="12" t="s">
        <v>324</v>
      </c>
      <c r="C5" s="11" t="s">
        <v>31</v>
      </c>
      <c r="D5" s="11" t="s">
        <v>198</v>
      </c>
      <c r="E5" s="13">
        <v>1</v>
      </c>
      <c r="F5" s="14">
        <v>2.79</v>
      </c>
      <c r="G5" s="14">
        <f t="shared" ref="G5:G10" si="0">TRUNC(TRUNC(E5,8)*F5,2)</f>
        <v>2.79</v>
      </c>
    </row>
    <row r="6" spans="1:7" ht="22.8">
      <c r="A6" s="11" t="s">
        <v>325</v>
      </c>
      <c r="B6" s="12" t="s">
        <v>326</v>
      </c>
      <c r="C6" s="11" t="s">
        <v>31</v>
      </c>
      <c r="D6" s="11" t="s">
        <v>198</v>
      </c>
      <c r="E6" s="13">
        <v>1</v>
      </c>
      <c r="F6" s="14">
        <v>1.31</v>
      </c>
      <c r="G6" s="14">
        <f t="shared" si="0"/>
        <v>1.31</v>
      </c>
    </row>
    <row r="7" spans="1:7" ht="22.8">
      <c r="A7" s="11" t="s">
        <v>327</v>
      </c>
      <c r="B7" s="12" t="s">
        <v>328</v>
      </c>
      <c r="C7" s="11" t="s">
        <v>31</v>
      </c>
      <c r="D7" s="11" t="s">
        <v>198</v>
      </c>
      <c r="E7" s="13">
        <v>1</v>
      </c>
      <c r="F7" s="14">
        <v>1.43</v>
      </c>
      <c r="G7" s="14">
        <f t="shared" si="0"/>
        <v>1.43</v>
      </c>
    </row>
    <row r="8" spans="1:7" ht="22.8">
      <c r="A8" s="11" t="s">
        <v>329</v>
      </c>
      <c r="B8" s="12" t="s">
        <v>330</v>
      </c>
      <c r="C8" s="11" t="s">
        <v>31</v>
      </c>
      <c r="D8" s="11" t="s">
        <v>198</v>
      </c>
      <c r="E8" s="13">
        <v>1</v>
      </c>
      <c r="F8" s="14">
        <v>0.78</v>
      </c>
      <c r="G8" s="14">
        <f t="shared" si="0"/>
        <v>0.78</v>
      </c>
    </row>
    <row r="9" spans="1:7" ht="22.8">
      <c r="A9" s="11" t="s">
        <v>331</v>
      </c>
      <c r="B9" s="12" t="s">
        <v>332</v>
      </c>
      <c r="C9" s="11" t="s">
        <v>31</v>
      </c>
      <c r="D9" s="11" t="s">
        <v>198</v>
      </c>
      <c r="E9" s="13">
        <v>1</v>
      </c>
      <c r="F9" s="14">
        <v>0.08</v>
      </c>
      <c r="G9" s="14">
        <f t="shared" si="0"/>
        <v>0.08</v>
      </c>
    </row>
    <row r="10" spans="1:7" ht="22.8">
      <c r="A10" s="11" t="s">
        <v>333</v>
      </c>
      <c r="B10" s="12" t="s">
        <v>334</v>
      </c>
      <c r="C10" s="11" t="s">
        <v>31</v>
      </c>
      <c r="D10" s="11" t="s">
        <v>198</v>
      </c>
      <c r="E10" s="13">
        <v>1</v>
      </c>
      <c r="F10" s="14">
        <v>0.54</v>
      </c>
      <c r="G10" s="14">
        <f t="shared" si="0"/>
        <v>0.54</v>
      </c>
    </row>
    <row r="11" spans="1:7">
      <c r="A11" s="5"/>
      <c r="B11" s="5"/>
      <c r="C11" s="5"/>
      <c r="D11" s="5"/>
      <c r="E11" s="310" t="s">
        <v>335</v>
      </c>
      <c r="F11" s="310"/>
      <c r="G11" s="15">
        <f>SUM(G5:G10)</f>
        <v>6.93</v>
      </c>
    </row>
    <row r="12" spans="1:7" ht="24">
      <c r="A12" s="314" t="s">
        <v>336</v>
      </c>
      <c r="B12" s="314"/>
      <c r="C12" s="10" t="s">
        <v>174</v>
      </c>
      <c r="D12" s="10" t="s">
        <v>175</v>
      </c>
      <c r="E12" s="10" t="s">
        <v>176</v>
      </c>
      <c r="F12" s="10" t="s">
        <v>177</v>
      </c>
      <c r="G12" s="10" t="s">
        <v>178</v>
      </c>
    </row>
    <row r="13" spans="1:7">
      <c r="A13" s="11" t="s">
        <v>337</v>
      </c>
      <c r="B13" s="12" t="s">
        <v>338</v>
      </c>
      <c r="C13" s="11" t="s">
        <v>31</v>
      </c>
      <c r="D13" s="11" t="s">
        <v>198</v>
      </c>
      <c r="E13" s="13">
        <v>1</v>
      </c>
      <c r="F13" s="14">
        <v>16.739999999999998</v>
      </c>
      <c r="G13" s="14">
        <f>TRUNC(TRUNC(E13,8)*F13,2)</f>
        <v>16.739999999999998</v>
      </c>
    </row>
    <row r="14" spans="1:7">
      <c r="A14" s="5"/>
      <c r="B14" s="5"/>
      <c r="C14" s="5"/>
      <c r="D14" s="5"/>
      <c r="E14" s="310" t="s">
        <v>339</v>
      </c>
      <c r="F14" s="310"/>
      <c r="G14" s="15">
        <f>SUM(G13:G13)</f>
        <v>16.739999999999998</v>
      </c>
    </row>
    <row r="15" spans="1:7" ht="24">
      <c r="A15" s="314" t="s">
        <v>254</v>
      </c>
      <c r="B15" s="314"/>
      <c r="C15" s="10" t="s">
        <v>174</v>
      </c>
      <c r="D15" s="10" t="s">
        <v>175</v>
      </c>
      <c r="E15" s="10" t="s">
        <v>176</v>
      </c>
      <c r="F15" s="10" t="s">
        <v>177</v>
      </c>
      <c r="G15" s="10" t="s">
        <v>178</v>
      </c>
    </row>
    <row r="16" spans="1:7" ht="22.8">
      <c r="A16" s="11" t="s">
        <v>340</v>
      </c>
      <c r="B16" s="12" t="s">
        <v>341</v>
      </c>
      <c r="C16" s="11" t="s">
        <v>31</v>
      </c>
      <c r="D16" s="11" t="s">
        <v>198</v>
      </c>
      <c r="E16" s="13">
        <v>1</v>
      </c>
      <c r="F16" s="14">
        <v>0.19</v>
      </c>
      <c r="G16" s="14">
        <f>TRUNC(TRUNC(E16,8)*F16,2)</f>
        <v>0.19</v>
      </c>
    </row>
    <row r="17" spans="1:7">
      <c r="A17" s="5"/>
      <c r="B17" s="5"/>
      <c r="C17" s="5"/>
      <c r="D17" s="5"/>
      <c r="E17" s="310" t="s">
        <v>257</v>
      </c>
      <c r="F17" s="310"/>
      <c r="G17" s="15">
        <f>SUM(G16:G16)</f>
        <v>0.19</v>
      </c>
    </row>
    <row r="18" spans="1:7">
      <c r="A18" s="5"/>
      <c r="B18" s="5"/>
      <c r="C18" s="5"/>
      <c r="D18" s="5"/>
      <c r="E18" s="312" t="s">
        <v>181</v>
      </c>
      <c r="F18" s="312"/>
      <c r="G18" s="4">
        <f>SUM(G11,G14,G17)</f>
        <v>23.86</v>
      </c>
    </row>
    <row r="19" spans="1:7">
      <c r="A19" s="5"/>
      <c r="B19" s="5"/>
      <c r="C19" s="5"/>
      <c r="D19" s="5"/>
      <c r="E19" s="315"/>
      <c r="F19" s="315"/>
      <c r="G19" s="315"/>
    </row>
    <row r="20" spans="1:7">
      <c r="A20" s="313" t="s">
        <v>342</v>
      </c>
      <c r="B20" s="313"/>
      <c r="C20" s="313"/>
      <c r="D20" s="313"/>
      <c r="E20" s="313"/>
      <c r="F20" s="313"/>
      <c r="G20" s="313"/>
    </row>
    <row r="21" spans="1:7" ht="24">
      <c r="A21" s="314" t="s">
        <v>322</v>
      </c>
      <c r="B21" s="314"/>
      <c r="C21" s="10" t="s">
        <v>174</v>
      </c>
      <c r="D21" s="10" t="s">
        <v>175</v>
      </c>
      <c r="E21" s="10" t="s">
        <v>176</v>
      </c>
      <c r="F21" s="10" t="s">
        <v>177</v>
      </c>
      <c r="G21" s="10" t="s">
        <v>178</v>
      </c>
    </row>
    <row r="22" spans="1:7" ht="22.8">
      <c r="A22" s="11" t="s">
        <v>323</v>
      </c>
      <c r="B22" s="12" t="s">
        <v>324</v>
      </c>
      <c r="C22" s="11" t="s">
        <v>31</v>
      </c>
      <c r="D22" s="11" t="s">
        <v>198</v>
      </c>
      <c r="E22" s="13">
        <v>1</v>
      </c>
      <c r="F22" s="14">
        <v>2.79</v>
      </c>
      <c r="G22" s="14">
        <f t="shared" ref="G22:G27" si="1">TRUNC(TRUNC(E22,8)*F22,2)</f>
        <v>2.79</v>
      </c>
    </row>
    <row r="23" spans="1:7" ht="22.8">
      <c r="A23" s="11" t="s">
        <v>343</v>
      </c>
      <c r="B23" s="12" t="s">
        <v>344</v>
      </c>
      <c r="C23" s="11" t="s">
        <v>31</v>
      </c>
      <c r="D23" s="11" t="s">
        <v>198</v>
      </c>
      <c r="E23" s="13">
        <v>1</v>
      </c>
      <c r="F23" s="14">
        <v>1.43</v>
      </c>
      <c r="G23" s="14">
        <f t="shared" si="1"/>
        <v>1.43</v>
      </c>
    </row>
    <row r="24" spans="1:7" ht="22.8">
      <c r="A24" s="11" t="s">
        <v>327</v>
      </c>
      <c r="B24" s="12" t="s">
        <v>328</v>
      </c>
      <c r="C24" s="11" t="s">
        <v>31</v>
      </c>
      <c r="D24" s="11" t="s">
        <v>198</v>
      </c>
      <c r="E24" s="13">
        <v>1</v>
      </c>
      <c r="F24" s="14">
        <v>1.43</v>
      </c>
      <c r="G24" s="14">
        <f t="shared" si="1"/>
        <v>1.43</v>
      </c>
    </row>
    <row r="25" spans="1:7" ht="34.200000000000003">
      <c r="A25" s="11" t="s">
        <v>345</v>
      </c>
      <c r="B25" s="12" t="s">
        <v>346</v>
      </c>
      <c r="C25" s="11" t="s">
        <v>31</v>
      </c>
      <c r="D25" s="11" t="s">
        <v>198</v>
      </c>
      <c r="E25" s="13">
        <v>1</v>
      </c>
      <c r="F25" s="14">
        <v>0.44</v>
      </c>
      <c r="G25" s="14">
        <f t="shared" si="1"/>
        <v>0.44</v>
      </c>
    </row>
    <row r="26" spans="1:7" ht="22.8">
      <c r="A26" s="11" t="s">
        <v>331</v>
      </c>
      <c r="B26" s="12" t="s">
        <v>332</v>
      </c>
      <c r="C26" s="11" t="s">
        <v>31</v>
      </c>
      <c r="D26" s="11" t="s">
        <v>198</v>
      </c>
      <c r="E26" s="13">
        <v>1</v>
      </c>
      <c r="F26" s="14">
        <v>0.08</v>
      </c>
      <c r="G26" s="14">
        <f t="shared" si="1"/>
        <v>0.08</v>
      </c>
    </row>
    <row r="27" spans="1:7" ht="22.8">
      <c r="A27" s="11" t="s">
        <v>333</v>
      </c>
      <c r="B27" s="12" t="s">
        <v>334</v>
      </c>
      <c r="C27" s="11" t="s">
        <v>31</v>
      </c>
      <c r="D27" s="11" t="s">
        <v>198</v>
      </c>
      <c r="E27" s="13">
        <v>1</v>
      </c>
      <c r="F27" s="14">
        <v>0.54</v>
      </c>
      <c r="G27" s="14">
        <f t="shared" si="1"/>
        <v>0.54</v>
      </c>
    </row>
    <row r="28" spans="1:7">
      <c r="A28" s="5"/>
      <c r="B28" s="5"/>
      <c r="C28" s="5"/>
      <c r="D28" s="5"/>
      <c r="E28" s="310" t="s">
        <v>335</v>
      </c>
      <c r="F28" s="310"/>
      <c r="G28" s="15">
        <f>SUM(G22:G27)</f>
        <v>6.71</v>
      </c>
    </row>
    <row r="29" spans="1:7" ht="24">
      <c r="A29" s="314" t="s">
        <v>336</v>
      </c>
      <c r="B29" s="314"/>
      <c r="C29" s="10" t="s">
        <v>174</v>
      </c>
      <c r="D29" s="10" t="s">
        <v>175</v>
      </c>
      <c r="E29" s="10" t="s">
        <v>176</v>
      </c>
      <c r="F29" s="10" t="s">
        <v>177</v>
      </c>
      <c r="G29" s="10" t="s">
        <v>178</v>
      </c>
    </row>
    <row r="30" spans="1:7">
      <c r="A30" s="11" t="s">
        <v>347</v>
      </c>
      <c r="B30" s="12" t="s">
        <v>348</v>
      </c>
      <c r="C30" s="11" t="s">
        <v>31</v>
      </c>
      <c r="D30" s="11" t="s">
        <v>198</v>
      </c>
      <c r="E30" s="13">
        <v>1</v>
      </c>
      <c r="F30" s="14">
        <v>16.739999999999998</v>
      </c>
      <c r="G30" s="14">
        <f>TRUNC(TRUNC(E30,8)*F30,2)</f>
        <v>16.739999999999998</v>
      </c>
    </row>
    <row r="31" spans="1:7">
      <c r="A31" s="5"/>
      <c r="B31" s="5"/>
      <c r="C31" s="5"/>
      <c r="D31" s="5"/>
      <c r="E31" s="310" t="s">
        <v>339</v>
      </c>
      <c r="F31" s="310"/>
      <c r="G31" s="15">
        <f>SUM(G30:G30)</f>
        <v>16.739999999999998</v>
      </c>
    </row>
    <row r="32" spans="1:7" ht="24">
      <c r="A32" s="314" t="s">
        <v>254</v>
      </c>
      <c r="B32" s="314"/>
      <c r="C32" s="10" t="s">
        <v>174</v>
      </c>
      <c r="D32" s="10" t="s">
        <v>175</v>
      </c>
      <c r="E32" s="10" t="s">
        <v>176</v>
      </c>
      <c r="F32" s="10" t="s">
        <v>177</v>
      </c>
      <c r="G32" s="10" t="s">
        <v>178</v>
      </c>
    </row>
    <row r="33" spans="1:7" ht="34.200000000000003">
      <c r="A33" s="11" t="s">
        <v>349</v>
      </c>
      <c r="B33" s="12" t="s">
        <v>350</v>
      </c>
      <c r="C33" s="11" t="s">
        <v>31</v>
      </c>
      <c r="D33" s="11" t="s">
        <v>198</v>
      </c>
      <c r="E33" s="13">
        <v>1</v>
      </c>
      <c r="F33" s="14">
        <v>0.24</v>
      </c>
      <c r="G33" s="14">
        <f>TRUNC(TRUNC(E33,8)*F33,2)</f>
        <v>0.24</v>
      </c>
    </row>
    <row r="34" spans="1:7">
      <c r="A34" s="5"/>
      <c r="B34" s="5"/>
      <c r="C34" s="5"/>
      <c r="D34" s="5"/>
      <c r="E34" s="310" t="s">
        <v>257</v>
      </c>
      <c r="F34" s="310"/>
      <c r="G34" s="15">
        <f>SUM(G33:G33)</f>
        <v>0.24</v>
      </c>
    </row>
    <row r="35" spans="1:7">
      <c r="A35" s="5"/>
      <c r="B35" s="5"/>
      <c r="C35" s="5"/>
      <c r="D35" s="5"/>
      <c r="E35" s="312" t="s">
        <v>181</v>
      </c>
      <c r="F35" s="312"/>
      <c r="G35" s="4">
        <f>SUM(G28,G31,G34)</f>
        <v>23.689999999999998</v>
      </c>
    </row>
    <row r="36" spans="1:7">
      <c r="A36" s="5"/>
      <c r="B36" s="5"/>
      <c r="C36" s="5"/>
      <c r="D36" s="5"/>
      <c r="E36" s="315"/>
      <c r="F36" s="315"/>
      <c r="G36" s="315"/>
    </row>
    <row r="37" spans="1:7">
      <c r="A37" s="313" t="s">
        <v>351</v>
      </c>
      <c r="B37" s="313"/>
      <c r="C37" s="313"/>
      <c r="D37" s="313"/>
      <c r="E37" s="313"/>
      <c r="F37" s="313"/>
      <c r="G37" s="313"/>
    </row>
    <row r="38" spans="1:7" ht="24">
      <c r="A38" s="314" t="s">
        <v>173</v>
      </c>
      <c r="B38" s="314"/>
      <c r="C38" s="10" t="s">
        <v>174</v>
      </c>
      <c r="D38" s="10" t="s">
        <v>175</v>
      </c>
      <c r="E38" s="10" t="s">
        <v>176</v>
      </c>
      <c r="F38" s="10" t="s">
        <v>177</v>
      </c>
      <c r="G38" s="10" t="s">
        <v>178</v>
      </c>
    </row>
    <row r="39" spans="1:7" ht="22.8">
      <c r="A39" s="11" t="s">
        <v>225</v>
      </c>
      <c r="B39" s="12" t="s">
        <v>226</v>
      </c>
      <c r="C39" s="11" t="s">
        <v>31</v>
      </c>
      <c r="D39" s="11" t="s">
        <v>48</v>
      </c>
      <c r="E39" s="13">
        <v>1.1399999999999999</v>
      </c>
      <c r="F39" s="14">
        <v>130</v>
      </c>
      <c r="G39" s="14">
        <f>TRUNC(TRUNC(E39,8)*F39,2)</f>
        <v>148.19999999999999</v>
      </c>
    </row>
    <row r="40" spans="1:7">
      <c r="A40" s="11" t="s">
        <v>352</v>
      </c>
      <c r="B40" s="12" t="s">
        <v>353</v>
      </c>
      <c r="C40" s="11" t="s">
        <v>31</v>
      </c>
      <c r="D40" s="11" t="s">
        <v>251</v>
      </c>
      <c r="E40" s="13">
        <v>171.13</v>
      </c>
      <c r="F40" s="14">
        <v>1.6</v>
      </c>
      <c r="G40" s="14">
        <f>TRUNC(TRUNC(E40,8)*F40,2)</f>
        <v>273.8</v>
      </c>
    </row>
    <row r="41" spans="1:7">
      <c r="A41" s="11" t="s">
        <v>302</v>
      </c>
      <c r="B41" s="12" t="s">
        <v>303</v>
      </c>
      <c r="C41" s="11" t="s">
        <v>31</v>
      </c>
      <c r="D41" s="11" t="s">
        <v>251</v>
      </c>
      <c r="E41" s="13">
        <v>192.52</v>
      </c>
      <c r="F41" s="14">
        <v>0.7</v>
      </c>
      <c r="G41" s="14">
        <f>TRUNC(TRUNC(E41,8)*F41,2)</f>
        <v>134.76</v>
      </c>
    </row>
    <row r="42" spans="1:7">
      <c r="A42" s="5"/>
      <c r="B42" s="5"/>
      <c r="C42" s="5"/>
      <c r="D42" s="5"/>
      <c r="E42" s="310" t="s">
        <v>180</v>
      </c>
      <c r="F42" s="310"/>
      <c r="G42" s="15">
        <f>SUM(G39:G41)</f>
        <v>556.76</v>
      </c>
    </row>
    <row r="43" spans="1:7" ht="24">
      <c r="A43" s="314" t="s">
        <v>195</v>
      </c>
      <c r="B43" s="314"/>
      <c r="C43" s="10" t="s">
        <v>174</v>
      </c>
      <c r="D43" s="10" t="s">
        <v>175</v>
      </c>
      <c r="E43" s="10" t="s">
        <v>176</v>
      </c>
      <c r="F43" s="10" t="s">
        <v>177</v>
      </c>
      <c r="G43" s="10" t="s">
        <v>178</v>
      </c>
    </row>
    <row r="44" spans="1:7">
      <c r="A44" s="11" t="s">
        <v>203</v>
      </c>
      <c r="B44" s="12" t="s">
        <v>204</v>
      </c>
      <c r="C44" s="11" t="s">
        <v>31</v>
      </c>
      <c r="D44" s="11" t="s">
        <v>198</v>
      </c>
      <c r="E44" s="13">
        <v>11.1</v>
      </c>
      <c r="F44" s="14">
        <v>22.95</v>
      </c>
      <c r="G44" s="14">
        <f>TRUNC(TRUNC(E44,8)*F44,2)</f>
        <v>254.74</v>
      </c>
    </row>
    <row r="45" spans="1:7">
      <c r="A45" s="5"/>
      <c r="B45" s="5"/>
      <c r="C45" s="5"/>
      <c r="D45" s="5"/>
      <c r="E45" s="310" t="s">
        <v>205</v>
      </c>
      <c r="F45" s="310"/>
      <c r="G45" s="15">
        <f>SUM(G44:G44)</f>
        <v>254.74</v>
      </c>
    </row>
    <row r="46" spans="1:7">
      <c r="A46" s="5"/>
      <c r="B46" s="5"/>
      <c r="C46" s="5"/>
      <c r="D46" s="5"/>
      <c r="E46" s="312" t="s">
        <v>181</v>
      </c>
      <c r="F46" s="312"/>
      <c r="G46" s="4">
        <f>SUM(G42,G45)</f>
        <v>811.5</v>
      </c>
    </row>
    <row r="47" spans="1:7">
      <c r="A47" s="5"/>
      <c r="B47" s="5"/>
      <c r="C47" s="5"/>
      <c r="D47" s="5"/>
      <c r="E47" s="315"/>
      <c r="F47" s="315"/>
      <c r="G47" s="315"/>
    </row>
    <row r="48" spans="1:7">
      <c r="A48" s="313" t="s">
        <v>354</v>
      </c>
      <c r="B48" s="313"/>
      <c r="C48" s="313"/>
      <c r="D48" s="313"/>
      <c r="E48" s="313"/>
      <c r="F48" s="313"/>
      <c r="G48" s="313"/>
    </row>
    <row r="49" spans="1:7" ht="24">
      <c r="A49" s="314" t="s">
        <v>173</v>
      </c>
      <c r="B49" s="314"/>
      <c r="C49" s="10" t="s">
        <v>174</v>
      </c>
      <c r="D49" s="10" t="s">
        <v>175</v>
      </c>
      <c r="E49" s="10" t="s">
        <v>176</v>
      </c>
      <c r="F49" s="10" t="s">
        <v>177</v>
      </c>
      <c r="G49" s="10" t="s">
        <v>178</v>
      </c>
    </row>
    <row r="50" spans="1:7" ht="22.8">
      <c r="A50" s="11" t="s">
        <v>355</v>
      </c>
      <c r="B50" s="12" t="s">
        <v>356</v>
      </c>
      <c r="C50" s="11" t="s">
        <v>31</v>
      </c>
      <c r="D50" s="11" t="s">
        <v>48</v>
      </c>
      <c r="E50" s="13">
        <v>0.94</v>
      </c>
      <c r="F50" s="14">
        <v>131.69</v>
      </c>
      <c r="G50" s="14">
        <f>TRUNC(TRUNC(E50,8)*F50,2)</f>
        <v>123.78</v>
      </c>
    </row>
    <row r="51" spans="1:7">
      <c r="A51" s="11" t="s">
        <v>302</v>
      </c>
      <c r="B51" s="12" t="s">
        <v>303</v>
      </c>
      <c r="C51" s="11" t="s">
        <v>31</v>
      </c>
      <c r="D51" s="11" t="s">
        <v>251</v>
      </c>
      <c r="E51" s="13">
        <v>422.63</v>
      </c>
      <c r="F51" s="14">
        <v>0.7</v>
      </c>
      <c r="G51" s="14">
        <f>TRUNC(TRUNC(E51,8)*F51,2)</f>
        <v>295.83999999999997</v>
      </c>
    </row>
    <row r="52" spans="1:7">
      <c r="A52" s="5"/>
      <c r="B52" s="5"/>
      <c r="C52" s="5"/>
      <c r="D52" s="5"/>
      <c r="E52" s="310" t="s">
        <v>180</v>
      </c>
      <c r="F52" s="310"/>
      <c r="G52" s="15">
        <f>SUM(G50:G51)</f>
        <v>419.62</v>
      </c>
    </row>
    <row r="53" spans="1:7" ht="24">
      <c r="A53" s="314" t="s">
        <v>195</v>
      </c>
      <c r="B53" s="314"/>
      <c r="C53" s="10" t="s">
        <v>174</v>
      </c>
      <c r="D53" s="10" t="s">
        <v>175</v>
      </c>
      <c r="E53" s="10" t="s">
        <v>176</v>
      </c>
      <c r="F53" s="10" t="s">
        <v>177</v>
      </c>
      <c r="G53" s="10" t="s">
        <v>178</v>
      </c>
    </row>
    <row r="54" spans="1:7">
      <c r="A54" s="11" t="s">
        <v>203</v>
      </c>
      <c r="B54" s="12" t="s">
        <v>204</v>
      </c>
      <c r="C54" s="11" t="s">
        <v>31</v>
      </c>
      <c r="D54" s="11" t="s">
        <v>198</v>
      </c>
      <c r="E54" s="13">
        <v>11.02</v>
      </c>
      <c r="F54" s="14">
        <v>22.95</v>
      </c>
      <c r="G54" s="14">
        <f>TRUNC(TRUNC(E54,8)*F54,2)</f>
        <v>252.9</v>
      </c>
    </row>
    <row r="55" spans="1:7">
      <c r="A55" s="5"/>
      <c r="B55" s="5"/>
      <c r="C55" s="5"/>
      <c r="D55" s="5"/>
      <c r="E55" s="310" t="s">
        <v>205</v>
      </c>
      <c r="F55" s="310"/>
      <c r="G55" s="15">
        <f>SUM(G54:G54)</f>
        <v>252.9</v>
      </c>
    </row>
    <row r="56" spans="1:7">
      <c r="A56" s="5"/>
      <c r="B56" s="5"/>
      <c r="C56" s="5"/>
      <c r="D56" s="5"/>
      <c r="E56" s="312" t="s">
        <v>181</v>
      </c>
      <c r="F56" s="312"/>
      <c r="G56" s="4">
        <f>SUM(G52,G55)</f>
        <v>672.52</v>
      </c>
    </row>
    <row r="57" spans="1:7">
      <c r="A57" s="5"/>
      <c r="B57" s="5"/>
      <c r="C57" s="5"/>
      <c r="D57" s="5"/>
      <c r="E57" s="315"/>
      <c r="F57" s="315"/>
      <c r="G57" s="315"/>
    </row>
    <row r="58" spans="1:7">
      <c r="A58" s="313" t="s">
        <v>357</v>
      </c>
      <c r="B58" s="313"/>
      <c r="C58" s="313"/>
      <c r="D58" s="313"/>
      <c r="E58" s="313"/>
      <c r="F58" s="313"/>
      <c r="G58" s="313"/>
    </row>
    <row r="59" spans="1:7" ht="24">
      <c r="A59" s="314" t="s">
        <v>173</v>
      </c>
      <c r="B59" s="314"/>
      <c r="C59" s="10" t="s">
        <v>174</v>
      </c>
      <c r="D59" s="10" t="s">
        <v>175</v>
      </c>
      <c r="E59" s="10" t="s">
        <v>176</v>
      </c>
      <c r="F59" s="10" t="s">
        <v>177</v>
      </c>
      <c r="G59" s="10" t="s">
        <v>178</v>
      </c>
    </row>
    <row r="60" spans="1:7" ht="22.8">
      <c r="A60" s="11" t="s">
        <v>225</v>
      </c>
      <c r="B60" s="12" t="s">
        <v>226</v>
      </c>
      <c r="C60" s="11" t="s">
        <v>31</v>
      </c>
      <c r="D60" s="11" t="s">
        <v>48</v>
      </c>
      <c r="E60" s="13">
        <v>1.07</v>
      </c>
      <c r="F60" s="14">
        <v>130</v>
      </c>
      <c r="G60" s="14">
        <f>TRUNC(TRUNC(E60,8)*F60,2)</f>
        <v>139.1</v>
      </c>
    </row>
    <row r="61" spans="1:7">
      <c r="A61" s="11" t="s">
        <v>302</v>
      </c>
      <c r="B61" s="12" t="s">
        <v>303</v>
      </c>
      <c r="C61" s="11" t="s">
        <v>31</v>
      </c>
      <c r="D61" s="11" t="s">
        <v>251</v>
      </c>
      <c r="E61" s="13">
        <v>482.96</v>
      </c>
      <c r="F61" s="14">
        <v>0.7</v>
      </c>
      <c r="G61" s="14">
        <f>TRUNC(TRUNC(E61,8)*F61,2)</f>
        <v>338.07</v>
      </c>
    </row>
    <row r="62" spans="1:7">
      <c r="A62" s="5"/>
      <c r="B62" s="5"/>
      <c r="C62" s="5"/>
      <c r="D62" s="5"/>
      <c r="E62" s="310" t="s">
        <v>180</v>
      </c>
      <c r="F62" s="310"/>
      <c r="G62" s="15">
        <f>SUM(G60:G61)</f>
        <v>477.16999999999996</v>
      </c>
    </row>
    <row r="63" spans="1:7" ht="24">
      <c r="A63" s="314" t="s">
        <v>195</v>
      </c>
      <c r="B63" s="314"/>
      <c r="C63" s="10" t="s">
        <v>174</v>
      </c>
      <c r="D63" s="10" t="s">
        <v>175</v>
      </c>
      <c r="E63" s="10" t="s">
        <v>176</v>
      </c>
      <c r="F63" s="10" t="s">
        <v>177</v>
      </c>
      <c r="G63" s="10" t="s">
        <v>178</v>
      </c>
    </row>
    <row r="64" spans="1:7">
      <c r="A64" s="11" t="s">
        <v>203</v>
      </c>
      <c r="B64" s="12" t="s">
        <v>204</v>
      </c>
      <c r="C64" s="11" t="s">
        <v>31</v>
      </c>
      <c r="D64" s="11" t="s">
        <v>198</v>
      </c>
      <c r="E64" s="13">
        <v>8.57</v>
      </c>
      <c r="F64" s="14">
        <v>22.95</v>
      </c>
      <c r="G64" s="14">
        <f>TRUNC(TRUNC(E64,8)*F64,2)</f>
        <v>196.68</v>
      </c>
    </row>
    <row r="65" spans="1:7">
      <c r="A65" s="5"/>
      <c r="B65" s="5"/>
      <c r="C65" s="5"/>
      <c r="D65" s="5"/>
      <c r="E65" s="310" t="s">
        <v>205</v>
      </c>
      <c r="F65" s="310"/>
      <c r="G65" s="15">
        <f>SUM(G64:G64)</f>
        <v>196.68</v>
      </c>
    </row>
    <row r="66" spans="1:7">
      <c r="A66" s="5"/>
      <c r="B66" s="5"/>
      <c r="C66" s="5"/>
      <c r="D66" s="5"/>
      <c r="E66" s="312" t="s">
        <v>181</v>
      </c>
      <c r="F66" s="312"/>
      <c r="G66" s="4">
        <f>SUM(G62,G65)</f>
        <v>673.84999999999991</v>
      </c>
    </row>
    <row r="67" spans="1:7">
      <c r="A67" s="5"/>
      <c r="B67" s="5"/>
      <c r="C67" s="5"/>
      <c r="D67" s="5"/>
      <c r="E67" s="315"/>
      <c r="F67" s="315"/>
      <c r="G67" s="315"/>
    </row>
    <row r="68" spans="1:7">
      <c r="A68" s="313" t="s">
        <v>358</v>
      </c>
      <c r="B68" s="313"/>
      <c r="C68" s="313"/>
      <c r="D68" s="313"/>
      <c r="E68" s="313"/>
      <c r="F68" s="313"/>
      <c r="G68" s="313"/>
    </row>
    <row r="69" spans="1:7" ht="24">
      <c r="A69" s="314" t="s">
        <v>322</v>
      </c>
      <c r="B69" s="314"/>
      <c r="C69" s="10" t="s">
        <v>174</v>
      </c>
      <c r="D69" s="10" t="s">
        <v>175</v>
      </c>
      <c r="E69" s="10" t="s">
        <v>176</v>
      </c>
      <c r="F69" s="10" t="s">
        <v>177</v>
      </c>
      <c r="G69" s="10" t="s">
        <v>178</v>
      </c>
    </row>
    <row r="70" spans="1:7" ht="22.8">
      <c r="A70" s="11" t="s">
        <v>323</v>
      </c>
      <c r="B70" s="12" t="s">
        <v>324</v>
      </c>
      <c r="C70" s="11" t="s">
        <v>31</v>
      </c>
      <c r="D70" s="11" t="s">
        <v>198</v>
      </c>
      <c r="E70" s="13">
        <v>1</v>
      </c>
      <c r="F70" s="14">
        <v>2.79</v>
      </c>
      <c r="G70" s="14">
        <f t="shared" ref="G70:G75" si="2">TRUNC(TRUNC(E70,8)*F70,2)</f>
        <v>2.79</v>
      </c>
    </row>
    <row r="71" spans="1:7" ht="22.8">
      <c r="A71" s="11" t="s">
        <v>325</v>
      </c>
      <c r="B71" s="12" t="s">
        <v>326</v>
      </c>
      <c r="C71" s="11" t="s">
        <v>31</v>
      </c>
      <c r="D71" s="11" t="s">
        <v>198</v>
      </c>
      <c r="E71" s="13">
        <v>1</v>
      </c>
      <c r="F71" s="14">
        <v>1.31</v>
      </c>
      <c r="G71" s="14">
        <f t="shared" si="2"/>
        <v>1.31</v>
      </c>
    </row>
    <row r="72" spans="1:7" ht="22.8">
      <c r="A72" s="11" t="s">
        <v>327</v>
      </c>
      <c r="B72" s="12" t="s">
        <v>328</v>
      </c>
      <c r="C72" s="11" t="s">
        <v>31</v>
      </c>
      <c r="D72" s="11" t="s">
        <v>198</v>
      </c>
      <c r="E72" s="13">
        <v>1</v>
      </c>
      <c r="F72" s="14">
        <v>1.43</v>
      </c>
      <c r="G72" s="14">
        <f t="shared" si="2"/>
        <v>1.43</v>
      </c>
    </row>
    <row r="73" spans="1:7" ht="22.8">
      <c r="A73" s="11" t="s">
        <v>329</v>
      </c>
      <c r="B73" s="12" t="s">
        <v>330</v>
      </c>
      <c r="C73" s="11" t="s">
        <v>31</v>
      </c>
      <c r="D73" s="11" t="s">
        <v>198</v>
      </c>
      <c r="E73" s="13">
        <v>1</v>
      </c>
      <c r="F73" s="14">
        <v>0.78</v>
      </c>
      <c r="G73" s="14">
        <f t="shared" si="2"/>
        <v>0.78</v>
      </c>
    </row>
    <row r="74" spans="1:7" ht="22.8">
      <c r="A74" s="11" t="s">
        <v>331</v>
      </c>
      <c r="B74" s="12" t="s">
        <v>332</v>
      </c>
      <c r="C74" s="11" t="s">
        <v>31</v>
      </c>
      <c r="D74" s="11" t="s">
        <v>198</v>
      </c>
      <c r="E74" s="13">
        <v>1</v>
      </c>
      <c r="F74" s="14">
        <v>0.08</v>
      </c>
      <c r="G74" s="14">
        <f t="shared" si="2"/>
        <v>0.08</v>
      </c>
    </row>
    <row r="75" spans="1:7" ht="22.8">
      <c r="A75" s="11" t="s">
        <v>333</v>
      </c>
      <c r="B75" s="12" t="s">
        <v>334</v>
      </c>
      <c r="C75" s="11" t="s">
        <v>31</v>
      </c>
      <c r="D75" s="11" t="s">
        <v>198</v>
      </c>
      <c r="E75" s="13">
        <v>1</v>
      </c>
      <c r="F75" s="14">
        <v>0.54</v>
      </c>
      <c r="G75" s="14">
        <f t="shared" si="2"/>
        <v>0.54</v>
      </c>
    </row>
    <row r="76" spans="1:7">
      <c r="A76" s="5"/>
      <c r="B76" s="5"/>
      <c r="C76" s="5"/>
      <c r="D76" s="5"/>
      <c r="E76" s="310" t="s">
        <v>335</v>
      </c>
      <c r="F76" s="310"/>
      <c r="G76" s="15">
        <f>SUM(G70:G75)</f>
        <v>6.93</v>
      </c>
    </row>
    <row r="77" spans="1:7" ht="24">
      <c r="A77" s="314" t="s">
        <v>336</v>
      </c>
      <c r="B77" s="314"/>
      <c r="C77" s="10" t="s">
        <v>174</v>
      </c>
      <c r="D77" s="10" t="s">
        <v>175</v>
      </c>
      <c r="E77" s="10" t="s">
        <v>176</v>
      </c>
      <c r="F77" s="10" t="s">
        <v>177</v>
      </c>
      <c r="G77" s="10" t="s">
        <v>178</v>
      </c>
    </row>
    <row r="78" spans="1:7">
      <c r="A78" s="11" t="s">
        <v>359</v>
      </c>
      <c r="B78" s="12" t="s">
        <v>360</v>
      </c>
      <c r="C78" s="11" t="s">
        <v>31</v>
      </c>
      <c r="D78" s="11" t="s">
        <v>198</v>
      </c>
      <c r="E78" s="13">
        <v>1</v>
      </c>
      <c r="F78" s="14">
        <v>20.97</v>
      </c>
      <c r="G78" s="14">
        <f>TRUNC(TRUNC(E78,8)*F78,2)</f>
        <v>20.97</v>
      </c>
    </row>
    <row r="79" spans="1:7">
      <c r="A79" s="5"/>
      <c r="B79" s="5"/>
      <c r="C79" s="5"/>
      <c r="D79" s="5"/>
      <c r="E79" s="310" t="s">
        <v>339</v>
      </c>
      <c r="F79" s="310"/>
      <c r="G79" s="15">
        <f>SUM(G78:G78)</f>
        <v>20.97</v>
      </c>
    </row>
    <row r="80" spans="1:7" ht="24">
      <c r="A80" s="314" t="s">
        <v>254</v>
      </c>
      <c r="B80" s="314"/>
      <c r="C80" s="10" t="s">
        <v>174</v>
      </c>
      <c r="D80" s="10" t="s">
        <v>175</v>
      </c>
      <c r="E80" s="10" t="s">
        <v>176</v>
      </c>
      <c r="F80" s="10" t="s">
        <v>177</v>
      </c>
      <c r="G80" s="10" t="s">
        <v>178</v>
      </c>
    </row>
    <row r="81" spans="1:7" ht="22.8">
      <c r="A81" s="11" t="s">
        <v>361</v>
      </c>
      <c r="B81" s="12" t="s">
        <v>362</v>
      </c>
      <c r="C81" s="11" t="s">
        <v>31</v>
      </c>
      <c r="D81" s="11" t="s">
        <v>198</v>
      </c>
      <c r="E81" s="13">
        <v>1</v>
      </c>
      <c r="F81" s="14">
        <v>0.24</v>
      </c>
      <c r="G81" s="14">
        <f>TRUNC(TRUNC(E81,8)*F81,2)</f>
        <v>0.24</v>
      </c>
    </row>
    <row r="82" spans="1:7">
      <c r="A82" s="5"/>
      <c r="B82" s="5"/>
      <c r="C82" s="5"/>
      <c r="D82" s="5"/>
      <c r="E82" s="310" t="s">
        <v>257</v>
      </c>
      <c r="F82" s="310"/>
      <c r="G82" s="15">
        <f>SUM(G81:G81)</f>
        <v>0.24</v>
      </c>
    </row>
    <row r="83" spans="1:7">
      <c r="A83" s="5"/>
      <c r="B83" s="5"/>
      <c r="C83" s="5"/>
      <c r="D83" s="5"/>
      <c r="E83" s="312" t="s">
        <v>181</v>
      </c>
      <c r="F83" s="312"/>
      <c r="G83" s="4">
        <f>SUM(G76,G79,G82)</f>
        <v>28.139999999999997</v>
      </c>
    </row>
    <row r="84" spans="1:7">
      <c r="A84" s="5"/>
      <c r="B84" s="5"/>
      <c r="C84" s="5"/>
      <c r="D84" s="5"/>
      <c r="E84" s="315"/>
      <c r="F84" s="315"/>
      <c r="G84" s="315"/>
    </row>
    <row r="85" spans="1:7">
      <c r="A85" s="313" t="s">
        <v>363</v>
      </c>
      <c r="B85" s="313"/>
      <c r="C85" s="313"/>
      <c r="D85" s="313"/>
      <c r="E85" s="313"/>
      <c r="F85" s="313"/>
      <c r="G85" s="313"/>
    </row>
    <row r="86" spans="1:7" ht="24">
      <c r="A86" s="314" t="s">
        <v>173</v>
      </c>
      <c r="B86" s="314"/>
      <c r="C86" s="10" t="s">
        <v>174</v>
      </c>
      <c r="D86" s="10" t="s">
        <v>175</v>
      </c>
      <c r="E86" s="10" t="s">
        <v>176</v>
      </c>
      <c r="F86" s="10" t="s">
        <v>177</v>
      </c>
      <c r="G86" s="10" t="s">
        <v>178</v>
      </c>
    </row>
    <row r="87" spans="1:7" ht="22.8">
      <c r="A87" s="11" t="s">
        <v>364</v>
      </c>
      <c r="B87" s="12" t="s">
        <v>365</v>
      </c>
      <c r="C87" s="11" t="s">
        <v>31</v>
      </c>
      <c r="D87" s="11" t="s">
        <v>251</v>
      </c>
      <c r="E87" s="13">
        <v>2.5000000000000001E-2</v>
      </c>
      <c r="F87" s="14">
        <v>16.100000000000001</v>
      </c>
      <c r="G87" s="14">
        <f>TRUNC(TRUNC(E87,8)*F87,2)</f>
        <v>0.4</v>
      </c>
    </row>
    <row r="88" spans="1:7" ht="34.200000000000003">
      <c r="A88" s="11" t="s">
        <v>366</v>
      </c>
      <c r="B88" s="12" t="s">
        <v>367</v>
      </c>
      <c r="C88" s="11" t="s">
        <v>31</v>
      </c>
      <c r="D88" s="11" t="s">
        <v>40</v>
      </c>
      <c r="E88" s="13">
        <v>0.36699999999999999</v>
      </c>
      <c r="F88" s="14">
        <v>0.22</v>
      </c>
      <c r="G88" s="14">
        <f>TRUNC(TRUNC(E88,8)*F88,2)</f>
        <v>0.08</v>
      </c>
    </row>
    <row r="89" spans="1:7">
      <c r="A89" s="5"/>
      <c r="B89" s="5"/>
      <c r="C89" s="5"/>
      <c r="D89" s="5"/>
      <c r="E89" s="310" t="s">
        <v>180</v>
      </c>
      <c r="F89" s="310"/>
      <c r="G89" s="15">
        <f>SUM(G87:G88)</f>
        <v>0.48000000000000004</v>
      </c>
    </row>
    <row r="90" spans="1:7" ht="24">
      <c r="A90" s="314" t="s">
        <v>195</v>
      </c>
      <c r="B90" s="314"/>
      <c r="C90" s="10" t="s">
        <v>174</v>
      </c>
      <c r="D90" s="10" t="s">
        <v>175</v>
      </c>
      <c r="E90" s="10" t="s">
        <v>176</v>
      </c>
      <c r="F90" s="10" t="s">
        <v>177</v>
      </c>
      <c r="G90" s="10" t="s">
        <v>178</v>
      </c>
    </row>
    <row r="91" spans="1:7" ht="22.8">
      <c r="A91" s="11" t="s">
        <v>368</v>
      </c>
      <c r="B91" s="12" t="s">
        <v>369</v>
      </c>
      <c r="C91" s="11" t="s">
        <v>31</v>
      </c>
      <c r="D91" s="11" t="s">
        <v>198</v>
      </c>
      <c r="E91" s="13">
        <v>7.6E-3</v>
      </c>
      <c r="F91" s="14">
        <v>23.86</v>
      </c>
      <c r="G91" s="14">
        <f>TRUNC(TRUNC(E91,8)*F91,2)</f>
        <v>0.18</v>
      </c>
    </row>
    <row r="92" spans="1:7">
      <c r="A92" s="11" t="s">
        <v>370</v>
      </c>
      <c r="B92" s="12" t="s">
        <v>371</v>
      </c>
      <c r="C92" s="11" t="s">
        <v>31</v>
      </c>
      <c r="D92" s="11" t="s">
        <v>198</v>
      </c>
      <c r="E92" s="13">
        <v>4.6399999999999997E-2</v>
      </c>
      <c r="F92" s="14">
        <v>28.14</v>
      </c>
      <c r="G92" s="14">
        <f>TRUNC(TRUNC(E92,8)*F92,2)</f>
        <v>1.3</v>
      </c>
    </row>
    <row r="93" spans="1:7">
      <c r="A93" s="5"/>
      <c r="B93" s="5"/>
      <c r="C93" s="5"/>
      <c r="D93" s="5"/>
      <c r="E93" s="310" t="s">
        <v>205</v>
      </c>
      <c r="F93" s="310"/>
      <c r="G93" s="15">
        <f>SUM(G91:G92)</f>
        <v>1.48</v>
      </c>
    </row>
    <row r="94" spans="1:7" ht="24">
      <c r="A94" s="314" t="s">
        <v>254</v>
      </c>
      <c r="B94" s="314"/>
      <c r="C94" s="10" t="s">
        <v>174</v>
      </c>
      <c r="D94" s="10" t="s">
        <v>175</v>
      </c>
      <c r="E94" s="10" t="s">
        <v>176</v>
      </c>
      <c r="F94" s="10" t="s">
        <v>177</v>
      </c>
      <c r="G94" s="10" t="s">
        <v>178</v>
      </c>
    </row>
    <row r="95" spans="1:7" ht="22.8">
      <c r="A95" s="11" t="s">
        <v>372</v>
      </c>
      <c r="B95" s="12" t="s">
        <v>373</v>
      </c>
      <c r="C95" s="11" t="s">
        <v>31</v>
      </c>
      <c r="D95" s="11" t="s">
        <v>251</v>
      </c>
      <c r="E95" s="13">
        <v>1</v>
      </c>
      <c r="F95" s="14">
        <v>8.4600000000000009</v>
      </c>
      <c r="G95" s="14">
        <f>TRUNC(TRUNC(E95,8)*F95,2)</f>
        <v>8.4600000000000009</v>
      </c>
    </row>
    <row r="96" spans="1:7">
      <c r="A96" s="5"/>
      <c r="B96" s="5"/>
      <c r="C96" s="5"/>
      <c r="D96" s="5"/>
      <c r="E96" s="310" t="s">
        <v>257</v>
      </c>
      <c r="F96" s="310"/>
      <c r="G96" s="15">
        <f>SUM(G95:G95)</f>
        <v>8.4600000000000009</v>
      </c>
    </row>
    <row r="97" spans="1:7">
      <c r="A97" s="5"/>
      <c r="B97" s="5"/>
      <c r="C97" s="5"/>
      <c r="D97" s="5"/>
      <c r="E97" s="312" t="s">
        <v>181</v>
      </c>
      <c r="F97" s="312"/>
      <c r="G97" s="4">
        <f>SUM(G89,G93,G96)</f>
        <v>10.420000000000002</v>
      </c>
    </row>
    <row r="98" spans="1:7">
      <c r="A98" s="5"/>
      <c r="B98" s="5"/>
      <c r="C98" s="5"/>
      <c r="D98" s="5"/>
      <c r="E98" s="315"/>
      <c r="F98" s="315"/>
      <c r="G98" s="315"/>
    </row>
    <row r="99" spans="1:7">
      <c r="A99" s="313" t="s">
        <v>374</v>
      </c>
      <c r="B99" s="313"/>
      <c r="C99" s="313"/>
      <c r="D99" s="313"/>
      <c r="E99" s="313"/>
      <c r="F99" s="313"/>
      <c r="G99" s="313"/>
    </row>
    <row r="100" spans="1:7" ht="24">
      <c r="A100" s="314" t="s">
        <v>173</v>
      </c>
      <c r="B100" s="314"/>
      <c r="C100" s="10" t="s">
        <v>174</v>
      </c>
      <c r="D100" s="10" t="s">
        <v>175</v>
      </c>
      <c r="E100" s="10" t="s">
        <v>176</v>
      </c>
      <c r="F100" s="10" t="s">
        <v>177</v>
      </c>
      <c r="G100" s="10" t="s">
        <v>178</v>
      </c>
    </row>
    <row r="101" spans="1:7" ht="22.8">
      <c r="A101" s="11" t="s">
        <v>364</v>
      </c>
      <c r="B101" s="12" t="s">
        <v>365</v>
      </c>
      <c r="C101" s="11" t="s">
        <v>31</v>
      </c>
      <c r="D101" s="11" t="s">
        <v>251</v>
      </c>
      <c r="E101" s="13">
        <v>2.5000000000000001E-2</v>
      </c>
      <c r="F101" s="14">
        <v>16.100000000000001</v>
      </c>
      <c r="G101" s="14">
        <f>TRUNC(TRUNC(E101,8)*F101,2)</f>
        <v>0.4</v>
      </c>
    </row>
    <row r="102" spans="1:7" ht="34.200000000000003">
      <c r="A102" s="11" t="s">
        <v>366</v>
      </c>
      <c r="B102" s="12" t="s">
        <v>367</v>
      </c>
      <c r="C102" s="11" t="s">
        <v>31</v>
      </c>
      <c r="D102" s="11" t="s">
        <v>40</v>
      </c>
      <c r="E102" s="13">
        <v>0.97</v>
      </c>
      <c r="F102" s="14">
        <v>0.22</v>
      </c>
      <c r="G102" s="14">
        <f>TRUNC(TRUNC(E102,8)*F102,2)</f>
        <v>0.21</v>
      </c>
    </row>
    <row r="103" spans="1:7">
      <c r="A103" s="5"/>
      <c r="B103" s="5"/>
      <c r="C103" s="5"/>
      <c r="D103" s="5"/>
      <c r="E103" s="310" t="s">
        <v>180</v>
      </c>
      <c r="F103" s="310"/>
      <c r="G103" s="15">
        <f>SUM(G101:G102)</f>
        <v>0.61</v>
      </c>
    </row>
    <row r="104" spans="1:7" ht="24">
      <c r="A104" s="314" t="s">
        <v>195</v>
      </c>
      <c r="B104" s="314"/>
      <c r="C104" s="10" t="s">
        <v>174</v>
      </c>
      <c r="D104" s="10" t="s">
        <v>175</v>
      </c>
      <c r="E104" s="10" t="s">
        <v>176</v>
      </c>
      <c r="F104" s="10" t="s">
        <v>177</v>
      </c>
      <c r="G104" s="10" t="s">
        <v>178</v>
      </c>
    </row>
    <row r="105" spans="1:7" ht="22.8">
      <c r="A105" s="11" t="s">
        <v>368</v>
      </c>
      <c r="B105" s="12" t="s">
        <v>369</v>
      </c>
      <c r="C105" s="11" t="s">
        <v>31</v>
      </c>
      <c r="D105" s="11" t="s">
        <v>198</v>
      </c>
      <c r="E105" s="13">
        <v>2.3300000000000001E-2</v>
      </c>
      <c r="F105" s="14">
        <v>23.86</v>
      </c>
      <c r="G105" s="14">
        <f>TRUNC(TRUNC(E105,8)*F105,2)</f>
        <v>0.55000000000000004</v>
      </c>
    </row>
    <row r="106" spans="1:7">
      <c r="A106" s="11" t="s">
        <v>370</v>
      </c>
      <c r="B106" s="12" t="s">
        <v>371</v>
      </c>
      <c r="C106" s="11" t="s">
        <v>31</v>
      </c>
      <c r="D106" s="11" t="s">
        <v>198</v>
      </c>
      <c r="E106" s="13">
        <v>0.14280000000000001</v>
      </c>
      <c r="F106" s="14">
        <v>28.14</v>
      </c>
      <c r="G106" s="14">
        <f>TRUNC(TRUNC(E106,8)*F106,2)</f>
        <v>4.01</v>
      </c>
    </row>
    <row r="107" spans="1:7">
      <c r="A107" s="5"/>
      <c r="B107" s="5"/>
      <c r="C107" s="5"/>
      <c r="D107" s="5"/>
      <c r="E107" s="310" t="s">
        <v>205</v>
      </c>
      <c r="F107" s="310"/>
      <c r="G107" s="15">
        <f>SUM(G105:G106)</f>
        <v>4.5599999999999996</v>
      </c>
    </row>
    <row r="108" spans="1:7" ht="24">
      <c r="A108" s="314" t="s">
        <v>254</v>
      </c>
      <c r="B108" s="314"/>
      <c r="C108" s="10" t="s">
        <v>174</v>
      </c>
      <c r="D108" s="10" t="s">
        <v>175</v>
      </c>
      <c r="E108" s="10" t="s">
        <v>176</v>
      </c>
      <c r="F108" s="10" t="s">
        <v>177</v>
      </c>
      <c r="G108" s="10" t="s">
        <v>178</v>
      </c>
    </row>
    <row r="109" spans="1:7" ht="22.8">
      <c r="A109" s="11" t="s">
        <v>375</v>
      </c>
      <c r="B109" s="12" t="s">
        <v>376</v>
      </c>
      <c r="C109" s="11" t="s">
        <v>31</v>
      </c>
      <c r="D109" s="11" t="s">
        <v>251</v>
      </c>
      <c r="E109" s="13">
        <v>1</v>
      </c>
      <c r="F109" s="14">
        <v>10.75</v>
      </c>
      <c r="G109" s="14">
        <f>TRUNC(TRUNC(E109,8)*F109,2)</f>
        <v>10.75</v>
      </c>
    </row>
    <row r="110" spans="1:7">
      <c r="A110" s="5"/>
      <c r="B110" s="5"/>
      <c r="C110" s="5"/>
      <c r="D110" s="5"/>
      <c r="E110" s="310" t="s">
        <v>257</v>
      </c>
      <c r="F110" s="310"/>
      <c r="G110" s="15">
        <f>SUM(G109:G109)</f>
        <v>10.75</v>
      </c>
    </row>
    <row r="111" spans="1:7">
      <c r="A111" s="5"/>
      <c r="B111" s="5"/>
      <c r="C111" s="5"/>
      <c r="D111" s="5"/>
      <c r="E111" s="312" t="s">
        <v>181</v>
      </c>
      <c r="F111" s="312"/>
      <c r="G111" s="4">
        <f>SUM(G103,G107,G110)</f>
        <v>15.92</v>
      </c>
    </row>
    <row r="112" spans="1:7">
      <c r="A112" s="5"/>
      <c r="B112" s="5"/>
      <c r="C112" s="5"/>
      <c r="D112" s="5"/>
      <c r="E112" s="315"/>
      <c r="F112" s="315"/>
      <c r="G112" s="315"/>
    </row>
    <row r="113" spans="1:7">
      <c r="A113" s="313" t="s">
        <v>377</v>
      </c>
      <c r="B113" s="313"/>
      <c r="C113" s="313"/>
      <c r="D113" s="313"/>
      <c r="E113" s="313"/>
      <c r="F113" s="313"/>
      <c r="G113" s="313"/>
    </row>
    <row r="114" spans="1:7" ht="24">
      <c r="A114" s="314" t="s">
        <v>173</v>
      </c>
      <c r="B114" s="314"/>
      <c r="C114" s="10" t="s">
        <v>174</v>
      </c>
      <c r="D114" s="10" t="s">
        <v>175</v>
      </c>
      <c r="E114" s="10" t="s">
        <v>176</v>
      </c>
      <c r="F114" s="10" t="s">
        <v>177</v>
      </c>
      <c r="G114" s="10" t="s">
        <v>178</v>
      </c>
    </row>
    <row r="115" spans="1:7" ht="22.8">
      <c r="A115" s="11" t="s">
        <v>364</v>
      </c>
      <c r="B115" s="12" t="s">
        <v>365</v>
      </c>
      <c r="C115" s="11" t="s">
        <v>31</v>
      </c>
      <c r="D115" s="11" t="s">
        <v>251</v>
      </c>
      <c r="E115" s="13">
        <v>2.5000000000000001E-2</v>
      </c>
      <c r="F115" s="14">
        <v>16.100000000000001</v>
      </c>
      <c r="G115" s="14">
        <f>TRUNC(TRUNC(E115,8)*F115,2)</f>
        <v>0.4</v>
      </c>
    </row>
    <row r="116" spans="1:7" ht="34.200000000000003">
      <c r="A116" s="11" t="s">
        <v>366</v>
      </c>
      <c r="B116" s="12" t="s">
        <v>367</v>
      </c>
      <c r="C116" s="11" t="s">
        <v>31</v>
      </c>
      <c r="D116" s="11" t="s">
        <v>40</v>
      </c>
      <c r="E116" s="13">
        <v>0.74299999999999999</v>
      </c>
      <c r="F116" s="14">
        <v>0.22</v>
      </c>
      <c r="G116" s="14">
        <f>TRUNC(TRUNC(E116,8)*F116,2)</f>
        <v>0.16</v>
      </c>
    </row>
    <row r="117" spans="1:7">
      <c r="A117" s="5"/>
      <c r="B117" s="5"/>
      <c r="C117" s="5"/>
      <c r="D117" s="5"/>
      <c r="E117" s="310" t="s">
        <v>180</v>
      </c>
      <c r="F117" s="310"/>
      <c r="G117" s="15">
        <f>SUM(G115:G116)</f>
        <v>0.56000000000000005</v>
      </c>
    </row>
    <row r="118" spans="1:7" ht="24">
      <c r="A118" s="314" t="s">
        <v>195</v>
      </c>
      <c r="B118" s="314"/>
      <c r="C118" s="10" t="s">
        <v>174</v>
      </c>
      <c r="D118" s="10" t="s">
        <v>175</v>
      </c>
      <c r="E118" s="10" t="s">
        <v>176</v>
      </c>
      <c r="F118" s="10" t="s">
        <v>177</v>
      </c>
      <c r="G118" s="10" t="s">
        <v>178</v>
      </c>
    </row>
    <row r="119" spans="1:7" ht="22.8">
      <c r="A119" s="11" t="s">
        <v>368</v>
      </c>
      <c r="B119" s="12" t="s">
        <v>369</v>
      </c>
      <c r="C119" s="11" t="s">
        <v>31</v>
      </c>
      <c r="D119" s="11" t="s">
        <v>198</v>
      </c>
      <c r="E119" s="13">
        <v>1.66E-2</v>
      </c>
      <c r="F119" s="14">
        <v>23.86</v>
      </c>
      <c r="G119" s="14">
        <f>TRUNC(TRUNC(E119,8)*F119,2)</f>
        <v>0.39</v>
      </c>
    </row>
    <row r="120" spans="1:7">
      <c r="A120" s="11" t="s">
        <v>370</v>
      </c>
      <c r="B120" s="12" t="s">
        <v>371</v>
      </c>
      <c r="C120" s="11" t="s">
        <v>31</v>
      </c>
      <c r="D120" s="11" t="s">
        <v>198</v>
      </c>
      <c r="E120" s="13">
        <v>0.10150000000000001</v>
      </c>
      <c r="F120" s="14">
        <v>28.14</v>
      </c>
      <c r="G120" s="14">
        <f>TRUNC(TRUNC(E120,8)*F120,2)</f>
        <v>2.85</v>
      </c>
    </row>
    <row r="121" spans="1:7">
      <c r="A121" s="5"/>
      <c r="B121" s="5"/>
      <c r="C121" s="5"/>
      <c r="D121" s="5"/>
      <c r="E121" s="310" t="s">
        <v>205</v>
      </c>
      <c r="F121" s="310"/>
      <c r="G121" s="15">
        <f>SUM(G119:G120)</f>
        <v>3.24</v>
      </c>
    </row>
    <row r="122" spans="1:7" ht="24">
      <c r="A122" s="314" t="s">
        <v>254</v>
      </c>
      <c r="B122" s="314"/>
      <c r="C122" s="10" t="s">
        <v>174</v>
      </c>
      <c r="D122" s="10" t="s">
        <v>175</v>
      </c>
      <c r="E122" s="10" t="s">
        <v>176</v>
      </c>
      <c r="F122" s="10" t="s">
        <v>177</v>
      </c>
      <c r="G122" s="10" t="s">
        <v>178</v>
      </c>
    </row>
    <row r="123" spans="1:7" ht="22.8">
      <c r="A123" s="11" t="s">
        <v>378</v>
      </c>
      <c r="B123" s="12" t="s">
        <v>379</v>
      </c>
      <c r="C123" s="11" t="s">
        <v>31</v>
      </c>
      <c r="D123" s="11" t="s">
        <v>251</v>
      </c>
      <c r="E123" s="13">
        <v>1</v>
      </c>
      <c r="F123" s="14">
        <v>10.71</v>
      </c>
      <c r="G123" s="14">
        <f>TRUNC(TRUNC(E123,8)*F123,2)</f>
        <v>10.71</v>
      </c>
    </row>
    <row r="124" spans="1:7">
      <c r="A124" s="5"/>
      <c r="B124" s="5"/>
      <c r="C124" s="5"/>
      <c r="D124" s="5"/>
      <c r="E124" s="310" t="s">
        <v>257</v>
      </c>
      <c r="F124" s="310"/>
      <c r="G124" s="15">
        <f>SUM(G123:G123)</f>
        <v>10.71</v>
      </c>
    </row>
    <row r="125" spans="1:7">
      <c r="A125" s="5"/>
      <c r="B125" s="5"/>
      <c r="C125" s="5"/>
      <c r="D125" s="5"/>
      <c r="E125" s="312" t="s">
        <v>181</v>
      </c>
      <c r="F125" s="312"/>
      <c r="G125" s="4">
        <f>SUM(G117,G121,G124)</f>
        <v>14.510000000000002</v>
      </c>
    </row>
    <row r="126" spans="1:7">
      <c r="A126" s="5"/>
      <c r="B126" s="5"/>
      <c r="C126" s="5"/>
      <c r="D126" s="5"/>
      <c r="E126" s="315"/>
      <c r="F126" s="315"/>
      <c r="G126" s="315"/>
    </row>
    <row r="127" spans="1:7">
      <c r="A127" s="313" t="s">
        <v>380</v>
      </c>
      <c r="B127" s="313"/>
      <c r="C127" s="313"/>
      <c r="D127" s="313"/>
      <c r="E127" s="313"/>
      <c r="F127" s="313"/>
      <c r="G127" s="313"/>
    </row>
    <row r="128" spans="1:7" ht="24">
      <c r="A128" s="314" t="s">
        <v>322</v>
      </c>
      <c r="B128" s="314"/>
      <c r="C128" s="10" t="s">
        <v>174</v>
      </c>
      <c r="D128" s="10" t="s">
        <v>175</v>
      </c>
      <c r="E128" s="10" t="s">
        <v>176</v>
      </c>
      <c r="F128" s="10" t="s">
        <v>177</v>
      </c>
      <c r="G128" s="10" t="s">
        <v>178</v>
      </c>
    </row>
    <row r="129" spans="1:7" ht="22.8">
      <c r="A129" s="11" t="s">
        <v>323</v>
      </c>
      <c r="B129" s="12" t="s">
        <v>324</v>
      </c>
      <c r="C129" s="11" t="s">
        <v>31</v>
      </c>
      <c r="D129" s="11" t="s">
        <v>198</v>
      </c>
      <c r="E129" s="13">
        <v>1</v>
      </c>
      <c r="F129" s="14">
        <v>2.79</v>
      </c>
      <c r="G129" s="14">
        <f t="shared" ref="G129:G134" si="3">TRUNC(TRUNC(E129,8)*F129,2)</f>
        <v>2.79</v>
      </c>
    </row>
    <row r="130" spans="1:7" ht="22.8">
      <c r="A130" s="11" t="s">
        <v>325</v>
      </c>
      <c r="B130" s="12" t="s">
        <v>326</v>
      </c>
      <c r="C130" s="11" t="s">
        <v>31</v>
      </c>
      <c r="D130" s="11" t="s">
        <v>198</v>
      </c>
      <c r="E130" s="13">
        <v>1</v>
      </c>
      <c r="F130" s="14">
        <v>1.31</v>
      </c>
      <c r="G130" s="14">
        <f t="shared" si="3"/>
        <v>1.31</v>
      </c>
    </row>
    <row r="131" spans="1:7" ht="22.8">
      <c r="A131" s="11" t="s">
        <v>327</v>
      </c>
      <c r="B131" s="12" t="s">
        <v>328</v>
      </c>
      <c r="C131" s="11" t="s">
        <v>31</v>
      </c>
      <c r="D131" s="11" t="s">
        <v>198</v>
      </c>
      <c r="E131" s="13">
        <v>1</v>
      </c>
      <c r="F131" s="14">
        <v>1.43</v>
      </c>
      <c r="G131" s="14">
        <f t="shared" si="3"/>
        <v>1.43</v>
      </c>
    </row>
    <row r="132" spans="1:7" ht="22.8">
      <c r="A132" s="11" t="s">
        <v>329</v>
      </c>
      <c r="B132" s="12" t="s">
        <v>330</v>
      </c>
      <c r="C132" s="11" t="s">
        <v>31</v>
      </c>
      <c r="D132" s="11" t="s">
        <v>198</v>
      </c>
      <c r="E132" s="13">
        <v>1</v>
      </c>
      <c r="F132" s="14">
        <v>0.78</v>
      </c>
      <c r="G132" s="14">
        <f t="shared" si="3"/>
        <v>0.78</v>
      </c>
    </row>
    <row r="133" spans="1:7" ht="22.8">
      <c r="A133" s="11" t="s">
        <v>331</v>
      </c>
      <c r="B133" s="12" t="s">
        <v>332</v>
      </c>
      <c r="C133" s="11" t="s">
        <v>31</v>
      </c>
      <c r="D133" s="11" t="s">
        <v>198</v>
      </c>
      <c r="E133" s="13">
        <v>1</v>
      </c>
      <c r="F133" s="14">
        <v>0.08</v>
      </c>
      <c r="G133" s="14">
        <f t="shared" si="3"/>
        <v>0.08</v>
      </c>
    </row>
    <row r="134" spans="1:7" ht="22.8">
      <c r="A134" s="11" t="s">
        <v>333</v>
      </c>
      <c r="B134" s="12" t="s">
        <v>334</v>
      </c>
      <c r="C134" s="11" t="s">
        <v>31</v>
      </c>
      <c r="D134" s="11" t="s">
        <v>198</v>
      </c>
      <c r="E134" s="13">
        <v>1</v>
      </c>
      <c r="F134" s="14">
        <v>0.54</v>
      </c>
      <c r="G134" s="14">
        <f t="shared" si="3"/>
        <v>0.54</v>
      </c>
    </row>
    <row r="135" spans="1:7">
      <c r="A135" s="5"/>
      <c r="B135" s="5"/>
      <c r="C135" s="5"/>
      <c r="D135" s="5"/>
      <c r="E135" s="310" t="s">
        <v>335</v>
      </c>
      <c r="F135" s="310"/>
      <c r="G135" s="15">
        <f>SUM(G129:G134)</f>
        <v>6.93</v>
      </c>
    </row>
    <row r="136" spans="1:7" ht="24">
      <c r="A136" s="314" t="s">
        <v>336</v>
      </c>
      <c r="B136" s="314"/>
      <c r="C136" s="10" t="s">
        <v>174</v>
      </c>
      <c r="D136" s="10" t="s">
        <v>175</v>
      </c>
      <c r="E136" s="10" t="s">
        <v>176</v>
      </c>
      <c r="F136" s="10" t="s">
        <v>177</v>
      </c>
      <c r="G136" s="10" t="s">
        <v>178</v>
      </c>
    </row>
    <row r="137" spans="1:7">
      <c r="A137" s="11" t="s">
        <v>381</v>
      </c>
      <c r="B137" s="12" t="s">
        <v>382</v>
      </c>
      <c r="C137" s="11" t="s">
        <v>31</v>
      </c>
      <c r="D137" s="11" t="s">
        <v>198</v>
      </c>
      <c r="E137" s="13">
        <v>1</v>
      </c>
      <c r="F137" s="14">
        <v>16.739999999999998</v>
      </c>
      <c r="G137" s="14">
        <f>TRUNC(TRUNC(E137,8)*F137,2)</f>
        <v>16.739999999999998</v>
      </c>
    </row>
    <row r="138" spans="1:7">
      <c r="A138" s="5"/>
      <c r="B138" s="5"/>
      <c r="C138" s="5"/>
      <c r="D138" s="5"/>
      <c r="E138" s="310" t="s">
        <v>339</v>
      </c>
      <c r="F138" s="310"/>
      <c r="G138" s="15">
        <f>SUM(G137:G137)</f>
        <v>16.739999999999998</v>
      </c>
    </row>
    <row r="139" spans="1:7" ht="24">
      <c r="A139" s="314" t="s">
        <v>254</v>
      </c>
      <c r="B139" s="314"/>
      <c r="C139" s="10" t="s">
        <v>174</v>
      </c>
      <c r="D139" s="10" t="s">
        <v>175</v>
      </c>
      <c r="E139" s="10" t="s">
        <v>176</v>
      </c>
      <c r="F139" s="10" t="s">
        <v>177</v>
      </c>
      <c r="G139" s="10" t="s">
        <v>178</v>
      </c>
    </row>
    <row r="140" spans="1:7" ht="34.200000000000003">
      <c r="A140" s="11" t="s">
        <v>383</v>
      </c>
      <c r="B140" s="12" t="s">
        <v>384</v>
      </c>
      <c r="C140" s="11" t="s">
        <v>31</v>
      </c>
      <c r="D140" s="11" t="s">
        <v>198</v>
      </c>
      <c r="E140" s="13">
        <v>1</v>
      </c>
      <c r="F140" s="14">
        <v>0.19</v>
      </c>
      <c r="G140" s="14">
        <f>TRUNC(TRUNC(E140,8)*F140,2)</f>
        <v>0.19</v>
      </c>
    </row>
    <row r="141" spans="1:7">
      <c r="A141" s="5"/>
      <c r="B141" s="5"/>
      <c r="C141" s="5"/>
      <c r="D141" s="5"/>
      <c r="E141" s="310" t="s">
        <v>257</v>
      </c>
      <c r="F141" s="310"/>
      <c r="G141" s="15">
        <f>SUM(G140:G140)</f>
        <v>0.19</v>
      </c>
    </row>
    <row r="142" spans="1:7">
      <c r="A142" s="5"/>
      <c r="B142" s="5"/>
      <c r="C142" s="5"/>
      <c r="D142" s="5"/>
      <c r="E142" s="312" t="s">
        <v>181</v>
      </c>
      <c r="F142" s="312"/>
      <c r="G142" s="4">
        <f>SUM(G135,G138,G141)</f>
        <v>23.86</v>
      </c>
    </row>
    <row r="143" spans="1:7">
      <c r="A143" s="5"/>
      <c r="B143" s="5"/>
      <c r="C143" s="5"/>
      <c r="D143" s="5"/>
      <c r="E143" s="315"/>
      <c r="F143" s="315"/>
      <c r="G143" s="315"/>
    </row>
    <row r="144" spans="1:7">
      <c r="A144" s="313" t="s">
        <v>385</v>
      </c>
      <c r="B144" s="313"/>
      <c r="C144" s="313"/>
      <c r="D144" s="313"/>
      <c r="E144" s="313"/>
      <c r="F144" s="313"/>
      <c r="G144" s="313"/>
    </row>
    <row r="145" spans="1:7" ht="24">
      <c r="A145" s="314" t="s">
        <v>322</v>
      </c>
      <c r="B145" s="314"/>
      <c r="C145" s="10" t="s">
        <v>174</v>
      </c>
      <c r="D145" s="10" t="s">
        <v>175</v>
      </c>
      <c r="E145" s="10" t="s">
        <v>176</v>
      </c>
      <c r="F145" s="10" t="s">
        <v>177</v>
      </c>
      <c r="G145" s="10" t="s">
        <v>178</v>
      </c>
    </row>
    <row r="146" spans="1:7" ht="22.8">
      <c r="A146" s="11" t="s">
        <v>386</v>
      </c>
      <c r="B146" s="12" t="s">
        <v>387</v>
      </c>
      <c r="C146" s="11" t="s">
        <v>31</v>
      </c>
      <c r="D146" s="11" t="s">
        <v>198</v>
      </c>
      <c r="E146" s="13">
        <v>1</v>
      </c>
      <c r="F146" s="14">
        <v>0.74</v>
      </c>
      <c r="G146" s="14">
        <f>TRUNC(TRUNC(E146,8)*F146,2)</f>
        <v>0.74</v>
      </c>
    </row>
    <row r="147" spans="1:7" ht="22.8">
      <c r="A147" s="11" t="s">
        <v>327</v>
      </c>
      <c r="B147" s="12" t="s">
        <v>328</v>
      </c>
      <c r="C147" s="11" t="s">
        <v>31</v>
      </c>
      <c r="D147" s="11" t="s">
        <v>198</v>
      </c>
      <c r="E147" s="13">
        <v>1</v>
      </c>
      <c r="F147" s="14">
        <v>1.43</v>
      </c>
      <c r="G147" s="14">
        <f>TRUNC(TRUNC(E147,8)*F147,2)</f>
        <v>1.43</v>
      </c>
    </row>
    <row r="148" spans="1:7" ht="22.8">
      <c r="A148" s="11" t="s">
        <v>388</v>
      </c>
      <c r="B148" s="12" t="s">
        <v>389</v>
      </c>
      <c r="C148" s="11" t="s">
        <v>31</v>
      </c>
      <c r="D148" s="11" t="s">
        <v>198</v>
      </c>
      <c r="E148" s="13">
        <v>1</v>
      </c>
      <c r="F148" s="14">
        <v>0.05</v>
      </c>
      <c r="G148" s="14">
        <f>TRUNC(TRUNC(E148,8)*F148,2)</f>
        <v>0.05</v>
      </c>
    </row>
    <row r="149" spans="1:7" ht="22.8">
      <c r="A149" s="11" t="s">
        <v>331</v>
      </c>
      <c r="B149" s="12" t="s">
        <v>332</v>
      </c>
      <c r="C149" s="11" t="s">
        <v>31</v>
      </c>
      <c r="D149" s="11" t="s">
        <v>198</v>
      </c>
      <c r="E149" s="13">
        <v>1</v>
      </c>
      <c r="F149" s="14">
        <v>0.08</v>
      </c>
      <c r="G149" s="14">
        <f>TRUNC(TRUNC(E149,8)*F149,2)</f>
        <v>0.08</v>
      </c>
    </row>
    <row r="150" spans="1:7">
      <c r="A150" s="5"/>
      <c r="B150" s="5"/>
      <c r="C150" s="5"/>
      <c r="D150" s="5"/>
      <c r="E150" s="310" t="s">
        <v>335</v>
      </c>
      <c r="F150" s="310"/>
      <c r="G150" s="15">
        <f>SUM(G146:G149)</f>
        <v>2.2999999999999998</v>
      </c>
    </row>
    <row r="151" spans="1:7" ht="24">
      <c r="A151" s="314" t="s">
        <v>336</v>
      </c>
      <c r="B151" s="314"/>
      <c r="C151" s="10" t="s">
        <v>174</v>
      </c>
      <c r="D151" s="10" t="s">
        <v>175</v>
      </c>
      <c r="E151" s="10" t="s">
        <v>176</v>
      </c>
      <c r="F151" s="10" t="s">
        <v>177</v>
      </c>
      <c r="G151" s="10" t="s">
        <v>178</v>
      </c>
    </row>
    <row r="152" spans="1:7">
      <c r="A152" s="11" t="s">
        <v>390</v>
      </c>
      <c r="B152" s="12" t="s">
        <v>391</v>
      </c>
      <c r="C152" s="11" t="s">
        <v>31</v>
      </c>
      <c r="D152" s="11" t="s">
        <v>198</v>
      </c>
      <c r="E152" s="13">
        <v>1</v>
      </c>
      <c r="F152" s="14">
        <v>13.34</v>
      </c>
      <c r="G152" s="14">
        <f>TRUNC(TRUNC(E152,8)*F152,2)</f>
        <v>13.34</v>
      </c>
    </row>
    <row r="153" spans="1:7">
      <c r="A153" s="5"/>
      <c r="B153" s="5"/>
      <c r="C153" s="5"/>
      <c r="D153" s="5"/>
      <c r="E153" s="310" t="s">
        <v>339</v>
      </c>
      <c r="F153" s="310"/>
      <c r="G153" s="15">
        <f>SUM(G152:G152)</f>
        <v>13.34</v>
      </c>
    </row>
    <row r="154" spans="1:7" ht="24">
      <c r="A154" s="314" t="s">
        <v>254</v>
      </c>
      <c r="B154" s="314"/>
      <c r="C154" s="10" t="s">
        <v>174</v>
      </c>
      <c r="D154" s="10" t="s">
        <v>175</v>
      </c>
      <c r="E154" s="10" t="s">
        <v>176</v>
      </c>
      <c r="F154" s="10" t="s">
        <v>177</v>
      </c>
      <c r="G154" s="10" t="s">
        <v>178</v>
      </c>
    </row>
    <row r="155" spans="1:7" ht="34.200000000000003">
      <c r="A155" s="11" t="s">
        <v>392</v>
      </c>
      <c r="B155" s="12" t="s">
        <v>393</v>
      </c>
      <c r="C155" s="11" t="s">
        <v>31</v>
      </c>
      <c r="D155" s="11" t="s">
        <v>198</v>
      </c>
      <c r="E155" s="13">
        <v>1</v>
      </c>
      <c r="F155" s="14">
        <v>0.11</v>
      </c>
      <c r="G155" s="14">
        <f>TRUNC(TRUNC(E155,8)*F155,2)</f>
        <v>0.11</v>
      </c>
    </row>
    <row r="156" spans="1:7">
      <c r="A156" s="5"/>
      <c r="B156" s="5"/>
      <c r="C156" s="5"/>
      <c r="D156" s="5"/>
      <c r="E156" s="310" t="s">
        <v>257</v>
      </c>
      <c r="F156" s="310"/>
      <c r="G156" s="15">
        <f>SUM(G155:G155)</f>
        <v>0.11</v>
      </c>
    </row>
    <row r="157" spans="1:7">
      <c r="A157" s="5"/>
      <c r="B157" s="5"/>
      <c r="C157" s="5"/>
      <c r="D157" s="5"/>
      <c r="E157" s="312" t="s">
        <v>181</v>
      </c>
      <c r="F157" s="312"/>
      <c r="G157" s="4">
        <f>SUM(G150,G153,G156)</f>
        <v>15.75</v>
      </c>
    </row>
    <row r="158" spans="1:7">
      <c r="A158" s="5"/>
      <c r="B158" s="5"/>
      <c r="C158" s="5"/>
      <c r="D158" s="5"/>
      <c r="E158" s="315"/>
      <c r="F158" s="315"/>
      <c r="G158" s="315"/>
    </row>
    <row r="159" spans="1:7">
      <c r="A159" s="313" t="s">
        <v>394</v>
      </c>
      <c r="B159" s="313"/>
      <c r="C159" s="313"/>
      <c r="D159" s="313"/>
      <c r="E159" s="313"/>
      <c r="F159" s="313"/>
      <c r="G159" s="313"/>
    </row>
    <row r="160" spans="1:7" ht="24">
      <c r="A160" s="314" t="s">
        <v>254</v>
      </c>
      <c r="B160" s="314"/>
      <c r="C160" s="10" t="s">
        <v>174</v>
      </c>
      <c r="D160" s="10" t="s">
        <v>175</v>
      </c>
      <c r="E160" s="10" t="s">
        <v>176</v>
      </c>
      <c r="F160" s="10" t="s">
        <v>177</v>
      </c>
      <c r="G160" s="10" t="s">
        <v>178</v>
      </c>
    </row>
    <row r="161" spans="1:7" ht="45.6">
      <c r="A161" s="11" t="s">
        <v>395</v>
      </c>
      <c r="B161" s="12" t="s">
        <v>396</v>
      </c>
      <c r="C161" s="11" t="s">
        <v>31</v>
      </c>
      <c r="D161" s="11" t="s">
        <v>198</v>
      </c>
      <c r="E161" s="13">
        <v>1</v>
      </c>
      <c r="F161" s="14">
        <v>0.36</v>
      </c>
      <c r="G161" s="14">
        <f>TRUNC(TRUNC(E161,8)*F161,2)</f>
        <v>0.36</v>
      </c>
    </row>
    <row r="162" spans="1:7" ht="45.6">
      <c r="A162" s="11" t="s">
        <v>397</v>
      </c>
      <c r="B162" s="12" t="s">
        <v>398</v>
      </c>
      <c r="C162" s="11" t="s">
        <v>31</v>
      </c>
      <c r="D162" s="11" t="s">
        <v>198</v>
      </c>
      <c r="E162" s="13">
        <v>1</v>
      </c>
      <c r="F162" s="14">
        <v>0.08</v>
      </c>
      <c r="G162" s="14">
        <f>TRUNC(TRUNC(E162,8)*F162,2)</f>
        <v>0.08</v>
      </c>
    </row>
    <row r="163" spans="1:7">
      <c r="A163" s="5"/>
      <c r="B163" s="5"/>
      <c r="C163" s="5"/>
      <c r="D163" s="5"/>
      <c r="E163" s="310" t="s">
        <v>257</v>
      </c>
      <c r="F163" s="310"/>
      <c r="G163" s="15">
        <f>SUM(G161:G162)</f>
        <v>0.44</v>
      </c>
    </row>
    <row r="164" spans="1:7">
      <c r="A164" s="5"/>
      <c r="B164" s="5"/>
      <c r="C164" s="5"/>
      <c r="D164" s="5"/>
      <c r="E164" s="312" t="s">
        <v>181</v>
      </c>
      <c r="F164" s="312"/>
      <c r="G164" s="4">
        <f>SUM(G163)</f>
        <v>0.44</v>
      </c>
    </row>
    <row r="165" spans="1:7">
      <c r="A165" s="5"/>
      <c r="B165" s="5"/>
      <c r="C165" s="5"/>
      <c r="D165" s="5"/>
      <c r="E165" s="315"/>
      <c r="F165" s="315"/>
      <c r="G165" s="315"/>
    </row>
    <row r="166" spans="1:7">
      <c r="A166" s="313" t="s">
        <v>399</v>
      </c>
      <c r="B166" s="313"/>
      <c r="C166" s="313"/>
      <c r="D166" s="313"/>
      <c r="E166" s="313"/>
      <c r="F166" s="313"/>
      <c r="G166" s="313"/>
    </row>
    <row r="167" spans="1:7" ht="24">
      <c r="A167" s="314" t="s">
        <v>254</v>
      </c>
      <c r="B167" s="314"/>
      <c r="C167" s="10" t="s">
        <v>174</v>
      </c>
      <c r="D167" s="10" t="s">
        <v>175</v>
      </c>
      <c r="E167" s="10" t="s">
        <v>176</v>
      </c>
      <c r="F167" s="10" t="s">
        <v>177</v>
      </c>
      <c r="G167" s="10" t="s">
        <v>178</v>
      </c>
    </row>
    <row r="168" spans="1:7" ht="45.6">
      <c r="A168" s="11" t="s">
        <v>395</v>
      </c>
      <c r="B168" s="12" t="s">
        <v>396</v>
      </c>
      <c r="C168" s="11" t="s">
        <v>31</v>
      </c>
      <c r="D168" s="11" t="s">
        <v>198</v>
      </c>
      <c r="E168" s="13">
        <v>1</v>
      </c>
      <c r="F168" s="14">
        <v>0.36</v>
      </c>
      <c r="G168" s="14">
        <f>TRUNC(TRUNC(E168,8)*F168,2)</f>
        <v>0.36</v>
      </c>
    </row>
    <row r="169" spans="1:7" ht="45.6">
      <c r="A169" s="11" t="s">
        <v>397</v>
      </c>
      <c r="B169" s="12" t="s">
        <v>398</v>
      </c>
      <c r="C169" s="11" t="s">
        <v>31</v>
      </c>
      <c r="D169" s="11" t="s">
        <v>198</v>
      </c>
      <c r="E169" s="13">
        <v>1</v>
      </c>
      <c r="F169" s="14">
        <v>0.08</v>
      </c>
      <c r="G169" s="14">
        <f>TRUNC(TRUNC(E169,8)*F169,2)</f>
        <v>0.08</v>
      </c>
    </row>
    <row r="170" spans="1:7" ht="45.6">
      <c r="A170" s="11" t="s">
        <v>400</v>
      </c>
      <c r="B170" s="12" t="s">
        <v>401</v>
      </c>
      <c r="C170" s="11" t="s">
        <v>31</v>
      </c>
      <c r="D170" s="11" t="s">
        <v>198</v>
      </c>
      <c r="E170" s="13">
        <v>1</v>
      </c>
      <c r="F170" s="14">
        <v>0.39</v>
      </c>
      <c r="G170" s="14">
        <f>TRUNC(TRUNC(E170,8)*F170,2)</f>
        <v>0.39</v>
      </c>
    </row>
    <row r="171" spans="1:7" ht="45.6">
      <c r="A171" s="11" t="s">
        <v>402</v>
      </c>
      <c r="B171" s="12" t="s">
        <v>403</v>
      </c>
      <c r="C171" s="11" t="s">
        <v>31</v>
      </c>
      <c r="D171" s="11" t="s">
        <v>198</v>
      </c>
      <c r="E171" s="13">
        <v>1</v>
      </c>
      <c r="F171" s="14">
        <v>1.22</v>
      </c>
      <c r="G171" s="14">
        <f>TRUNC(TRUNC(E171,8)*F171,2)</f>
        <v>1.22</v>
      </c>
    </row>
    <row r="172" spans="1:7">
      <c r="A172" s="5"/>
      <c r="B172" s="5"/>
      <c r="C172" s="5"/>
      <c r="D172" s="5"/>
      <c r="E172" s="310" t="s">
        <v>257</v>
      </c>
      <c r="F172" s="310"/>
      <c r="G172" s="15">
        <f>SUM(G168:G171)</f>
        <v>2.0499999999999998</v>
      </c>
    </row>
    <row r="173" spans="1:7">
      <c r="A173" s="5"/>
      <c r="B173" s="5"/>
      <c r="C173" s="5"/>
      <c r="D173" s="5"/>
      <c r="E173" s="312" t="s">
        <v>181</v>
      </c>
      <c r="F173" s="312"/>
      <c r="G173" s="4">
        <f>SUM(G172)</f>
        <v>2.0499999999999998</v>
      </c>
    </row>
    <row r="174" spans="1:7">
      <c r="A174" s="5"/>
      <c r="B174" s="5"/>
      <c r="C174" s="5"/>
      <c r="D174" s="5"/>
      <c r="E174" s="315"/>
      <c r="F174" s="315"/>
      <c r="G174" s="315"/>
    </row>
    <row r="175" spans="1:7">
      <c r="A175" s="313" t="s">
        <v>404</v>
      </c>
      <c r="B175" s="313"/>
      <c r="C175" s="313"/>
      <c r="D175" s="313"/>
      <c r="E175" s="313"/>
      <c r="F175" s="313"/>
      <c r="G175" s="313"/>
    </row>
    <row r="176" spans="1:7" ht="24">
      <c r="A176" s="314" t="s">
        <v>405</v>
      </c>
      <c r="B176" s="314"/>
      <c r="C176" s="10" t="s">
        <v>174</v>
      </c>
      <c r="D176" s="10" t="s">
        <v>175</v>
      </c>
      <c r="E176" s="10" t="s">
        <v>176</v>
      </c>
      <c r="F176" s="10" t="s">
        <v>177</v>
      </c>
      <c r="G176" s="10" t="s">
        <v>178</v>
      </c>
    </row>
    <row r="177" spans="1:7" ht="34.200000000000003">
      <c r="A177" s="11" t="s">
        <v>406</v>
      </c>
      <c r="B177" s="12" t="s">
        <v>407</v>
      </c>
      <c r="C177" s="11" t="s">
        <v>31</v>
      </c>
      <c r="D177" s="11" t="s">
        <v>40</v>
      </c>
      <c r="E177" s="13">
        <v>6.3999999999999997E-5</v>
      </c>
      <c r="F177" s="14">
        <v>5699.9</v>
      </c>
      <c r="G177" s="14">
        <f>TRUNC(TRUNC(E177,8)*F177,2)</f>
        <v>0.36</v>
      </c>
    </row>
    <row r="178" spans="1:7">
      <c r="A178" s="5"/>
      <c r="B178" s="5"/>
      <c r="C178" s="5"/>
      <c r="D178" s="5"/>
      <c r="E178" s="310" t="s">
        <v>408</v>
      </c>
      <c r="F178" s="310"/>
      <c r="G178" s="15">
        <f>SUM(G177:G177)</f>
        <v>0.36</v>
      </c>
    </row>
    <row r="179" spans="1:7">
      <c r="A179" s="5"/>
      <c r="B179" s="5"/>
      <c r="C179" s="5"/>
      <c r="D179" s="5"/>
      <c r="E179" s="312" t="s">
        <v>181</v>
      </c>
      <c r="F179" s="312"/>
      <c r="G179" s="4">
        <f>SUM(G178)</f>
        <v>0.36</v>
      </c>
    </row>
    <row r="180" spans="1:7">
      <c r="A180" s="5"/>
      <c r="B180" s="5"/>
      <c r="C180" s="5"/>
      <c r="D180" s="5"/>
      <c r="E180" s="315"/>
      <c r="F180" s="315"/>
      <c r="G180" s="315"/>
    </row>
    <row r="181" spans="1:7">
      <c r="A181" s="313" t="s">
        <v>409</v>
      </c>
      <c r="B181" s="313"/>
      <c r="C181" s="313"/>
      <c r="D181" s="313"/>
      <c r="E181" s="313"/>
      <c r="F181" s="313"/>
      <c r="G181" s="313"/>
    </row>
    <row r="182" spans="1:7" ht="24">
      <c r="A182" s="314" t="s">
        <v>405</v>
      </c>
      <c r="B182" s="314"/>
      <c r="C182" s="10" t="s">
        <v>174</v>
      </c>
      <c r="D182" s="10" t="s">
        <v>175</v>
      </c>
      <c r="E182" s="10" t="s">
        <v>176</v>
      </c>
      <c r="F182" s="10" t="s">
        <v>177</v>
      </c>
      <c r="G182" s="10" t="s">
        <v>178</v>
      </c>
    </row>
    <row r="183" spans="1:7" ht="34.200000000000003">
      <c r="A183" s="11" t="s">
        <v>406</v>
      </c>
      <c r="B183" s="12" t="s">
        <v>407</v>
      </c>
      <c r="C183" s="11" t="s">
        <v>31</v>
      </c>
      <c r="D183" s="11" t="s">
        <v>40</v>
      </c>
      <c r="E183" s="13">
        <v>1.4800000000000001E-5</v>
      </c>
      <c r="F183" s="14">
        <v>5699.9</v>
      </c>
      <c r="G183" s="14">
        <f>TRUNC(TRUNC(E183,8)*F183,2)</f>
        <v>0.08</v>
      </c>
    </row>
    <row r="184" spans="1:7">
      <c r="A184" s="5"/>
      <c r="B184" s="5"/>
      <c r="C184" s="5"/>
      <c r="D184" s="5"/>
      <c r="E184" s="310" t="s">
        <v>408</v>
      </c>
      <c r="F184" s="310"/>
      <c r="G184" s="15">
        <f>SUM(G183:G183)</f>
        <v>0.08</v>
      </c>
    </row>
    <row r="185" spans="1:7">
      <c r="A185" s="5"/>
      <c r="B185" s="5"/>
      <c r="C185" s="5"/>
      <c r="D185" s="5"/>
      <c r="E185" s="312" t="s">
        <v>181</v>
      </c>
      <c r="F185" s="312"/>
      <c r="G185" s="4">
        <f>SUM(G184)</f>
        <v>0.08</v>
      </c>
    </row>
    <row r="186" spans="1:7">
      <c r="A186" s="5"/>
      <c r="B186" s="5"/>
      <c r="C186" s="5"/>
      <c r="D186" s="5"/>
      <c r="E186" s="315"/>
      <c r="F186" s="315"/>
      <c r="G186" s="315"/>
    </row>
    <row r="187" spans="1:7">
      <c r="A187" s="313" t="s">
        <v>410</v>
      </c>
      <c r="B187" s="313"/>
      <c r="C187" s="313"/>
      <c r="D187" s="313"/>
      <c r="E187" s="313"/>
      <c r="F187" s="313"/>
      <c r="G187" s="313"/>
    </row>
    <row r="188" spans="1:7" ht="24">
      <c r="A188" s="314" t="s">
        <v>405</v>
      </c>
      <c r="B188" s="314"/>
      <c r="C188" s="10" t="s">
        <v>174</v>
      </c>
      <c r="D188" s="10" t="s">
        <v>175</v>
      </c>
      <c r="E188" s="10" t="s">
        <v>176</v>
      </c>
      <c r="F188" s="10" t="s">
        <v>177</v>
      </c>
      <c r="G188" s="10" t="s">
        <v>178</v>
      </c>
    </row>
    <row r="189" spans="1:7" ht="34.200000000000003">
      <c r="A189" s="11" t="s">
        <v>406</v>
      </c>
      <c r="B189" s="12" t="s">
        <v>407</v>
      </c>
      <c r="C189" s="11" t="s">
        <v>31</v>
      </c>
      <c r="D189" s="11" t="s">
        <v>40</v>
      </c>
      <c r="E189" s="13">
        <v>6.9999999999999994E-5</v>
      </c>
      <c r="F189" s="14">
        <v>5699.9</v>
      </c>
      <c r="G189" s="14">
        <f>TRUNC(TRUNC(E189,8)*F189,2)</f>
        <v>0.39</v>
      </c>
    </row>
    <row r="190" spans="1:7">
      <c r="A190" s="5"/>
      <c r="B190" s="5"/>
      <c r="C190" s="5"/>
      <c r="D190" s="5"/>
      <c r="E190" s="310" t="s">
        <v>408</v>
      </c>
      <c r="F190" s="310"/>
      <c r="G190" s="15">
        <f>SUM(G189:G189)</f>
        <v>0.39</v>
      </c>
    </row>
    <row r="191" spans="1:7">
      <c r="A191" s="5"/>
      <c r="B191" s="5"/>
      <c r="C191" s="5"/>
      <c r="D191" s="5"/>
      <c r="E191" s="312" t="s">
        <v>181</v>
      </c>
      <c r="F191" s="312"/>
      <c r="G191" s="4">
        <f>SUM(G190)</f>
        <v>0.39</v>
      </c>
    </row>
    <row r="192" spans="1:7">
      <c r="A192" s="5"/>
      <c r="B192" s="5"/>
      <c r="C192" s="5"/>
      <c r="D192" s="5"/>
      <c r="E192" s="315"/>
      <c r="F192" s="315"/>
      <c r="G192" s="315"/>
    </row>
    <row r="193" spans="1:7">
      <c r="A193" s="313" t="s">
        <v>411</v>
      </c>
      <c r="B193" s="313"/>
      <c r="C193" s="313"/>
      <c r="D193" s="313"/>
      <c r="E193" s="313"/>
      <c r="F193" s="313"/>
      <c r="G193" s="313"/>
    </row>
    <row r="194" spans="1:7" ht="24">
      <c r="A194" s="314" t="s">
        <v>412</v>
      </c>
      <c r="B194" s="314"/>
      <c r="C194" s="10" t="s">
        <v>174</v>
      </c>
      <c r="D194" s="10" t="s">
        <v>175</v>
      </c>
      <c r="E194" s="10" t="s">
        <v>176</v>
      </c>
      <c r="F194" s="10" t="s">
        <v>177</v>
      </c>
      <c r="G194" s="10" t="s">
        <v>178</v>
      </c>
    </row>
    <row r="195" spans="1:7" ht="22.8">
      <c r="A195" s="11" t="s">
        <v>413</v>
      </c>
      <c r="B195" s="12" t="s">
        <v>414</v>
      </c>
      <c r="C195" s="11" t="s">
        <v>31</v>
      </c>
      <c r="D195" s="11" t="s">
        <v>415</v>
      </c>
      <c r="E195" s="13">
        <v>1.25</v>
      </c>
      <c r="F195" s="14">
        <v>0.98</v>
      </c>
      <c r="G195" s="14">
        <f>TRUNC(TRUNC(E195,8)*F195,2)</f>
        <v>1.22</v>
      </c>
    </row>
    <row r="196" spans="1:7">
      <c r="A196" s="5"/>
      <c r="B196" s="5"/>
      <c r="C196" s="5"/>
      <c r="D196" s="5"/>
      <c r="E196" s="310" t="s">
        <v>416</v>
      </c>
      <c r="F196" s="310"/>
      <c r="G196" s="15">
        <f>SUM(G195:G195)</f>
        <v>1.22</v>
      </c>
    </row>
    <row r="197" spans="1:7">
      <c r="A197" s="5"/>
      <c r="B197" s="5"/>
      <c r="C197" s="5"/>
      <c r="D197" s="5"/>
      <c r="E197" s="312" t="s">
        <v>181</v>
      </c>
      <c r="F197" s="312"/>
      <c r="G197" s="4">
        <f>SUM(G196)</f>
        <v>1.22</v>
      </c>
    </row>
    <row r="198" spans="1:7">
      <c r="A198" s="5"/>
      <c r="B198" s="5"/>
      <c r="C198" s="5"/>
      <c r="D198" s="5"/>
      <c r="E198" s="315"/>
      <c r="F198" s="315"/>
      <c r="G198" s="315"/>
    </row>
    <row r="199" spans="1:7">
      <c r="A199" s="313" t="s">
        <v>417</v>
      </c>
      <c r="B199" s="313"/>
      <c r="C199" s="313"/>
      <c r="D199" s="313"/>
      <c r="E199" s="313"/>
      <c r="F199" s="313"/>
      <c r="G199" s="313"/>
    </row>
    <row r="200" spans="1:7" ht="24">
      <c r="A200" s="314" t="s">
        <v>254</v>
      </c>
      <c r="B200" s="314"/>
      <c r="C200" s="10" t="s">
        <v>174</v>
      </c>
      <c r="D200" s="10" t="s">
        <v>175</v>
      </c>
      <c r="E200" s="10" t="s">
        <v>176</v>
      </c>
      <c r="F200" s="10" t="s">
        <v>177</v>
      </c>
      <c r="G200" s="10" t="s">
        <v>178</v>
      </c>
    </row>
    <row r="201" spans="1:7" ht="45.6">
      <c r="A201" s="11" t="s">
        <v>418</v>
      </c>
      <c r="B201" s="12" t="s">
        <v>419</v>
      </c>
      <c r="C201" s="11" t="s">
        <v>31</v>
      </c>
      <c r="D201" s="11" t="s">
        <v>198</v>
      </c>
      <c r="E201" s="13">
        <v>1</v>
      </c>
      <c r="F201" s="14">
        <v>1.48</v>
      </c>
      <c r="G201" s="14">
        <f>TRUNC(TRUNC(E201,8)*F201,2)</f>
        <v>1.48</v>
      </c>
    </row>
    <row r="202" spans="1:7" ht="45.6">
      <c r="A202" s="11" t="s">
        <v>420</v>
      </c>
      <c r="B202" s="12" t="s">
        <v>421</v>
      </c>
      <c r="C202" s="11" t="s">
        <v>31</v>
      </c>
      <c r="D202" s="11" t="s">
        <v>198</v>
      </c>
      <c r="E202" s="13">
        <v>1</v>
      </c>
      <c r="F202" s="14">
        <v>0.34</v>
      </c>
      <c r="G202" s="14">
        <f>TRUNC(TRUNC(E202,8)*F202,2)</f>
        <v>0.34</v>
      </c>
    </row>
    <row r="203" spans="1:7">
      <c r="A203" s="5"/>
      <c r="B203" s="5"/>
      <c r="C203" s="5"/>
      <c r="D203" s="5"/>
      <c r="E203" s="310" t="s">
        <v>257</v>
      </c>
      <c r="F203" s="310"/>
      <c r="G203" s="15">
        <f>SUM(G201:G202)</f>
        <v>1.82</v>
      </c>
    </row>
    <row r="204" spans="1:7">
      <c r="A204" s="5"/>
      <c r="B204" s="5"/>
      <c r="C204" s="5"/>
      <c r="D204" s="5"/>
      <c r="E204" s="312" t="s">
        <v>181</v>
      </c>
      <c r="F204" s="312"/>
      <c r="G204" s="4">
        <f>SUM(G203)</f>
        <v>1.82</v>
      </c>
    </row>
    <row r="205" spans="1:7">
      <c r="A205" s="5"/>
      <c r="B205" s="5"/>
      <c r="C205" s="5"/>
      <c r="D205" s="5"/>
      <c r="E205" s="315"/>
      <c r="F205" s="315"/>
      <c r="G205" s="315"/>
    </row>
    <row r="206" spans="1:7">
      <c r="A206" s="313" t="s">
        <v>422</v>
      </c>
      <c r="B206" s="313"/>
      <c r="C206" s="313"/>
      <c r="D206" s="313"/>
      <c r="E206" s="313"/>
      <c r="F206" s="313"/>
      <c r="G206" s="313"/>
    </row>
    <row r="207" spans="1:7" ht="24">
      <c r="A207" s="314" t="s">
        <v>254</v>
      </c>
      <c r="B207" s="314"/>
      <c r="C207" s="10" t="s">
        <v>174</v>
      </c>
      <c r="D207" s="10" t="s">
        <v>175</v>
      </c>
      <c r="E207" s="10" t="s">
        <v>176</v>
      </c>
      <c r="F207" s="10" t="s">
        <v>177</v>
      </c>
      <c r="G207" s="10" t="s">
        <v>178</v>
      </c>
    </row>
    <row r="208" spans="1:7" ht="45.6">
      <c r="A208" s="11" t="s">
        <v>418</v>
      </c>
      <c r="B208" s="12" t="s">
        <v>419</v>
      </c>
      <c r="C208" s="11" t="s">
        <v>31</v>
      </c>
      <c r="D208" s="11" t="s">
        <v>198</v>
      </c>
      <c r="E208" s="13">
        <v>1</v>
      </c>
      <c r="F208" s="14">
        <v>1.48</v>
      </c>
      <c r="G208" s="14">
        <f>TRUNC(TRUNC(E208,8)*F208,2)</f>
        <v>1.48</v>
      </c>
    </row>
    <row r="209" spans="1:7" ht="45.6">
      <c r="A209" s="11" t="s">
        <v>420</v>
      </c>
      <c r="B209" s="12" t="s">
        <v>421</v>
      </c>
      <c r="C209" s="11" t="s">
        <v>31</v>
      </c>
      <c r="D209" s="11" t="s">
        <v>198</v>
      </c>
      <c r="E209" s="13">
        <v>1</v>
      </c>
      <c r="F209" s="14">
        <v>0.34</v>
      </c>
      <c r="G209" s="14">
        <f>TRUNC(TRUNC(E209,8)*F209,2)</f>
        <v>0.34</v>
      </c>
    </row>
    <row r="210" spans="1:7" ht="45.6">
      <c r="A210" s="11" t="s">
        <v>423</v>
      </c>
      <c r="B210" s="12" t="s">
        <v>424</v>
      </c>
      <c r="C210" s="11" t="s">
        <v>31</v>
      </c>
      <c r="D210" s="11" t="s">
        <v>198</v>
      </c>
      <c r="E210" s="13">
        <v>1</v>
      </c>
      <c r="F210" s="14">
        <v>1.62</v>
      </c>
      <c r="G210" s="14">
        <f>TRUNC(TRUNC(E210,8)*F210,2)</f>
        <v>1.62</v>
      </c>
    </row>
    <row r="211" spans="1:7" ht="45.6">
      <c r="A211" s="11" t="s">
        <v>425</v>
      </c>
      <c r="B211" s="12" t="s">
        <v>426</v>
      </c>
      <c r="C211" s="11" t="s">
        <v>31</v>
      </c>
      <c r="D211" s="11" t="s">
        <v>198</v>
      </c>
      <c r="E211" s="13">
        <v>1</v>
      </c>
      <c r="F211" s="14">
        <v>2.4500000000000002</v>
      </c>
      <c r="G211" s="14">
        <f>TRUNC(TRUNC(E211,8)*F211,2)</f>
        <v>2.4500000000000002</v>
      </c>
    </row>
    <row r="212" spans="1:7">
      <c r="A212" s="5"/>
      <c r="B212" s="5"/>
      <c r="C212" s="5"/>
      <c r="D212" s="5"/>
      <c r="E212" s="310" t="s">
        <v>257</v>
      </c>
      <c r="F212" s="310"/>
      <c r="G212" s="15">
        <f>SUM(G208:G211)</f>
        <v>5.8900000000000006</v>
      </c>
    </row>
    <row r="213" spans="1:7">
      <c r="A213" s="5"/>
      <c r="B213" s="5"/>
      <c r="C213" s="5"/>
      <c r="D213" s="5"/>
      <c r="E213" s="312" t="s">
        <v>181</v>
      </c>
      <c r="F213" s="312"/>
      <c r="G213" s="4">
        <f>SUM(G212)</f>
        <v>5.8900000000000006</v>
      </c>
    </row>
    <row r="214" spans="1:7">
      <c r="A214" s="5"/>
      <c r="B214" s="5"/>
      <c r="C214" s="5"/>
      <c r="D214" s="5"/>
      <c r="E214" s="315"/>
      <c r="F214" s="315"/>
      <c r="G214" s="315"/>
    </row>
    <row r="215" spans="1:7">
      <c r="A215" s="313" t="s">
        <v>427</v>
      </c>
      <c r="B215" s="313"/>
      <c r="C215" s="313"/>
      <c r="D215" s="313"/>
      <c r="E215" s="313"/>
      <c r="F215" s="313"/>
      <c r="G215" s="313"/>
    </row>
    <row r="216" spans="1:7" ht="24">
      <c r="A216" s="314" t="s">
        <v>405</v>
      </c>
      <c r="B216" s="314"/>
      <c r="C216" s="10" t="s">
        <v>174</v>
      </c>
      <c r="D216" s="10" t="s">
        <v>175</v>
      </c>
      <c r="E216" s="10" t="s">
        <v>176</v>
      </c>
      <c r="F216" s="10" t="s">
        <v>177</v>
      </c>
      <c r="G216" s="10" t="s">
        <v>178</v>
      </c>
    </row>
    <row r="217" spans="1:7" ht="34.200000000000003">
      <c r="A217" s="11" t="s">
        <v>428</v>
      </c>
      <c r="B217" s="12" t="s">
        <v>429</v>
      </c>
      <c r="C217" s="11" t="s">
        <v>31</v>
      </c>
      <c r="D217" s="11" t="s">
        <v>40</v>
      </c>
      <c r="E217" s="13">
        <v>6.3999999999999997E-5</v>
      </c>
      <c r="F217" s="14">
        <v>23186.03</v>
      </c>
      <c r="G217" s="14">
        <f>TRUNC(TRUNC(E217,8)*F217,2)</f>
        <v>1.48</v>
      </c>
    </row>
    <row r="218" spans="1:7">
      <c r="A218" s="5"/>
      <c r="B218" s="5"/>
      <c r="C218" s="5"/>
      <c r="D218" s="5"/>
      <c r="E218" s="310" t="s">
        <v>408</v>
      </c>
      <c r="F218" s="310"/>
      <c r="G218" s="15">
        <f>SUM(G217:G217)</f>
        <v>1.48</v>
      </c>
    </row>
    <row r="219" spans="1:7">
      <c r="A219" s="5"/>
      <c r="B219" s="5"/>
      <c r="C219" s="5"/>
      <c r="D219" s="5"/>
      <c r="E219" s="312" t="s">
        <v>181</v>
      </c>
      <c r="F219" s="312"/>
      <c r="G219" s="4">
        <f>SUM(G218)</f>
        <v>1.48</v>
      </c>
    </row>
    <row r="220" spans="1:7">
      <c r="A220" s="5"/>
      <c r="B220" s="5"/>
      <c r="C220" s="5"/>
      <c r="D220" s="5"/>
      <c r="E220" s="315"/>
      <c r="F220" s="315"/>
      <c r="G220" s="315"/>
    </row>
    <row r="221" spans="1:7">
      <c r="A221" s="313" t="s">
        <v>430</v>
      </c>
      <c r="B221" s="313"/>
      <c r="C221" s="313"/>
      <c r="D221" s="313"/>
      <c r="E221" s="313"/>
      <c r="F221" s="313"/>
      <c r="G221" s="313"/>
    </row>
    <row r="222" spans="1:7" ht="24">
      <c r="A222" s="314" t="s">
        <v>405</v>
      </c>
      <c r="B222" s="314"/>
      <c r="C222" s="10" t="s">
        <v>174</v>
      </c>
      <c r="D222" s="10" t="s">
        <v>175</v>
      </c>
      <c r="E222" s="10" t="s">
        <v>176</v>
      </c>
      <c r="F222" s="10" t="s">
        <v>177</v>
      </c>
      <c r="G222" s="10" t="s">
        <v>178</v>
      </c>
    </row>
    <row r="223" spans="1:7" ht="34.200000000000003">
      <c r="A223" s="11" t="s">
        <v>428</v>
      </c>
      <c r="B223" s="12" t="s">
        <v>429</v>
      </c>
      <c r="C223" s="11" t="s">
        <v>31</v>
      </c>
      <c r="D223" s="11" t="s">
        <v>40</v>
      </c>
      <c r="E223" s="13">
        <v>1.4800000000000001E-5</v>
      </c>
      <c r="F223" s="14">
        <v>23186.03</v>
      </c>
      <c r="G223" s="14">
        <f>TRUNC(TRUNC(E223,8)*F223,2)</f>
        <v>0.34</v>
      </c>
    </row>
    <row r="224" spans="1:7">
      <c r="A224" s="5"/>
      <c r="B224" s="5"/>
      <c r="C224" s="5"/>
      <c r="D224" s="5"/>
      <c r="E224" s="310" t="s">
        <v>408</v>
      </c>
      <c r="F224" s="310"/>
      <c r="G224" s="15">
        <f>SUM(G223:G223)</f>
        <v>0.34</v>
      </c>
    </row>
    <row r="225" spans="1:7">
      <c r="A225" s="5"/>
      <c r="B225" s="5"/>
      <c r="C225" s="5"/>
      <c r="D225" s="5"/>
      <c r="E225" s="312" t="s">
        <v>181</v>
      </c>
      <c r="F225" s="312"/>
      <c r="G225" s="4">
        <f>SUM(G224)</f>
        <v>0.34</v>
      </c>
    </row>
    <row r="226" spans="1:7">
      <c r="A226" s="5"/>
      <c r="B226" s="5"/>
      <c r="C226" s="5"/>
      <c r="D226" s="5"/>
      <c r="E226" s="315"/>
      <c r="F226" s="315"/>
      <c r="G226" s="315"/>
    </row>
    <row r="227" spans="1:7">
      <c r="A227" s="313" t="s">
        <v>431</v>
      </c>
      <c r="B227" s="313"/>
      <c r="C227" s="313"/>
      <c r="D227" s="313"/>
      <c r="E227" s="313"/>
      <c r="F227" s="313"/>
      <c r="G227" s="313"/>
    </row>
    <row r="228" spans="1:7" ht="24">
      <c r="A228" s="314" t="s">
        <v>405</v>
      </c>
      <c r="B228" s="314"/>
      <c r="C228" s="10" t="s">
        <v>174</v>
      </c>
      <c r="D228" s="10" t="s">
        <v>175</v>
      </c>
      <c r="E228" s="10" t="s">
        <v>176</v>
      </c>
      <c r="F228" s="10" t="s">
        <v>177</v>
      </c>
      <c r="G228" s="10" t="s">
        <v>178</v>
      </c>
    </row>
    <row r="229" spans="1:7" ht="34.200000000000003">
      <c r="A229" s="11" t="s">
        <v>428</v>
      </c>
      <c r="B229" s="12" t="s">
        <v>429</v>
      </c>
      <c r="C229" s="11" t="s">
        <v>31</v>
      </c>
      <c r="D229" s="11" t="s">
        <v>40</v>
      </c>
      <c r="E229" s="13">
        <v>6.9999999999999994E-5</v>
      </c>
      <c r="F229" s="14">
        <v>23186.03</v>
      </c>
      <c r="G229" s="14">
        <f>TRUNC(TRUNC(E229,8)*F229,2)</f>
        <v>1.62</v>
      </c>
    </row>
    <row r="230" spans="1:7">
      <c r="A230" s="5"/>
      <c r="B230" s="5"/>
      <c r="C230" s="5"/>
      <c r="D230" s="5"/>
      <c r="E230" s="310" t="s">
        <v>408</v>
      </c>
      <c r="F230" s="310"/>
      <c r="G230" s="15">
        <f>SUM(G229:G229)</f>
        <v>1.62</v>
      </c>
    </row>
    <row r="231" spans="1:7">
      <c r="A231" s="5"/>
      <c r="B231" s="5"/>
      <c r="C231" s="5"/>
      <c r="D231" s="5"/>
      <c r="E231" s="312" t="s">
        <v>181</v>
      </c>
      <c r="F231" s="312"/>
      <c r="G231" s="4">
        <f>SUM(G230)</f>
        <v>1.62</v>
      </c>
    </row>
    <row r="232" spans="1:7">
      <c r="A232" s="5"/>
      <c r="B232" s="5"/>
      <c r="C232" s="5"/>
      <c r="D232" s="5"/>
      <c r="E232" s="315"/>
      <c r="F232" s="315"/>
      <c r="G232" s="315"/>
    </row>
    <row r="233" spans="1:7">
      <c r="A233" s="313" t="s">
        <v>432</v>
      </c>
      <c r="B233" s="313"/>
      <c r="C233" s="313"/>
      <c r="D233" s="313"/>
      <c r="E233" s="313"/>
      <c r="F233" s="313"/>
      <c r="G233" s="313"/>
    </row>
    <row r="234" spans="1:7" ht="24">
      <c r="A234" s="314" t="s">
        <v>412</v>
      </c>
      <c r="B234" s="314"/>
      <c r="C234" s="10" t="s">
        <v>174</v>
      </c>
      <c r="D234" s="10" t="s">
        <v>175</v>
      </c>
      <c r="E234" s="10" t="s">
        <v>176</v>
      </c>
      <c r="F234" s="10" t="s">
        <v>177</v>
      </c>
      <c r="G234" s="10" t="s">
        <v>178</v>
      </c>
    </row>
    <row r="235" spans="1:7" ht="22.8">
      <c r="A235" s="11" t="s">
        <v>413</v>
      </c>
      <c r="B235" s="12" t="s">
        <v>414</v>
      </c>
      <c r="C235" s="11" t="s">
        <v>31</v>
      </c>
      <c r="D235" s="11" t="s">
        <v>415</v>
      </c>
      <c r="E235" s="13">
        <v>2.5</v>
      </c>
      <c r="F235" s="14">
        <v>0.98</v>
      </c>
      <c r="G235" s="14">
        <f>TRUNC(TRUNC(E235,8)*F235,2)</f>
        <v>2.4500000000000002</v>
      </c>
    </row>
    <row r="236" spans="1:7">
      <c r="A236" s="5"/>
      <c r="B236" s="5"/>
      <c r="C236" s="5"/>
      <c r="D236" s="5"/>
      <c r="E236" s="310" t="s">
        <v>416</v>
      </c>
      <c r="F236" s="310"/>
      <c r="G236" s="15">
        <f>SUM(G235:G235)</f>
        <v>2.4500000000000002</v>
      </c>
    </row>
    <row r="237" spans="1:7">
      <c r="A237" s="5"/>
      <c r="B237" s="5"/>
      <c r="C237" s="5"/>
      <c r="D237" s="5"/>
      <c r="E237" s="312" t="s">
        <v>181</v>
      </c>
      <c r="F237" s="312"/>
      <c r="G237" s="4">
        <f>SUM(G236)</f>
        <v>2.4500000000000002</v>
      </c>
    </row>
    <row r="238" spans="1:7">
      <c r="A238" s="5"/>
      <c r="B238" s="5"/>
      <c r="C238" s="5"/>
      <c r="D238" s="5"/>
      <c r="E238" s="315"/>
      <c r="F238" s="315"/>
      <c r="G238" s="315"/>
    </row>
    <row r="239" spans="1:7">
      <c r="A239" s="313" t="s">
        <v>433</v>
      </c>
      <c r="B239" s="313"/>
      <c r="C239" s="313"/>
      <c r="D239" s="313"/>
      <c r="E239" s="313"/>
      <c r="F239" s="313"/>
      <c r="G239" s="313"/>
    </row>
    <row r="240" spans="1:7" ht="24">
      <c r="A240" s="314" t="s">
        <v>254</v>
      </c>
      <c r="B240" s="314"/>
      <c r="C240" s="10" t="s">
        <v>174</v>
      </c>
      <c r="D240" s="10" t="s">
        <v>175</v>
      </c>
      <c r="E240" s="10" t="s">
        <v>176</v>
      </c>
      <c r="F240" s="10" t="s">
        <v>177</v>
      </c>
      <c r="G240" s="10" t="s">
        <v>178</v>
      </c>
    </row>
    <row r="241" spans="1:7" ht="45.6">
      <c r="A241" s="11" t="s">
        <v>434</v>
      </c>
      <c r="B241" s="12" t="s">
        <v>435</v>
      </c>
      <c r="C241" s="11" t="s">
        <v>31</v>
      </c>
      <c r="D241" s="11" t="s">
        <v>198</v>
      </c>
      <c r="E241" s="13">
        <v>1</v>
      </c>
      <c r="F241" s="14">
        <v>0.56000000000000005</v>
      </c>
      <c r="G241" s="14">
        <f>TRUNC(TRUNC(E241,8)*F241,2)</f>
        <v>0.56000000000000005</v>
      </c>
    </row>
    <row r="242" spans="1:7" ht="45.6">
      <c r="A242" s="11" t="s">
        <v>436</v>
      </c>
      <c r="B242" s="12" t="s">
        <v>437</v>
      </c>
      <c r="C242" s="11" t="s">
        <v>31</v>
      </c>
      <c r="D242" s="11" t="s">
        <v>198</v>
      </c>
      <c r="E242" s="13">
        <v>1</v>
      </c>
      <c r="F242" s="14">
        <v>0.13</v>
      </c>
      <c r="G242" s="14">
        <f>TRUNC(TRUNC(E242,8)*F242,2)</f>
        <v>0.13</v>
      </c>
    </row>
    <row r="243" spans="1:7">
      <c r="A243" s="5"/>
      <c r="B243" s="5"/>
      <c r="C243" s="5"/>
      <c r="D243" s="5"/>
      <c r="E243" s="310" t="s">
        <v>257</v>
      </c>
      <c r="F243" s="310"/>
      <c r="G243" s="15">
        <f>SUM(G241:G242)</f>
        <v>0.69000000000000006</v>
      </c>
    </row>
    <row r="244" spans="1:7">
      <c r="A244" s="5"/>
      <c r="B244" s="5"/>
      <c r="C244" s="5"/>
      <c r="D244" s="5"/>
      <c r="E244" s="312" t="s">
        <v>181</v>
      </c>
      <c r="F244" s="312"/>
      <c r="G244" s="4">
        <f>SUM(G243)</f>
        <v>0.69000000000000006</v>
      </c>
    </row>
    <row r="245" spans="1:7">
      <c r="A245" s="5"/>
      <c r="B245" s="5"/>
      <c r="C245" s="5"/>
      <c r="D245" s="5"/>
      <c r="E245" s="315"/>
      <c r="F245" s="315"/>
      <c r="G245" s="315"/>
    </row>
    <row r="246" spans="1:7">
      <c r="A246" s="313" t="s">
        <v>438</v>
      </c>
      <c r="B246" s="313"/>
      <c r="C246" s="313"/>
      <c r="D246" s="313"/>
      <c r="E246" s="313"/>
      <c r="F246" s="313"/>
      <c r="G246" s="313"/>
    </row>
    <row r="247" spans="1:7" ht="24">
      <c r="A247" s="314" t="s">
        <v>254</v>
      </c>
      <c r="B247" s="314"/>
      <c r="C247" s="10" t="s">
        <v>174</v>
      </c>
      <c r="D247" s="10" t="s">
        <v>175</v>
      </c>
      <c r="E247" s="10" t="s">
        <v>176</v>
      </c>
      <c r="F247" s="10" t="s">
        <v>177</v>
      </c>
      <c r="G247" s="10" t="s">
        <v>178</v>
      </c>
    </row>
    <row r="248" spans="1:7" ht="45.6">
      <c r="A248" s="11" t="s">
        <v>434</v>
      </c>
      <c r="B248" s="12" t="s">
        <v>435</v>
      </c>
      <c r="C248" s="11" t="s">
        <v>31</v>
      </c>
      <c r="D248" s="11" t="s">
        <v>198</v>
      </c>
      <c r="E248" s="13">
        <v>1</v>
      </c>
      <c r="F248" s="14">
        <v>0.56000000000000005</v>
      </c>
      <c r="G248" s="14">
        <f>TRUNC(TRUNC(E248,8)*F248,2)</f>
        <v>0.56000000000000005</v>
      </c>
    </row>
    <row r="249" spans="1:7" ht="45.6">
      <c r="A249" s="11" t="s">
        <v>436</v>
      </c>
      <c r="B249" s="12" t="s">
        <v>437</v>
      </c>
      <c r="C249" s="11" t="s">
        <v>31</v>
      </c>
      <c r="D249" s="11" t="s">
        <v>198</v>
      </c>
      <c r="E249" s="13">
        <v>1</v>
      </c>
      <c r="F249" s="14">
        <v>0.13</v>
      </c>
      <c r="G249" s="14">
        <f>TRUNC(TRUNC(E249,8)*F249,2)</f>
        <v>0.13</v>
      </c>
    </row>
    <row r="250" spans="1:7" ht="45.6">
      <c r="A250" s="11" t="s">
        <v>439</v>
      </c>
      <c r="B250" s="12" t="s">
        <v>440</v>
      </c>
      <c r="C250" s="11" t="s">
        <v>31</v>
      </c>
      <c r="D250" s="11" t="s">
        <v>198</v>
      </c>
      <c r="E250" s="13">
        <v>1</v>
      </c>
      <c r="F250" s="14">
        <v>0.62</v>
      </c>
      <c r="G250" s="14">
        <f>TRUNC(TRUNC(E250,8)*F250,2)</f>
        <v>0.62</v>
      </c>
    </row>
    <row r="251" spans="1:7" ht="45.6">
      <c r="A251" s="11" t="s">
        <v>441</v>
      </c>
      <c r="B251" s="12" t="s">
        <v>442</v>
      </c>
      <c r="C251" s="11" t="s">
        <v>31</v>
      </c>
      <c r="D251" s="11" t="s">
        <v>198</v>
      </c>
      <c r="E251" s="13">
        <v>1</v>
      </c>
      <c r="F251" s="14">
        <v>9.51</v>
      </c>
      <c r="G251" s="14">
        <f>TRUNC(TRUNC(E251,8)*F251,2)</f>
        <v>9.51</v>
      </c>
    </row>
    <row r="252" spans="1:7">
      <c r="A252" s="5"/>
      <c r="B252" s="5"/>
      <c r="C252" s="5"/>
      <c r="D252" s="5"/>
      <c r="E252" s="310" t="s">
        <v>257</v>
      </c>
      <c r="F252" s="310"/>
      <c r="G252" s="15">
        <f>SUM(G248:G251)</f>
        <v>10.82</v>
      </c>
    </row>
    <row r="253" spans="1:7">
      <c r="A253" s="5"/>
      <c r="B253" s="5"/>
      <c r="C253" s="5"/>
      <c r="D253" s="5"/>
      <c r="E253" s="312" t="s">
        <v>181</v>
      </c>
      <c r="F253" s="312"/>
      <c r="G253" s="4">
        <f>SUM(G252)</f>
        <v>10.82</v>
      </c>
    </row>
    <row r="254" spans="1:7">
      <c r="A254" s="5"/>
      <c r="B254" s="5"/>
      <c r="C254" s="5"/>
      <c r="D254" s="5"/>
      <c r="E254" s="315"/>
      <c r="F254" s="315"/>
      <c r="G254" s="315"/>
    </row>
    <row r="255" spans="1:7">
      <c r="A255" s="313" t="s">
        <v>443</v>
      </c>
      <c r="B255" s="313"/>
      <c r="C255" s="313"/>
      <c r="D255" s="313"/>
      <c r="E255" s="313"/>
      <c r="F255" s="313"/>
      <c r="G255" s="313"/>
    </row>
    <row r="256" spans="1:7" ht="24">
      <c r="A256" s="314" t="s">
        <v>405</v>
      </c>
      <c r="B256" s="314"/>
      <c r="C256" s="10" t="s">
        <v>174</v>
      </c>
      <c r="D256" s="10" t="s">
        <v>175</v>
      </c>
      <c r="E256" s="10" t="s">
        <v>176</v>
      </c>
      <c r="F256" s="10" t="s">
        <v>177</v>
      </c>
      <c r="G256" s="10" t="s">
        <v>178</v>
      </c>
    </row>
    <row r="257" spans="1:7" ht="45.6">
      <c r="A257" s="11" t="s">
        <v>444</v>
      </c>
      <c r="B257" s="12" t="s">
        <v>445</v>
      </c>
      <c r="C257" s="11" t="s">
        <v>31</v>
      </c>
      <c r="D257" s="11" t="s">
        <v>40</v>
      </c>
      <c r="E257" s="13">
        <v>6.3999999999999997E-5</v>
      </c>
      <c r="F257" s="14">
        <v>8886.69</v>
      </c>
      <c r="G257" s="14">
        <f>TRUNC(TRUNC(E257,8)*F257,2)</f>
        <v>0.56000000000000005</v>
      </c>
    </row>
    <row r="258" spans="1:7">
      <c r="A258" s="5"/>
      <c r="B258" s="5"/>
      <c r="C258" s="5"/>
      <c r="D258" s="5"/>
      <c r="E258" s="310" t="s">
        <v>408</v>
      </c>
      <c r="F258" s="310"/>
      <c r="G258" s="15">
        <f>SUM(G257:G257)</f>
        <v>0.56000000000000005</v>
      </c>
    </row>
    <row r="259" spans="1:7">
      <c r="A259" s="5"/>
      <c r="B259" s="5"/>
      <c r="C259" s="5"/>
      <c r="D259" s="5"/>
      <c r="E259" s="312" t="s">
        <v>181</v>
      </c>
      <c r="F259" s="312"/>
      <c r="G259" s="4">
        <f>SUM(G258)</f>
        <v>0.56000000000000005</v>
      </c>
    </row>
    <row r="260" spans="1:7">
      <c r="A260" s="5"/>
      <c r="B260" s="5"/>
      <c r="C260" s="5"/>
      <c r="D260" s="5"/>
      <c r="E260" s="315"/>
      <c r="F260" s="315"/>
      <c r="G260" s="315"/>
    </row>
    <row r="261" spans="1:7">
      <c r="A261" s="313" t="s">
        <v>446</v>
      </c>
      <c r="B261" s="313"/>
      <c r="C261" s="313"/>
      <c r="D261" s="313"/>
      <c r="E261" s="313"/>
      <c r="F261" s="313"/>
      <c r="G261" s="313"/>
    </row>
    <row r="262" spans="1:7" ht="24">
      <c r="A262" s="314" t="s">
        <v>405</v>
      </c>
      <c r="B262" s="314"/>
      <c r="C262" s="10" t="s">
        <v>174</v>
      </c>
      <c r="D262" s="10" t="s">
        <v>175</v>
      </c>
      <c r="E262" s="10" t="s">
        <v>176</v>
      </c>
      <c r="F262" s="10" t="s">
        <v>177</v>
      </c>
      <c r="G262" s="10" t="s">
        <v>178</v>
      </c>
    </row>
    <row r="263" spans="1:7" ht="45.6">
      <c r="A263" s="11" t="s">
        <v>444</v>
      </c>
      <c r="B263" s="12" t="s">
        <v>445</v>
      </c>
      <c r="C263" s="11" t="s">
        <v>31</v>
      </c>
      <c r="D263" s="11" t="s">
        <v>40</v>
      </c>
      <c r="E263" s="13">
        <v>1.4800000000000001E-5</v>
      </c>
      <c r="F263" s="14">
        <v>8886.69</v>
      </c>
      <c r="G263" s="14">
        <f>TRUNC(TRUNC(E263,8)*F263,2)</f>
        <v>0.13</v>
      </c>
    </row>
    <row r="264" spans="1:7">
      <c r="A264" s="5"/>
      <c r="B264" s="5"/>
      <c r="C264" s="5"/>
      <c r="D264" s="5"/>
      <c r="E264" s="310" t="s">
        <v>408</v>
      </c>
      <c r="F264" s="310"/>
      <c r="G264" s="15">
        <f>SUM(G263:G263)</f>
        <v>0.13</v>
      </c>
    </row>
    <row r="265" spans="1:7">
      <c r="A265" s="5"/>
      <c r="B265" s="5"/>
      <c r="C265" s="5"/>
      <c r="D265" s="5"/>
      <c r="E265" s="312" t="s">
        <v>181</v>
      </c>
      <c r="F265" s="312"/>
      <c r="G265" s="4">
        <f>SUM(G264)</f>
        <v>0.13</v>
      </c>
    </row>
    <row r="266" spans="1:7">
      <c r="A266" s="5"/>
      <c r="B266" s="5"/>
      <c r="C266" s="5"/>
      <c r="D266" s="5"/>
      <c r="E266" s="315"/>
      <c r="F266" s="315"/>
      <c r="G266" s="315"/>
    </row>
    <row r="267" spans="1:7">
      <c r="A267" s="313" t="s">
        <v>447</v>
      </c>
      <c r="B267" s="313"/>
      <c r="C267" s="313"/>
      <c r="D267" s="313"/>
      <c r="E267" s="313"/>
      <c r="F267" s="313"/>
      <c r="G267" s="313"/>
    </row>
    <row r="268" spans="1:7" ht="24">
      <c r="A268" s="314" t="s">
        <v>405</v>
      </c>
      <c r="B268" s="314"/>
      <c r="C268" s="10" t="s">
        <v>174</v>
      </c>
      <c r="D268" s="10" t="s">
        <v>175</v>
      </c>
      <c r="E268" s="10" t="s">
        <v>176</v>
      </c>
      <c r="F268" s="10" t="s">
        <v>177</v>
      </c>
      <c r="G268" s="10" t="s">
        <v>178</v>
      </c>
    </row>
    <row r="269" spans="1:7" ht="45.6">
      <c r="A269" s="11" t="s">
        <v>444</v>
      </c>
      <c r="B269" s="12" t="s">
        <v>445</v>
      </c>
      <c r="C269" s="11" t="s">
        <v>31</v>
      </c>
      <c r="D269" s="11" t="s">
        <v>40</v>
      </c>
      <c r="E269" s="13">
        <v>6.9999999999999994E-5</v>
      </c>
      <c r="F269" s="14">
        <v>8886.69</v>
      </c>
      <c r="G269" s="14">
        <f>TRUNC(TRUNC(E269,8)*F269,2)</f>
        <v>0.62</v>
      </c>
    </row>
    <row r="270" spans="1:7">
      <c r="A270" s="5"/>
      <c r="B270" s="5"/>
      <c r="C270" s="5"/>
      <c r="D270" s="5"/>
      <c r="E270" s="310" t="s">
        <v>408</v>
      </c>
      <c r="F270" s="310"/>
      <c r="G270" s="15">
        <f>SUM(G269:G269)</f>
        <v>0.62</v>
      </c>
    </row>
    <row r="271" spans="1:7">
      <c r="A271" s="5"/>
      <c r="B271" s="5"/>
      <c r="C271" s="5"/>
      <c r="D271" s="5"/>
      <c r="E271" s="312" t="s">
        <v>181</v>
      </c>
      <c r="F271" s="312"/>
      <c r="G271" s="4">
        <f>SUM(G270)</f>
        <v>0.62</v>
      </c>
    </row>
    <row r="272" spans="1:7">
      <c r="A272" s="5"/>
      <c r="B272" s="5"/>
      <c r="C272" s="5"/>
      <c r="D272" s="5"/>
      <c r="E272" s="315"/>
      <c r="F272" s="315"/>
      <c r="G272" s="315"/>
    </row>
    <row r="273" spans="1:7">
      <c r="A273" s="313" t="s">
        <v>448</v>
      </c>
      <c r="B273" s="313"/>
      <c r="C273" s="313"/>
      <c r="D273" s="313"/>
      <c r="E273" s="313"/>
      <c r="F273" s="313"/>
      <c r="G273" s="313"/>
    </row>
    <row r="274" spans="1:7" ht="24">
      <c r="A274" s="314" t="s">
        <v>412</v>
      </c>
      <c r="B274" s="314"/>
      <c r="C274" s="10" t="s">
        <v>174</v>
      </c>
      <c r="D274" s="10" t="s">
        <v>175</v>
      </c>
      <c r="E274" s="10" t="s">
        <v>176</v>
      </c>
      <c r="F274" s="10" t="s">
        <v>177</v>
      </c>
      <c r="G274" s="10" t="s">
        <v>178</v>
      </c>
    </row>
    <row r="275" spans="1:7" ht="34.200000000000003">
      <c r="A275" s="11" t="s">
        <v>449</v>
      </c>
      <c r="B275" s="12" t="s">
        <v>450</v>
      </c>
      <c r="C275" s="11" t="s">
        <v>31</v>
      </c>
      <c r="D275" s="11" t="s">
        <v>415</v>
      </c>
      <c r="E275" s="13">
        <v>9.51</v>
      </c>
      <c r="F275" s="14">
        <v>1</v>
      </c>
      <c r="G275" s="14">
        <f>TRUNC(TRUNC(E275,8)*F275,2)</f>
        <v>9.51</v>
      </c>
    </row>
    <row r="276" spans="1:7">
      <c r="A276" s="5"/>
      <c r="B276" s="5"/>
      <c r="C276" s="5"/>
      <c r="D276" s="5"/>
      <c r="E276" s="310" t="s">
        <v>416</v>
      </c>
      <c r="F276" s="310"/>
      <c r="G276" s="15">
        <f>SUM(G275:G275)</f>
        <v>9.51</v>
      </c>
    </row>
    <row r="277" spans="1:7">
      <c r="A277" s="5"/>
      <c r="B277" s="5"/>
      <c r="C277" s="5"/>
      <c r="D277" s="5"/>
      <c r="E277" s="312" t="s">
        <v>181</v>
      </c>
      <c r="F277" s="312"/>
      <c r="G277" s="4">
        <f>SUM(G276)</f>
        <v>9.51</v>
      </c>
    </row>
    <row r="278" spans="1:7">
      <c r="A278" s="5"/>
      <c r="B278" s="5"/>
      <c r="C278" s="5"/>
      <c r="D278" s="5"/>
      <c r="E278" s="315"/>
      <c r="F278" s="315"/>
      <c r="G278" s="315"/>
    </row>
    <row r="279" spans="1:7">
      <c r="A279" s="313" t="s">
        <v>451</v>
      </c>
      <c r="B279" s="313"/>
      <c r="C279" s="313"/>
      <c r="D279" s="313"/>
      <c r="E279" s="313"/>
      <c r="F279" s="313"/>
      <c r="G279" s="313"/>
    </row>
    <row r="280" spans="1:7" ht="24">
      <c r="A280" s="314" t="s">
        <v>254</v>
      </c>
      <c r="B280" s="314"/>
      <c r="C280" s="10" t="s">
        <v>174</v>
      </c>
      <c r="D280" s="10" t="s">
        <v>175</v>
      </c>
      <c r="E280" s="10" t="s">
        <v>176</v>
      </c>
      <c r="F280" s="10" t="s">
        <v>177</v>
      </c>
      <c r="G280" s="10" t="s">
        <v>178</v>
      </c>
    </row>
    <row r="281" spans="1:7" ht="34.200000000000003">
      <c r="A281" s="11" t="s">
        <v>452</v>
      </c>
      <c r="B281" s="12" t="s">
        <v>453</v>
      </c>
      <c r="C281" s="11" t="s">
        <v>31</v>
      </c>
      <c r="D281" s="11" t="s">
        <v>198</v>
      </c>
      <c r="E281" s="13">
        <v>1</v>
      </c>
      <c r="F281" s="14">
        <v>4.76</v>
      </c>
      <c r="G281" s="14">
        <f>TRUNC(TRUNC(E281,8)*F281,2)</f>
        <v>4.76</v>
      </c>
    </row>
    <row r="282" spans="1:7" ht="22.8">
      <c r="A282" s="11" t="s">
        <v>454</v>
      </c>
      <c r="B282" s="12" t="s">
        <v>455</v>
      </c>
      <c r="C282" s="11" t="s">
        <v>31</v>
      </c>
      <c r="D282" s="11" t="s">
        <v>198</v>
      </c>
      <c r="E282" s="13">
        <v>1</v>
      </c>
      <c r="F282" s="14">
        <v>1.1000000000000001</v>
      </c>
      <c r="G282" s="14">
        <f>TRUNC(TRUNC(E282,8)*F282,2)</f>
        <v>1.1000000000000001</v>
      </c>
    </row>
    <row r="283" spans="1:7">
      <c r="A283" s="5"/>
      <c r="B283" s="5"/>
      <c r="C283" s="5"/>
      <c r="D283" s="5"/>
      <c r="E283" s="310" t="s">
        <v>257</v>
      </c>
      <c r="F283" s="310"/>
      <c r="G283" s="15">
        <f>SUM(G281:G282)</f>
        <v>5.8599999999999994</v>
      </c>
    </row>
    <row r="284" spans="1:7">
      <c r="A284" s="5"/>
      <c r="B284" s="5"/>
      <c r="C284" s="5"/>
      <c r="D284" s="5"/>
      <c r="E284" s="312" t="s">
        <v>181</v>
      </c>
      <c r="F284" s="312"/>
      <c r="G284" s="4">
        <f>SUM(G283)</f>
        <v>5.8599999999999994</v>
      </c>
    </row>
    <row r="285" spans="1:7">
      <c r="A285" s="5"/>
      <c r="B285" s="5"/>
      <c r="C285" s="5"/>
      <c r="D285" s="5"/>
      <c r="E285" s="315"/>
      <c r="F285" s="315"/>
      <c r="G285" s="315"/>
    </row>
    <row r="286" spans="1:7">
      <c r="A286" s="313" t="s">
        <v>456</v>
      </c>
      <c r="B286" s="313"/>
      <c r="C286" s="313"/>
      <c r="D286" s="313"/>
      <c r="E286" s="313"/>
      <c r="F286" s="313"/>
      <c r="G286" s="313"/>
    </row>
    <row r="287" spans="1:7" ht="24">
      <c r="A287" s="314" t="s">
        <v>254</v>
      </c>
      <c r="B287" s="314"/>
      <c r="C287" s="10" t="s">
        <v>174</v>
      </c>
      <c r="D287" s="10" t="s">
        <v>175</v>
      </c>
      <c r="E287" s="10" t="s">
        <v>176</v>
      </c>
      <c r="F287" s="10" t="s">
        <v>177</v>
      </c>
      <c r="G287" s="10" t="s">
        <v>178</v>
      </c>
    </row>
    <row r="288" spans="1:7" ht="34.200000000000003">
      <c r="A288" s="11" t="s">
        <v>452</v>
      </c>
      <c r="B288" s="12" t="s">
        <v>453</v>
      </c>
      <c r="C288" s="11" t="s">
        <v>31</v>
      </c>
      <c r="D288" s="11" t="s">
        <v>198</v>
      </c>
      <c r="E288" s="13">
        <v>1</v>
      </c>
      <c r="F288" s="14">
        <v>4.76</v>
      </c>
      <c r="G288" s="14">
        <f>TRUNC(TRUNC(E288,8)*F288,2)</f>
        <v>4.76</v>
      </c>
    </row>
    <row r="289" spans="1:7" ht="22.8">
      <c r="A289" s="11" t="s">
        <v>454</v>
      </c>
      <c r="B289" s="12" t="s">
        <v>455</v>
      </c>
      <c r="C289" s="11" t="s">
        <v>31</v>
      </c>
      <c r="D289" s="11" t="s">
        <v>198</v>
      </c>
      <c r="E289" s="13">
        <v>1</v>
      </c>
      <c r="F289" s="14">
        <v>1.1000000000000001</v>
      </c>
      <c r="G289" s="14">
        <f>TRUNC(TRUNC(E289,8)*F289,2)</f>
        <v>1.1000000000000001</v>
      </c>
    </row>
    <row r="290" spans="1:7" ht="34.200000000000003">
      <c r="A290" s="11" t="s">
        <v>457</v>
      </c>
      <c r="B290" s="12" t="s">
        <v>458</v>
      </c>
      <c r="C290" s="11" t="s">
        <v>31</v>
      </c>
      <c r="D290" s="11" t="s">
        <v>198</v>
      </c>
      <c r="E290" s="13">
        <v>1</v>
      </c>
      <c r="F290" s="14">
        <v>5.21</v>
      </c>
      <c r="G290" s="14">
        <f>TRUNC(TRUNC(E290,8)*F290,2)</f>
        <v>5.21</v>
      </c>
    </row>
    <row r="291" spans="1:7" ht="34.200000000000003">
      <c r="A291" s="11" t="s">
        <v>459</v>
      </c>
      <c r="B291" s="12" t="s">
        <v>460</v>
      </c>
      <c r="C291" s="11" t="s">
        <v>31</v>
      </c>
      <c r="D291" s="11" t="s">
        <v>198</v>
      </c>
      <c r="E291" s="13">
        <v>1</v>
      </c>
      <c r="F291" s="14">
        <v>6.26</v>
      </c>
      <c r="G291" s="14">
        <f>TRUNC(TRUNC(E291,8)*F291,2)</f>
        <v>6.26</v>
      </c>
    </row>
    <row r="292" spans="1:7">
      <c r="A292" s="5"/>
      <c r="B292" s="5"/>
      <c r="C292" s="5"/>
      <c r="D292" s="5"/>
      <c r="E292" s="310" t="s">
        <v>257</v>
      </c>
      <c r="F292" s="310"/>
      <c r="G292" s="15">
        <f>SUM(G288:G291)</f>
        <v>17.329999999999998</v>
      </c>
    </row>
    <row r="293" spans="1:7">
      <c r="A293" s="5"/>
      <c r="B293" s="5"/>
      <c r="C293" s="5"/>
      <c r="D293" s="5"/>
      <c r="E293" s="312" t="s">
        <v>181</v>
      </c>
      <c r="F293" s="312"/>
      <c r="G293" s="4">
        <f>SUM(G292)</f>
        <v>17.329999999999998</v>
      </c>
    </row>
    <row r="294" spans="1:7">
      <c r="A294" s="5"/>
      <c r="B294" s="5"/>
      <c r="C294" s="5"/>
      <c r="D294" s="5"/>
      <c r="E294" s="315"/>
      <c r="F294" s="315"/>
      <c r="G294" s="315"/>
    </row>
    <row r="295" spans="1:7">
      <c r="A295" s="313" t="s">
        <v>461</v>
      </c>
      <c r="B295" s="313"/>
      <c r="C295" s="313"/>
      <c r="D295" s="313"/>
      <c r="E295" s="313"/>
      <c r="F295" s="313"/>
      <c r="G295" s="313"/>
    </row>
    <row r="296" spans="1:7" ht="24">
      <c r="A296" s="314" t="s">
        <v>405</v>
      </c>
      <c r="B296" s="314"/>
      <c r="C296" s="10" t="s">
        <v>174</v>
      </c>
      <c r="D296" s="10" t="s">
        <v>175</v>
      </c>
      <c r="E296" s="10" t="s">
        <v>176</v>
      </c>
      <c r="F296" s="10" t="s">
        <v>177</v>
      </c>
      <c r="G296" s="10" t="s">
        <v>178</v>
      </c>
    </row>
    <row r="297" spans="1:7" ht="22.8">
      <c r="A297" s="11" t="s">
        <v>462</v>
      </c>
      <c r="B297" s="12" t="s">
        <v>463</v>
      </c>
      <c r="C297" s="11" t="s">
        <v>31</v>
      </c>
      <c r="D297" s="11" t="s">
        <v>40</v>
      </c>
      <c r="E297" s="13">
        <v>6.3999999999999997E-5</v>
      </c>
      <c r="F297" s="14">
        <v>74442.98</v>
      </c>
      <c r="G297" s="14">
        <f>TRUNC(TRUNC(E297,8)*F297,2)</f>
        <v>4.76</v>
      </c>
    </row>
    <row r="298" spans="1:7">
      <c r="A298" s="5"/>
      <c r="B298" s="5"/>
      <c r="C298" s="5"/>
      <c r="D298" s="5"/>
      <c r="E298" s="310" t="s">
        <v>408</v>
      </c>
      <c r="F298" s="310"/>
      <c r="G298" s="15">
        <f>SUM(G297:G297)</f>
        <v>4.76</v>
      </c>
    </row>
    <row r="299" spans="1:7">
      <c r="A299" s="5"/>
      <c r="B299" s="5"/>
      <c r="C299" s="5"/>
      <c r="D299" s="5"/>
      <c r="E299" s="312" t="s">
        <v>181</v>
      </c>
      <c r="F299" s="312"/>
      <c r="G299" s="4">
        <f>SUM(G298)</f>
        <v>4.76</v>
      </c>
    </row>
    <row r="300" spans="1:7">
      <c r="A300" s="5"/>
      <c r="B300" s="5"/>
      <c r="C300" s="5"/>
      <c r="D300" s="5"/>
      <c r="E300" s="315"/>
      <c r="F300" s="315"/>
      <c r="G300" s="315"/>
    </row>
    <row r="301" spans="1:7">
      <c r="A301" s="313" t="s">
        <v>464</v>
      </c>
      <c r="B301" s="313"/>
      <c r="C301" s="313"/>
      <c r="D301" s="313"/>
      <c r="E301" s="313"/>
      <c r="F301" s="313"/>
      <c r="G301" s="313"/>
    </row>
    <row r="302" spans="1:7" ht="24">
      <c r="A302" s="314" t="s">
        <v>405</v>
      </c>
      <c r="B302" s="314"/>
      <c r="C302" s="10" t="s">
        <v>174</v>
      </c>
      <c r="D302" s="10" t="s">
        <v>175</v>
      </c>
      <c r="E302" s="10" t="s">
        <v>176</v>
      </c>
      <c r="F302" s="10" t="s">
        <v>177</v>
      </c>
      <c r="G302" s="10" t="s">
        <v>178</v>
      </c>
    </row>
    <row r="303" spans="1:7" ht="22.8">
      <c r="A303" s="11" t="s">
        <v>462</v>
      </c>
      <c r="B303" s="12" t="s">
        <v>463</v>
      </c>
      <c r="C303" s="11" t="s">
        <v>31</v>
      </c>
      <c r="D303" s="11" t="s">
        <v>40</v>
      </c>
      <c r="E303" s="13">
        <v>1.4800000000000001E-5</v>
      </c>
      <c r="F303" s="14">
        <v>74442.98</v>
      </c>
      <c r="G303" s="14">
        <f>TRUNC(TRUNC(E303,8)*F303,2)</f>
        <v>1.1000000000000001</v>
      </c>
    </row>
    <row r="304" spans="1:7">
      <c r="A304" s="5"/>
      <c r="B304" s="5"/>
      <c r="C304" s="5"/>
      <c r="D304" s="5"/>
      <c r="E304" s="310" t="s">
        <v>408</v>
      </c>
      <c r="F304" s="310"/>
      <c r="G304" s="15">
        <f>SUM(G303:G303)</f>
        <v>1.1000000000000001</v>
      </c>
    </row>
    <row r="305" spans="1:7">
      <c r="A305" s="5"/>
      <c r="B305" s="5"/>
      <c r="C305" s="5"/>
      <c r="D305" s="5"/>
      <c r="E305" s="312" t="s">
        <v>181</v>
      </c>
      <c r="F305" s="312"/>
      <c r="G305" s="4">
        <f>SUM(G304)</f>
        <v>1.1000000000000001</v>
      </c>
    </row>
    <row r="306" spans="1:7">
      <c r="A306" s="5"/>
      <c r="B306" s="5"/>
      <c r="C306" s="5"/>
      <c r="D306" s="5"/>
      <c r="E306" s="315"/>
      <c r="F306" s="315"/>
      <c r="G306" s="315"/>
    </row>
    <row r="307" spans="1:7">
      <c r="A307" s="313" t="s">
        <v>465</v>
      </c>
      <c r="B307" s="313"/>
      <c r="C307" s="313"/>
      <c r="D307" s="313"/>
      <c r="E307" s="313"/>
      <c r="F307" s="313"/>
      <c r="G307" s="313"/>
    </row>
    <row r="308" spans="1:7" ht="24">
      <c r="A308" s="314" t="s">
        <v>405</v>
      </c>
      <c r="B308" s="314"/>
      <c r="C308" s="10" t="s">
        <v>174</v>
      </c>
      <c r="D308" s="10" t="s">
        <v>175</v>
      </c>
      <c r="E308" s="10" t="s">
        <v>176</v>
      </c>
      <c r="F308" s="10" t="s">
        <v>177</v>
      </c>
      <c r="G308" s="10" t="s">
        <v>178</v>
      </c>
    </row>
    <row r="309" spans="1:7" ht="22.8">
      <c r="A309" s="11" t="s">
        <v>462</v>
      </c>
      <c r="B309" s="12" t="s">
        <v>463</v>
      </c>
      <c r="C309" s="11" t="s">
        <v>31</v>
      </c>
      <c r="D309" s="11" t="s">
        <v>40</v>
      </c>
      <c r="E309" s="13">
        <v>6.9999999999999994E-5</v>
      </c>
      <c r="F309" s="14">
        <v>74442.98</v>
      </c>
      <c r="G309" s="14">
        <f>TRUNC(TRUNC(E309,8)*F309,2)</f>
        <v>5.21</v>
      </c>
    </row>
    <row r="310" spans="1:7">
      <c r="A310" s="5"/>
      <c r="B310" s="5"/>
      <c r="C310" s="5"/>
      <c r="D310" s="5"/>
      <c r="E310" s="310" t="s">
        <v>408</v>
      </c>
      <c r="F310" s="310"/>
      <c r="G310" s="15">
        <f>SUM(G309:G309)</f>
        <v>5.21</v>
      </c>
    </row>
    <row r="311" spans="1:7">
      <c r="A311" s="5"/>
      <c r="B311" s="5"/>
      <c r="C311" s="5"/>
      <c r="D311" s="5"/>
      <c r="E311" s="312" t="s">
        <v>181</v>
      </c>
      <c r="F311" s="312"/>
      <c r="G311" s="4">
        <f>SUM(G310)</f>
        <v>5.21</v>
      </c>
    </row>
    <row r="312" spans="1:7">
      <c r="A312" s="5"/>
      <c r="B312" s="5"/>
      <c r="C312" s="5"/>
      <c r="D312" s="5"/>
      <c r="E312" s="315"/>
      <c r="F312" s="315"/>
      <c r="G312" s="315"/>
    </row>
    <row r="313" spans="1:7">
      <c r="A313" s="313" t="s">
        <v>466</v>
      </c>
      <c r="B313" s="313"/>
      <c r="C313" s="313"/>
      <c r="D313" s="313"/>
      <c r="E313" s="313"/>
      <c r="F313" s="313"/>
      <c r="G313" s="313"/>
    </row>
    <row r="314" spans="1:7" ht="24">
      <c r="A314" s="314" t="s">
        <v>412</v>
      </c>
      <c r="B314" s="314"/>
      <c r="C314" s="10" t="s">
        <v>174</v>
      </c>
      <c r="D314" s="10" t="s">
        <v>175</v>
      </c>
      <c r="E314" s="10" t="s">
        <v>176</v>
      </c>
      <c r="F314" s="10" t="s">
        <v>177</v>
      </c>
      <c r="G314" s="10" t="s">
        <v>178</v>
      </c>
    </row>
    <row r="315" spans="1:7" ht="34.200000000000003">
      <c r="A315" s="11" t="s">
        <v>449</v>
      </c>
      <c r="B315" s="12" t="s">
        <v>450</v>
      </c>
      <c r="C315" s="11" t="s">
        <v>31</v>
      </c>
      <c r="D315" s="11" t="s">
        <v>415</v>
      </c>
      <c r="E315" s="13">
        <v>6.26</v>
      </c>
      <c r="F315" s="14">
        <v>1</v>
      </c>
      <c r="G315" s="14">
        <f>TRUNC(TRUNC(E315,8)*F315,2)</f>
        <v>6.26</v>
      </c>
    </row>
    <row r="316" spans="1:7">
      <c r="A316" s="5"/>
      <c r="B316" s="5"/>
      <c r="C316" s="5"/>
      <c r="D316" s="5"/>
      <c r="E316" s="310" t="s">
        <v>416</v>
      </c>
      <c r="F316" s="310"/>
      <c r="G316" s="15">
        <f>SUM(G315:G315)</f>
        <v>6.26</v>
      </c>
    </row>
    <row r="317" spans="1:7">
      <c r="A317" s="5"/>
      <c r="B317" s="5"/>
      <c r="C317" s="5"/>
      <c r="D317" s="5"/>
      <c r="E317" s="312" t="s">
        <v>181</v>
      </c>
      <c r="F317" s="312"/>
      <c r="G317" s="4">
        <f>SUM(G316)</f>
        <v>6.26</v>
      </c>
    </row>
    <row r="318" spans="1:7">
      <c r="A318" s="5"/>
      <c r="B318" s="5"/>
      <c r="C318" s="5"/>
      <c r="D318" s="5"/>
      <c r="E318" s="315"/>
      <c r="F318" s="315"/>
      <c r="G318" s="315"/>
    </row>
    <row r="319" spans="1:7">
      <c r="A319" s="313" t="s">
        <v>467</v>
      </c>
      <c r="B319" s="313"/>
      <c r="C319" s="313"/>
      <c r="D319" s="313"/>
      <c r="E319" s="313"/>
      <c r="F319" s="313"/>
      <c r="G319" s="313"/>
    </row>
    <row r="320" spans="1:7" ht="24">
      <c r="A320" s="314" t="s">
        <v>195</v>
      </c>
      <c r="B320" s="314"/>
      <c r="C320" s="10" t="s">
        <v>174</v>
      </c>
      <c r="D320" s="10" t="s">
        <v>175</v>
      </c>
      <c r="E320" s="10" t="s">
        <v>176</v>
      </c>
      <c r="F320" s="10" t="s">
        <v>177</v>
      </c>
      <c r="G320" s="10" t="s">
        <v>178</v>
      </c>
    </row>
    <row r="321" spans="1:7" ht="22.8">
      <c r="A321" s="11" t="s">
        <v>468</v>
      </c>
      <c r="B321" s="12" t="s">
        <v>469</v>
      </c>
      <c r="C321" s="11" t="s">
        <v>31</v>
      </c>
      <c r="D321" s="11" t="s">
        <v>198</v>
      </c>
      <c r="E321" s="13">
        <v>1</v>
      </c>
      <c r="F321" s="14">
        <v>23.37</v>
      </c>
      <c r="G321" s="14">
        <f>TRUNC(TRUNC(E321,8)*F321,2)</f>
        <v>23.37</v>
      </c>
    </row>
    <row r="322" spans="1:7">
      <c r="A322" s="5"/>
      <c r="B322" s="5"/>
      <c r="C322" s="5"/>
      <c r="D322" s="5"/>
      <c r="E322" s="310" t="s">
        <v>205</v>
      </c>
      <c r="F322" s="310"/>
      <c r="G322" s="15">
        <f>SUM(G321:G321)</f>
        <v>23.37</v>
      </c>
    </row>
    <row r="323" spans="1:7" ht="24">
      <c r="A323" s="314" t="s">
        <v>254</v>
      </c>
      <c r="B323" s="314"/>
      <c r="C323" s="10" t="s">
        <v>174</v>
      </c>
      <c r="D323" s="10" t="s">
        <v>175</v>
      </c>
      <c r="E323" s="10" t="s">
        <v>176</v>
      </c>
      <c r="F323" s="10" t="s">
        <v>177</v>
      </c>
      <c r="G323" s="10" t="s">
        <v>178</v>
      </c>
    </row>
    <row r="324" spans="1:7" ht="34.200000000000003">
      <c r="A324" s="11" t="s">
        <v>470</v>
      </c>
      <c r="B324" s="12" t="s">
        <v>471</v>
      </c>
      <c r="C324" s="11" t="s">
        <v>31</v>
      </c>
      <c r="D324" s="11" t="s">
        <v>198</v>
      </c>
      <c r="E324" s="13">
        <v>1</v>
      </c>
      <c r="F324" s="14">
        <v>4.66</v>
      </c>
      <c r="G324" s="14">
        <f>TRUNC(TRUNC(E324,8)*F324,2)</f>
        <v>4.66</v>
      </c>
    </row>
    <row r="325" spans="1:7" ht="34.200000000000003">
      <c r="A325" s="11" t="s">
        <v>472</v>
      </c>
      <c r="B325" s="12" t="s">
        <v>473</v>
      </c>
      <c r="C325" s="11" t="s">
        <v>31</v>
      </c>
      <c r="D325" s="11" t="s">
        <v>198</v>
      </c>
      <c r="E325" s="13">
        <v>1</v>
      </c>
      <c r="F325" s="14">
        <v>0.57999999999999996</v>
      </c>
      <c r="G325" s="14">
        <f>TRUNC(TRUNC(E325,8)*F325,2)</f>
        <v>0.57999999999999996</v>
      </c>
    </row>
    <row r="326" spans="1:7" ht="34.200000000000003">
      <c r="A326" s="11" t="s">
        <v>474</v>
      </c>
      <c r="B326" s="12" t="s">
        <v>475</v>
      </c>
      <c r="C326" s="11" t="s">
        <v>31</v>
      </c>
      <c r="D326" s="11" t="s">
        <v>198</v>
      </c>
      <c r="E326" s="13">
        <v>1</v>
      </c>
      <c r="F326" s="14">
        <v>1.43</v>
      </c>
      <c r="G326" s="14">
        <f>TRUNC(TRUNC(E326,8)*F326,2)</f>
        <v>1.43</v>
      </c>
    </row>
    <row r="327" spans="1:7" ht="34.200000000000003">
      <c r="A327" s="11" t="s">
        <v>476</v>
      </c>
      <c r="B327" s="12" t="s">
        <v>477</v>
      </c>
      <c r="C327" s="11" t="s">
        <v>31</v>
      </c>
      <c r="D327" s="11" t="s">
        <v>198</v>
      </c>
      <c r="E327" s="13">
        <v>1</v>
      </c>
      <c r="F327" s="14">
        <v>5.83</v>
      </c>
      <c r="G327" s="14">
        <f>TRUNC(TRUNC(E327,8)*F327,2)</f>
        <v>5.83</v>
      </c>
    </row>
    <row r="328" spans="1:7" ht="34.200000000000003">
      <c r="A328" s="11" t="s">
        <v>478</v>
      </c>
      <c r="B328" s="12" t="s">
        <v>479</v>
      </c>
      <c r="C328" s="11" t="s">
        <v>31</v>
      </c>
      <c r="D328" s="11" t="s">
        <v>198</v>
      </c>
      <c r="E328" s="13">
        <v>1</v>
      </c>
      <c r="F328" s="14">
        <v>43.48</v>
      </c>
      <c r="G328" s="14">
        <f>TRUNC(TRUNC(E328,8)*F328,2)</f>
        <v>43.48</v>
      </c>
    </row>
    <row r="329" spans="1:7">
      <c r="A329" s="5"/>
      <c r="B329" s="5"/>
      <c r="C329" s="5"/>
      <c r="D329" s="5"/>
      <c r="E329" s="310" t="s">
        <v>257</v>
      </c>
      <c r="F329" s="310"/>
      <c r="G329" s="15">
        <f>SUM(G324:G328)</f>
        <v>55.98</v>
      </c>
    </row>
    <row r="330" spans="1:7">
      <c r="A330" s="5"/>
      <c r="B330" s="5"/>
      <c r="C330" s="5"/>
      <c r="D330" s="5"/>
      <c r="E330" s="312" t="s">
        <v>181</v>
      </c>
      <c r="F330" s="312"/>
      <c r="G330" s="4">
        <f>SUM(G322,G329)</f>
        <v>79.349999999999994</v>
      </c>
    </row>
    <row r="331" spans="1:7">
      <c r="A331" s="5"/>
      <c r="B331" s="5"/>
      <c r="C331" s="5"/>
      <c r="D331" s="5"/>
      <c r="E331" s="315"/>
      <c r="F331" s="315"/>
      <c r="G331" s="315"/>
    </row>
    <row r="332" spans="1:7">
      <c r="A332" s="313" t="s">
        <v>480</v>
      </c>
      <c r="B332" s="313"/>
      <c r="C332" s="313"/>
      <c r="D332" s="313"/>
      <c r="E332" s="313"/>
      <c r="F332" s="313"/>
      <c r="G332" s="313"/>
    </row>
    <row r="333" spans="1:7" ht="24">
      <c r="A333" s="314" t="s">
        <v>405</v>
      </c>
      <c r="B333" s="314"/>
      <c r="C333" s="10" t="s">
        <v>174</v>
      </c>
      <c r="D333" s="10" t="s">
        <v>175</v>
      </c>
      <c r="E333" s="10" t="s">
        <v>176</v>
      </c>
      <c r="F333" s="10" t="s">
        <v>177</v>
      </c>
      <c r="G333" s="10" t="s">
        <v>178</v>
      </c>
    </row>
    <row r="334" spans="1:7" ht="22.8">
      <c r="A334" s="11" t="s">
        <v>481</v>
      </c>
      <c r="B334" s="12" t="s">
        <v>482</v>
      </c>
      <c r="C334" s="11" t="s">
        <v>31</v>
      </c>
      <c r="D334" s="11" t="s">
        <v>40</v>
      </c>
      <c r="E334" s="13">
        <v>4.8000000000000001E-5</v>
      </c>
      <c r="F334" s="14">
        <v>97258.93</v>
      </c>
      <c r="G334" s="14">
        <f>TRUNC(TRUNC(E334,8)*F334,2)</f>
        <v>4.66</v>
      </c>
    </row>
    <row r="335" spans="1:7">
      <c r="A335" s="5"/>
      <c r="B335" s="5"/>
      <c r="C335" s="5"/>
      <c r="D335" s="5"/>
      <c r="E335" s="310" t="s">
        <v>408</v>
      </c>
      <c r="F335" s="310"/>
      <c r="G335" s="15">
        <f>SUM(G334:G334)</f>
        <v>4.66</v>
      </c>
    </row>
    <row r="336" spans="1:7">
      <c r="A336" s="5"/>
      <c r="B336" s="5"/>
      <c r="C336" s="5"/>
      <c r="D336" s="5"/>
      <c r="E336" s="312" t="s">
        <v>181</v>
      </c>
      <c r="F336" s="312"/>
      <c r="G336" s="4">
        <f>SUM(G335)</f>
        <v>4.66</v>
      </c>
    </row>
    <row r="337" spans="1:7">
      <c r="A337" s="5"/>
      <c r="B337" s="5"/>
      <c r="C337" s="5"/>
      <c r="D337" s="5"/>
      <c r="E337" s="315"/>
      <c r="F337" s="315"/>
      <c r="G337" s="315"/>
    </row>
    <row r="338" spans="1:7">
      <c r="A338" s="313" t="s">
        <v>483</v>
      </c>
      <c r="B338" s="313"/>
      <c r="C338" s="313"/>
      <c r="D338" s="313"/>
      <c r="E338" s="313"/>
      <c r="F338" s="313"/>
      <c r="G338" s="313"/>
    </row>
    <row r="339" spans="1:7" ht="24">
      <c r="A339" s="314" t="s">
        <v>405</v>
      </c>
      <c r="B339" s="314"/>
      <c r="C339" s="10" t="s">
        <v>174</v>
      </c>
      <c r="D339" s="10" t="s">
        <v>175</v>
      </c>
      <c r="E339" s="10" t="s">
        <v>176</v>
      </c>
      <c r="F339" s="10" t="s">
        <v>177</v>
      </c>
      <c r="G339" s="10" t="s">
        <v>178</v>
      </c>
    </row>
    <row r="340" spans="1:7" ht="22.8">
      <c r="A340" s="11" t="s">
        <v>481</v>
      </c>
      <c r="B340" s="12" t="s">
        <v>482</v>
      </c>
      <c r="C340" s="11" t="s">
        <v>31</v>
      </c>
      <c r="D340" s="11" t="s">
        <v>40</v>
      </c>
      <c r="E340" s="13">
        <v>6.0000000000000002E-6</v>
      </c>
      <c r="F340" s="14">
        <v>97258.93</v>
      </c>
      <c r="G340" s="14">
        <f>TRUNC(TRUNC(E340,8)*F340,2)</f>
        <v>0.57999999999999996</v>
      </c>
    </row>
    <row r="341" spans="1:7">
      <c r="A341" s="5"/>
      <c r="B341" s="5"/>
      <c r="C341" s="5"/>
      <c r="D341" s="5"/>
      <c r="E341" s="310" t="s">
        <v>408</v>
      </c>
      <c r="F341" s="310"/>
      <c r="G341" s="15">
        <f>SUM(G340:G340)</f>
        <v>0.57999999999999996</v>
      </c>
    </row>
    <row r="342" spans="1:7">
      <c r="A342" s="5"/>
      <c r="B342" s="5"/>
      <c r="C342" s="5"/>
      <c r="D342" s="5"/>
      <c r="E342" s="312" t="s">
        <v>181</v>
      </c>
      <c r="F342" s="312"/>
      <c r="G342" s="4">
        <f>SUM(G341)</f>
        <v>0.57999999999999996</v>
      </c>
    </row>
    <row r="343" spans="1:7">
      <c r="A343" s="5"/>
      <c r="B343" s="5"/>
      <c r="C343" s="5"/>
      <c r="D343" s="5"/>
      <c r="E343" s="315"/>
      <c r="F343" s="315"/>
      <c r="G343" s="315"/>
    </row>
    <row r="344" spans="1:7">
      <c r="A344" s="313" t="s">
        <v>484</v>
      </c>
      <c r="B344" s="313"/>
      <c r="C344" s="313"/>
      <c r="D344" s="313"/>
      <c r="E344" s="313"/>
      <c r="F344" s="313"/>
      <c r="G344" s="313"/>
    </row>
    <row r="345" spans="1:7" ht="24">
      <c r="A345" s="314" t="s">
        <v>405</v>
      </c>
      <c r="B345" s="314"/>
      <c r="C345" s="10" t="s">
        <v>174</v>
      </c>
      <c r="D345" s="10" t="s">
        <v>175</v>
      </c>
      <c r="E345" s="10" t="s">
        <v>176</v>
      </c>
      <c r="F345" s="10" t="s">
        <v>177</v>
      </c>
      <c r="G345" s="10" t="s">
        <v>178</v>
      </c>
    </row>
    <row r="346" spans="1:7" ht="22.8">
      <c r="A346" s="11" t="s">
        <v>481</v>
      </c>
      <c r="B346" s="12" t="s">
        <v>482</v>
      </c>
      <c r="C346" s="11" t="s">
        <v>31</v>
      </c>
      <c r="D346" s="11" t="s">
        <v>40</v>
      </c>
      <c r="E346" s="13">
        <v>1.4800000000000001E-5</v>
      </c>
      <c r="F346" s="14">
        <v>97258.93</v>
      </c>
      <c r="G346" s="14">
        <f>TRUNC(TRUNC(E346,8)*F346,2)</f>
        <v>1.43</v>
      </c>
    </row>
    <row r="347" spans="1:7">
      <c r="A347" s="5"/>
      <c r="B347" s="5"/>
      <c r="C347" s="5"/>
      <c r="D347" s="5"/>
      <c r="E347" s="310" t="s">
        <v>408</v>
      </c>
      <c r="F347" s="310"/>
      <c r="G347" s="15">
        <f>SUM(G346:G346)</f>
        <v>1.43</v>
      </c>
    </row>
    <row r="348" spans="1:7">
      <c r="A348" s="5"/>
      <c r="B348" s="5"/>
      <c r="C348" s="5"/>
      <c r="D348" s="5"/>
      <c r="E348" s="312" t="s">
        <v>181</v>
      </c>
      <c r="F348" s="312"/>
      <c r="G348" s="4">
        <f>SUM(G347)</f>
        <v>1.43</v>
      </c>
    </row>
    <row r="349" spans="1:7">
      <c r="A349" s="5"/>
      <c r="B349" s="5"/>
      <c r="C349" s="5"/>
      <c r="D349" s="5"/>
      <c r="E349" s="315"/>
      <c r="F349" s="315"/>
      <c r="G349" s="315"/>
    </row>
    <row r="350" spans="1:7">
      <c r="A350" s="313" t="s">
        <v>485</v>
      </c>
      <c r="B350" s="313"/>
      <c r="C350" s="313"/>
      <c r="D350" s="313"/>
      <c r="E350" s="313"/>
      <c r="F350" s="313"/>
      <c r="G350" s="313"/>
    </row>
    <row r="351" spans="1:7" ht="24">
      <c r="A351" s="314" t="s">
        <v>405</v>
      </c>
      <c r="B351" s="314"/>
      <c r="C351" s="10" t="s">
        <v>174</v>
      </c>
      <c r="D351" s="10" t="s">
        <v>175</v>
      </c>
      <c r="E351" s="10" t="s">
        <v>176</v>
      </c>
      <c r="F351" s="10" t="s">
        <v>177</v>
      </c>
      <c r="G351" s="10" t="s">
        <v>178</v>
      </c>
    </row>
    <row r="352" spans="1:7" ht="22.8">
      <c r="A352" s="11" t="s">
        <v>481</v>
      </c>
      <c r="B352" s="12" t="s">
        <v>482</v>
      </c>
      <c r="C352" s="11" t="s">
        <v>31</v>
      </c>
      <c r="D352" s="11" t="s">
        <v>40</v>
      </c>
      <c r="E352" s="13">
        <v>6.0000000000000002E-5</v>
      </c>
      <c r="F352" s="14">
        <v>97258.93</v>
      </c>
      <c r="G352" s="14">
        <f>TRUNC(TRUNC(E352,8)*F352,2)</f>
        <v>5.83</v>
      </c>
    </row>
    <row r="353" spans="1:7">
      <c r="A353" s="5"/>
      <c r="B353" s="5"/>
      <c r="C353" s="5"/>
      <c r="D353" s="5"/>
      <c r="E353" s="310" t="s">
        <v>408</v>
      </c>
      <c r="F353" s="310"/>
      <c r="G353" s="15">
        <f>SUM(G352:G352)</f>
        <v>5.83</v>
      </c>
    </row>
    <row r="354" spans="1:7">
      <c r="A354" s="5"/>
      <c r="B354" s="5"/>
      <c r="C354" s="5"/>
      <c r="D354" s="5"/>
      <c r="E354" s="312" t="s">
        <v>181</v>
      </c>
      <c r="F354" s="312"/>
      <c r="G354" s="4">
        <f>SUM(G353)</f>
        <v>5.83</v>
      </c>
    </row>
    <row r="355" spans="1:7">
      <c r="A355" s="5"/>
      <c r="B355" s="5"/>
      <c r="C355" s="5"/>
      <c r="D355" s="5"/>
      <c r="E355" s="315"/>
      <c r="F355" s="315"/>
      <c r="G355" s="315"/>
    </row>
    <row r="356" spans="1:7">
      <c r="A356" s="313" t="s">
        <v>486</v>
      </c>
      <c r="B356" s="313"/>
      <c r="C356" s="313"/>
      <c r="D356" s="313"/>
      <c r="E356" s="313"/>
      <c r="F356" s="313"/>
      <c r="G356" s="313"/>
    </row>
    <row r="357" spans="1:7" ht="24">
      <c r="A357" s="314" t="s">
        <v>173</v>
      </c>
      <c r="B357" s="314"/>
      <c r="C357" s="10" t="s">
        <v>174</v>
      </c>
      <c r="D357" s="10" t="s">
        <v>175</v>
      </c>
      <c r="E357" s="10" t="s">
        <v>176</v>
      </c>
      <c r="F357" s="10" t="s">
        <v>177</v>
      </c>
      <c r="G357" s="10" t="s">
        <v>178</v>
      </c>
    </row>
    <row r="358" spans="1:7">
      <c r="A358" s="11" t="s">
        <v>487</v>
      </c>
      <c r="B358" s="12" t="s">
        <v>488</v>
      </c>
      <c r="C358" s="11" t="s">
        <v>31</v>
      </c>
      <c r="D358" s="11" t="s">
        <v>489</v>
      </c>
      <c r="E358" s="13">
        <v>6.69</v>
      </c>
      <c r="F358" s="14">
        <v>6.5</v>
      </c>
      <c r="G358" s="14">
        <f>TRUNC(TRUNC(E358,8)*F358,2)</f>
        <v>43.48</v>
      </c>
    </row>
    <row r="359" spans="1:7">
      <c r="A359" s="5"/>
      <c r="B359" s="5"/>
      <c r="C359" s="5"/>
      <c r="D359" s="5"/>
      <c r="E359" s="310" t="s">
        <v>180</v>
      </c>
      <c r="F359" s="310"/>
      <c r="G359" s="15">
        <f>SUM(G358:G358)</f>
        <v>43.48</v>
      </c>
    </row>
    <row r="360" spans="1:7">
      <c r="A360" s="5"/>
      <c r="B360" s="5"/>
      <c r="C360" s="5"/>
      <c r="D360" s="5"/>
      <c r="E360" s="312" t="s">
        <v>181</v>
      </c>
      <c r="F360" s="312"/>
      <c r="G360" s="4">
        <f>SUM(G359)</f>
        <v>43.48</v>
      </c>
    </row>
    <row r="361" spans="1:7">
      <c r="A361" s="5"/>
      <c r="B361" s="5"/>
      <c r="C361" s="5"/>
      <c r="D361" s="5"/>
      <c r="E361" s="315"/>
      <c r="F361" s="315"/>
      <c r="G361" s="315"/>
    </row>
    <row r="362" spans="1:7">
      <c r="A362" s="313" t="s">
        <v>490</v>
      </c>
      <c r="B362" s="313"/>
      <c r="C362" s="313"/>
      <c r="D362" s="313"/>
      <c r="E362" s="313"/>
      <c r="F362" s="313"/>
      <c r="G362" s="313"/>
    </row>
    <row r="363" spans="1:7" ht="24">
      <c r="A363" s="314" t="s">
        <v>195</v>
      </c>
      <c r="B363" s="314"/>
      <c r="C363" s="10" t="s">
        <v>174</v>
      </c>
      <c r="D363" s="10" t="s">
        <v>175</v>
      </c>
      <c r="E363" s="10" t="s">
        <v>176</v>
      </c>
      <c r="F363" s="10" t="s">
        <v>177</v>
      </c>
      <c r="G363" s="10" t="s">
        <v>178</v>
      </c>
    </row>
    <row r="364" spans="1:7" ht="22.8">
      <c r="A364" s="11" t="s">
        <v>491</v>
      </c>
      <c r="B364" s="12" t="s">
        <v>492</v>
      </c>
      <c r="C364" s="11" t="s">
        <v>31</v>
      </c>
      <c r="D364" s="11" t="s">
        <v>198</v>
      </c>
      <c r="E364" s="13">
        <v>1</v>
      </c>
      <c r="F364" s="14">
        <v>27.64</v>
      </c>
      <c r="G364" s="14">
        <f>TRUNC(TRUNC(E364,8)*F364,2)</f>
        <v>27.64</v>
      </c>
    </row>
    <row r="365" spans="1:7">
      <c r="A365" s="5"/>
      <c r="B365" s="5"/>
      <c r="C365" s="5"/>
      <c r="D365" s="5"/>
      <c r="E365" s="310" t="s">
        <v>205</v>
      </c>
      <c r="F365" s="310"/>
      <c r="G365" s="15">
        <f>SUM(G364:G364)</f>
        <v>27.64</v>
      </c>
    </row>
    <row r="366" spans="1:7" ht="24">
      <c r="A366" s="314" t="s">
        <v>254</v>
      </c>
      <c r="B366" s="314"/>
      <c r="C366" s="10" t="s">
        <v>174</v>
      </c>
      <c r="D366" s="10" t="s">
        <v>175</v>
      </c>
      <c r="E366" s="10" t="s">
        <v>176</v>
      </c>
      <c r="F366" s="10" t="s">
        <v>177</v>
      </c>
      <c r="G366" s="10" t="s">
        <v>178</v>
      </c>
    </row>
    <row r="367" spans="1:7" ht="57">
      <c r="A367" s="11" t="s">
        <v>493</v>
      </c>
      <c r="B367" s="12" t="s">
        <v>494</v>
      </c>
      <c r="C367" s="11" t="s">
        <v>31</v>
      </c>
      <c r="D367" s="11" t="s">
        <v>198</v>
      </c>
      <c r="E367" s="13">
        <v>1</v>
      </c>
      <c r="F367" s="14">
        <v>29.38</v>
      </c>
      <c r="G367" s="14">
        <f>TRUNC(TRUNC(E367,8)*F367,2)</f>
        <v>29.38</v>
      </c>
    </row>
    <row r="368" spans="1:7" ht="57">
      <c r="A368" s="11" t="s">
        <v>495</v>
      </c>
      <c r="B368" s="12" t="s">
        <v>496</v>
      </c>
      <c r="C368" s="11" t="s">
        <v>31</v>
      </c>
      <c r="D368" s="11" t="s">
        <v>198</v>
      </c>
      <c r="E368" s="13">
        <v>1</v>
      </c>
      <c r="F368" s="14">
        <v>4.55</v>
      </c>
      <c r="G368" s="14">
        <f>TRUNC(TRUNC(E368,8)*F368,2)</f>
        <v>4.55</v>
      </c>
    </row>
    <row r="369" spans="1:7" ht="57">
      <c r="A369" s="11" t="s">
        <v>497</v>
      </c>
      <c r="B369" s="12" t="s">
        <v>498</v>
      </c>
      <c r="C369" s="11" t="s">
        <v>31</v>
      </c>
      <c r="D369" s="11" t="s">
        <v>198</v>
      </c>
      <c r="E369" s="13">
        <v>1</v>
      </c>
      <c r="F369" s="14">
        <v>11.27</v>
      </c>
      <c r="G369" s="14">
        <f>TRUNC(TRUNC(E369,8)*F369,2)</f>
        <v>11.27</v>
      </c>
    </row>
    <row r="370" spans="1:7" ht="57">
      <c r="A370" s="11" t="s">
        <v>499</v>
      </c>
      <c r="B370" s="12" t="s">
        <v>500</v>
      </c>
      <c r="C370" s="11" t="s">
        <v>31</v>
      </c>
      <c r="D370" s="11" t="s">
        <v>198</v>
      </c>
      <c r="E370" s="13">
        <v>1</v>
      </c>
      <c r="F370" s="14">
        <v>52.85</v>
      </c>
      <c r="G370" s="14">
        <f>TRUNC(TRUNC(E370,8)*F370,2)</f>
        <v>52.85</v>
      </c>
    </row>
    <row r="371" spans="1:7" ht="57">
      <c r="A371" s="11" t="s">
        <v>501</v>
      </c>
      <c r="B371" s="12" t="s">
        <v>502</v>
      </c>
      <c r="C371" s="11" t="s">
        <v>31</v>
      </c>
      <c r="D371" s="11" t="s">
        <v>198</v>
      </c>
      <c r="E371" s="13">
        <v>1</v>
      </c>
      <c r="F371" s="14">
        <v>149.78</v>
      </c>
      <c r="G371" s="14">
        <f>TRUNC(TRUNC(E371,8)*F371,2)</f>
        <v>149.78</v>
      </c>
    </row>
    <row r="372" spans="1:7">
      <c r="A372" s="5"/>
      <c r="B372" s="5"/>
      <c r="C372" s="5"/>
      <c r="D372" s="5"/>
      <c r="E372" s="310" t="s">
        <v>257</v>
      </c>
      <c r="F372" s="310"/>
      <c r="G372" s="15">
        <f>SUM(G367:G371)</f>
        <v>247.83</v>
      </c>
    </row>
    <row r="373" spans="1:7">
      <c r="A373" s="5"/>
      <c r="B373" s="5"/>
      <c r="C373" s="5"/>
      <c r="D373" s="5"/>
      <c r="E373" s="312" t="s">
        <v>181</v>
      </c>
      <c r="F373" s="312"/>
      <c r="G373" s="4">
        <f>SUM(G365,G372)</f>
        <v>275.47000000000003</v>
      </c>
    </row>
    <row r="374" spans="1:7">
      <c r="A374" s="5"/>
      <c r="B374" s="5"/>
      <c r="C374" s="5"/>
      <c r="D374" s="5"/>
      <c r="E374" s="315"/>
      <c r="F374" s="315"/>
      <c r="G374" s="315"/>
    </row>
    <row r="375" spans="1:7">
      <c r="A375" s="313" t="s">
        <v>503</v>
      </c>
      <c r="B375" s="313"/>
      <c r="C375" s="313"/>
      <c r="D375" s="313"/>
      <c r="E375" s="313"/>
      <c r="F375" s="313"/>
      <c r="G375" s="313"/>
    </row>
    <row r="376" spans="1:7" ht="24">
      <c r="A376" s="314" t="s">
        <v>405</v>
      </c>
      <c r="B376" s="314"/>
      <c r="C376" s="10" t="s">
        <v>174</v>
      </c>
      <c r="D376" s="10" t="s">
        <v>175</v>
      </c>
      <c r="E376" s="10" t="s">
        <v>176</v>
      </c>
      <c r="F376" s="10" t="s">
        <v>177</v>
      </c>
      <c r="G376" s="10" t="s">
        <v>178</v>
      </c>
    </row>
    <row r="377" spans="1:7" ht="22.8">
      <c r="A377" s="11" t="s">
        <v>504</v>
      </c>
      <c r="B377" s="12" t="s">
        <v>505</v>
      </c>
      <c r="C377" s="11" t="s">
        <v>31</v>
      </c>
      <c r="D377" s="11" t="s">
        <v>40</v>
      </c>
      <c r="E377" s="13">
        <v>6.0300000000000002E-5</v>
      </c>
      <c r="F377" s="14">
        <v>81699.7</v>
      </c>
      <c r="G377" s="14">
        <f>TRUNC(TRUNC(E377,8)*F377,2)</f>
        <v>4.92</v>
      </c>
    </row>
    <row r="378" spans="1:7" ht="45.6">
      <c r="A378" s="11" t="s">
        <v>506</v>
      </c>
      <c r="B378" s="12" t="s">
        <v>507</v>
      </c>
      <c r="C378" s="11" t="s">
        <v>31</v>
      </c>
      <c r="D378" s="11" t="s">
        <v>40</v>
      </c>
      <c r="E378" s="13">
        <v>3.4199999999999998E-5</v>
      </c>
      <c r="F378" s="14">
        <v>715315.3</v>
      </c>
      <c r="G378" s="14">
        <f>TRUNC(TRUNC(E378,8)*F378,2)</f>
        <v>24.46</v>
      </c>
    </row>
    <row r="379" spans="1:7">
      <c r="A379" s="5"/>
      <c r="B379" s="5"/>
      <c r="C379" s="5"/>
      <c r="D379" s="5"/>
      <c r="E379" s="310" t="s">
        <v>408</v>
      </c>
      <c r="F379" s="310"/>
      <c r="G379" s="15">
        <f>SUM(G377:G378)</f>
        <v>29.380000000000003</v>
      </c>
    </row>
    <row r="380" spans="1:7">
      <c r="A380" s="5"/>
      <c r="B380" s="5"/>
      <c r="C380" s="5"/>
      <c r="D380" s="5"/>
      <c r="E380" s="312" t="s">
        <v>181</v>
      </c>
      <c r="F380" s="312"/>
      <c r="G380" s="4">
        <f>SUM(G379)</f>
        <v>29.380000000000003</v>
      </c>
    </row>
    <row r="381" spans="1:7">
      <c r="A381" s="5"/>
      <c r="B381" s="5"/>
      <c r="C381" s="5"/>
      <c r="D381" s="5"/>
      <c r="E381" s="315"/>
      <c r="F381" s="315"/>
      <c r="G381" s="315"/>
    </row>
    <row r="382" spans="1:7">
      <c r="A382" s="313" t="s">
        <v>508</v>
      </c>
      <c r="B382" s="313"/>
      <c r="C382" s="313"/>
      <c r="D382" s="313"/>
      <c r="E382" s="313"/>
      <c r="F382" s="313"/>
      <c r="G382" s="313"/>
    </row>
    <row r="383" spans="1:7" ht="24">
      <c r="A383" s="314" t="s">
        <v>405</v>
      </c>
      <c r="B383" s="314"/>
      <c r="C383" s="10" t="s">
        <v>174</v>
      </c>
      <c r="D383" s="10" t="s">
        <v>175</v>
      </c>
      <c r="E383" s="10" t="s">
        <v>176</v>
      </c>
      <c r="F383" s="10" t="s">
        <v>177</v>
      </c>
      <c r="G383" s="10" t="s">
        <v>178</v>
      </c>
    </row>
    <row r="384" spans="1:7" ht="22.8">
      <c r="A384" s="11" t="s">
        <v>504</v>
      </c>
      <c r="B384" s="12" t="s">
        <v>505</v>
      </c>
      <c r="C384" s="11" t="s">
        <v>31</v>
      </c>
      <c r="D384" s="11" t="s">
        <v>40</v>
      </c>
      <c r="E384" s="13">
        <v>5.9000000000000003E-6</v>
      </c>
      <c r="F384" s="14">
        <v>81699.7</v>
      </c>
      <c r="G384" s="14">
        <f>TRUNC(TRUNC(E384,8)*F384,2)</f>
        <v>0.48</v>
      </c>
    </row>
    <row r="385" spans="1:7" ht="45.6">
      <c r="A385" s="11" t="s">
        <v>506</v>
      </c>
      <c r="B385" s="12" t="s">
        <v>507</v>
      </c>
      <c r="C385" s="11" t="s">
        <v>31</v>
      </c>
      <c r="D385" s="11" t="s">
        <v>40</v>
      </c>
      <c r="E385" s="13">
        <v>5.6999999999999996E-6</v>
      </c>
      <c r="F385" s="14">
        <v>715315.3</v>
      </c>
      <c r="G385" s="14">
        <f>TRUNC(TRUNC(E385,8)*F385,2)</f>
        <v>4.07</v>
      </c>
    </row>
    <row r="386" spans="1:7">
      <c r="A386" s="5"/>
      <c r="B386" s="5"/>
      <c r="C386" s="5"/>
      <c r="D386" s="5"/>
      <c r="E386" s="310" t="s">
        <v>408</v>
      </c>
      <c r="F386" s="310"/>
      <c r="G386" s="15">
        <f>SUM(G384:G385)</f>
        <v>4.5500000000000007</v>
      </c>
    </row>
    <row r="387" spans="1:7">
      <c r="A387" s="5"/>
      <c r="B387" s="5"/>
      <c r="C387" s="5"/>
      <c r="D387" s="5"/>
      <c r="E387" s="312" t="s">
        <v>181</v>
      </c>
      <c r="F387" s="312"/>
      <c r="G387" s="4">
        <f>SUM(G386)</f>
        <v>4.5500000000000007</v>
      </c>
    </row>
    <row r="388" spans="1:7">
      <c r="A388" s="5"/>
      <c r="B388" s="5"/>
      <c r="C388" s="5"/>
      <c r="D388" s="5"/>
      <c r="E388" s="315"/>
      <c r="F388" s="315"/>
      <c r="G388" s="315"/>
    </row>
    <row r="389" spans="1:7">
      <c r="A389" s="313" t="s">
        <v>509</v>
      </c>
      <c r="B389" s="313"/>
      <c r="C389" s="313"/>
      <c r="D389" s="313"/>
      <c r="E389" s="313"/>
      <c r="F389" s="313"/>
      <c r="G389" s="313"/>
    </row>
    <row r="390" spans="1:7" ht="24">
      <c r="A390" s="314" t="s">
        <v>405</v>
      </c>
      <c r="B390" s="314"/>
      <c r="C390" s="10" t="s">
        <v>174</v>
      </c>
      <c r="D390" s="10" t="s">
        <v>175</v>
      </c>
      <c r="E390" s="10" t="s">
        <v>176</v>
      </c>
      <c r="F390" s="10" t="s">
        <v>177</v>
      </c>
      <c r="G390" s="10" t="s">
        <v>178</v>
      </c>
    </row>
    <row r="391" spans="1:7" ht="22.8">
      <c r="A391" s="11" t="s">
        <v>504</v>
      </c>
      <c r="B391" s="12" t="s">
        <v>505</v>
      </c>
      <c r="C391" s="11" t="s">
        <v>31</v>
      </c>
      <c r="D391" s="11" t="s">
        <v>40</v>
      </c>
      <c r="E391" s="13">
        <v>1.4600000000000001E-5</v>
      </c>
      <c r="F391" s="14">
        <v>81699.7</v>
      </c>
      <c r="G391" s="14">
        <f>TRUNC(TRUNC(E391,8)*F391,2)</f>
        <v>1.19</v>
      </c>
    </row>
    <row r="392" spans="1:7" ht="45.6">
      <c r="A392" s="11" t="s">
        <v>506</v>
      </c>
      <c r="B392" s="12" t="s">
        <v>507</v>
      </c>
      <c r="C392" s="11" t="s">
        <v>31</v>
      </c>
      <c r="D392" s="11" t="s">
        <v>40</v>
      </c>
      <c r="E392" s="13">
        <v>1.4100000000000001E-5</v>
      </c>
      <c r="F392" s="14">
        <v>715315.3</v>
      </c>
      <c r="G392" s="14">
        <f>TRUNC(TRUNC(E392,8)*F392,2)</f>
        <v>10.08</v>
      </c>
    </row>
    <row r="393" spans="1:7">
      <c r="A393" s="5"/>
      <c r="B393" s="5"/>
      <c r="C393" s="5"/>
      <c r="D393" s="5"/>
      <c r="E393" s="310" t="s">
        <v>408</v>
      </c>
      <c r="F393" s="310"/>
      <c r="G393" s="15">
        <f>SUM(G391:G392)</f>
        <v>11.27</v>
      </c>
    </row>
    <row r="394" spans="1:7">
      <c r="A394" s="5"/>
      <c r="B394" s="5"/>
      <c r="C394" s="5"/>
      <c r="D394" s="5"/>
      <c r="E394" s="312" t="s">
        <v>181</v>
      </c>
      <c r="F394" s="312"/>
      <c r="G394" s="4">
        <f>SUM(G393)</f>
        <v>11.27</v>
      </c>
    </row>
    <row r="395" spans="1:7">
      <c r="A395" s="5"/>
      <c r="B395" s="5"/>
      <c r="C395" s="5"/>
      <c r="D395" s="5"/>
      <c r="E395" s="315"/>
      <c r="F395" s="315"/>
      <c r="G395" s="315"/>
    </row>
    <row r="396" spans="1:7">
      <c r="A396" s="313" t="s">
        <v>510</v>
      </c>
      <c r="B396" s="313"/>
      <c r="C396" s="313"/>
      <c r="D396" s="313"/>
      <c r="E396" s="313"/>
      <c r="F396" s="313"/>
      <c r="G396" s="313"/>
    </row>
    <row r="397" spans="1:7" ht="24">
      <c r="A397" s="314" t="s">
        <v>405</v>
      </c>
      <c r="B397" s="314"/>
      <c r="C397" s="10" t="s">
        <v>174</v>
      </c>
      <c r="D397" s="10" t="s">
        <v>175</v>
      </c>
      <c r="E397" s="10" t="s">
        <v>176</v>
      </c>
      <c r="F397" s="10" t="s">
        <v>177</v>
      </c>
      <c r="G397" s="10" t="s">
        <v>178</v>
      </c>
    </row>
    <row r="398" spans="1:7" ht="22.8">
      <c r="A398" s="11" t="s">
        <v>504</v>
      </c>
      <c r="B398" s="12" t="s">
        <v>505</v>
      </c>
      <c r="C398" s="11" t="s">
        <v>31</v>
      </c>
      <c r="D398" s="11" t="s">
        <v>40</v>
      </c>
      <c r="E398" s="13">
        <v>8.4900000000000004E-5</v>
      </c>
      <c r="F398" s="14">
        <v>81699.7</v>
      </c>
      <c r="G398" s="14">
        <f>TRUNC(TRUNC(E398,8)*F398,2)</f>
        <v>6.93</v>
      </c>
    </row>
    <row r="399" spans="1:7" ht="45.6">
      <c r="A399" s="11" t="s">
        <v>506</v>
      </c>
      <c r="B399" s="12" t="s">
        <v>507</v>
      </c>
      <c r="C399" s="11" t="s">
        <v>31</v>
      </c>
      <c r="D399" s="11" t="s">
        <v>40</v>
      </c>
      <c r="E399" s="13">
        <v>6.4200000000000002E-5</v>
      </c>
      <c r="F399" s="14">
        <v>715315.3</v>
      </c>
      <c r="G399" s="14">
        <f>TRUNC(TRUNC(E399,8)*F399,2)</f>
        <v>45.92</v>
      </c>
    </row>
    <row r="400" spans="1:7">
      <c r="A400" s="5"/>
      <c r="B400" s="5"/>
      <c r="C400" s="5"/>
      <c r="D400" s="5"/>
      <c r="E400" s="310" t="s">
        <v>408</v>
      </c>
      <c r="F400" s="310"/>
      <c r="G400" s="15">
        <f>SUM(G398:G399)</f>
        <v>52.85</v>
      </c>
    </row>
    <row r="401" spans="1:7">
      <c r="A401" s="5"/>
      <c r="B401" s="5"/>
      <c r="C401" s="5"/>
      <c r="D401" s="5"/>
      <c r="E401" s="312" t="s">
        <v>181</v>
      </c>
      <c r="F401" s="312"/>
      <c r="G401" s="4">
        <f>SUM(G400)</f>
        <v>52.85</v>
      </c>
    </row>
    <row r="402" spans="1:7">
      <c r="A402" s="5"/>
      <c r="B402" s="5"/>
      <c r="C402" s="5"/>
      <c r="D402" s="5"/>
      <c r="E402" s="315"/>
      <c r="F402" s="315"/>
      <c r="G402" s="315"/>
    </row>
    <row r="403" spans="1:7">
      <c r="A403" s="313" t="s">
        <v>511</v>
      </c>
      <c r="B403" s="313"/>
      <c r="C403" s="313"/>
      <c r="D403" s="313"/>
      <c r="E403" s="313"/>
      <c r="F403" s="313"/>
      <c r="G403" s="313"/>
    </row>
    <row r="404" spans="1:7" ht="24">
      <c r="A404" s="314" t="s">
        <v>173</v>
      </c>
      <c r="B404" s="314"/>
      <c r="C404" s="10" t="s">
        <v>174</v>
      </c>
      <c r="D404" s="10" t="s">
        <v>175</v>
      </c>
      <c r="E404" s="10" t="s">
        <v>176</v>
      </c>
      <c r="F404" s="10" t="s">
        <v>177</v>
      </c>
      <c r="G404" s="10" t="s">
        <v>178</v>
      </c>
    </row>
    <row r="405" spans="1:7" ht="22.8">
      <c r="A405" s="11" t="s">
        <v>512</v>
      </c>
      <c r="B405" s="12" t="s">
        <v>513</v>
      </c>
      <c r="C405" s="11" t="s">
        <v>31</v>
      </c>
      <c r="D405" s="11" t="s">
        <v>489</v>
      </c>
      <c r="E405" s="13">
        <v>23.7</v>
      </c>
      <c r="F405" s="14">
        <v>6.32</v>
      </c>
      <c r="G405" s="14">
        <f>TRUNC(TRUNC(E405,8)*F405,2)</f>
        <v>149.78</v>
      </c>
    </row>
    <row r="406" spans="1:7">
      <c r="A406" s="5"/>
      <c r="B406" s="5"/>
      <c r="C406" s="5"/>
      <c r="D406" s="5"/>
      <c r="E406" s="310" t="s">
        <v>180</v>
      </c>
      <c r="F406" s="310"/>
      <c r="G406" s="15">
        <f>SUM(G405:G405)</f>
        <v>149.78</v>
      </c>
    </row>
    <row r="407" spans="1:7">
      <c r="A407" s="5"/>
      <c r="B407" s="5"/>
      <c r="C407" s="5"/>
      <c r="D407" s="5"/>
      <c r="E407" s="312" t="s">
        <v>181</v>
      </c>
      <c r="F407" s="312"/>
      <c r="G407" s="4">
        <f>SUM(G406)</f>
        <v>149.78</v>
      </c>
    </row>
    <row r="408" spans="1:7">
      <c r="A408" s="5"/>
      <c r="B408" s="5"/>
      <c r="C408" s="5"/>
      <c r="D408" s="5"/>
      <c r="E408" s="315"/>
      <c r="F408" s="315"/>
      <c r="G408" s="315"/>
    </row>
    <row r="409" spans="1:7">
      <c r="A409" s="313" t="s">
        <v>514</v>
      </c>
      <c r="B409" s="313"/>
      <c r="C409" s="313"/>
      <c r="D409" s="313"/>
      <c r="E409" s="313"/>
      <c r="F409" s="313"/>
      <c r="G409" s="313"/>
    </row>
    <row r="410" spans="1:7" ht="24">
      <c r="A410" s="314" t="s">
        <v>195</v>
      </c>
      <c r="B410" s="314"/>
      <c r="C410" s="10" t="s">
        <v>174</v>
      </c>
      <c r="D410" s="10" t="s">
        <v>175</v>
      </c>
      <c r="E410" s="10" t="s">
        <v>176</v>
      </c>
      <c r="F410" s="10" t="s">
        <v>177</v>
      </c>
      <c r="G410" s="10" t="s">
        <v>178</v>
      </c>
    </row>
    <row r="411" spans="1:7" ht="22.8">
      <c r="A411" s="11" t="s">
        <v>491</v>
      </c>
      <c r="B411" s="12" t="s">
        <v>492</v>
      </c>
      <c r="C411" s="11" t="s">
        <v>31</v>
      </c>
      <c r="D411" s="11" t="s">
        <v>198</v>
      </c>
      <c r="E411" s="13">
        <v>1</v>
      </c>
      <c r="F411" s="14">
        <v>27.64</v>
      </c>
      <c r="G411" s="14">
        <f>TRUNC(TRUNC(E411,8)*F411,2)</f>
        <v>27.64</v>
      </c>
    </row>
    <row r="412" spans="1:7">
      <c r="A412" s="5"/>
      <c r="B412" s="5"/>
      <c r="C412" s="5"/>
      <c r="D412" s="5"/>
      <c r="E412" s="310" t="s">
        <v>205</v>
      </c>
      <c r="F412" s="310"/>
      <c r="G412" s="15">
        <f>SUM(G411:G411)</f>
        <v>27.64</v>
      </c>
    </row>
    <row r="413" spans="1:7" ht="24">
      <c r="A413" s="314" t="s">
        <v>254</v>
      </c>
      <c r="B413" s="314"/>
      <c r="C413" s="10" t="s">
        <v>174</v>
      </c>
      <c r="D413" s="10" t="s">
        <v>175</v>
      </c>
      <c r="E413" s="10" t="s">
        <v>176</v>
      </c>
      <c r="F413" s="10" t="s">
        <v>177</v>
      </c>
      <c r="G413" s="10" t="s">
        <v>178</v>
      </c>
    </row>
    <row r="414" spans="1:7" ht="57">
      <c r="A414" s="11" t="s">
        <v>515</v>
      </c>
      <c r="B414" s="12" t="s">
        <v>516</v>
      </c>
      <c r="C414" s="11" t="s">
        <v>31</v>
      </c>
      <c r="D414" s="11" t="s">
        <v>198</v>
      </c>
      <c r="E414" s="13">
        <v>1</v>
      </c>
      <c r="F414" s="14">
        <v>35.14</v>
      </c>
      <c r="G414" s="14">
        <f>TRUNC(TRUNC(E414,8)*F414,2)</f>
        <v>35.14</v>
      </c>
    </row>
    <row r="415" spans="1:7" ht="57">
      <c r="A415" s="11" t="s">
        <v>517</v>
      </c>
      <c r="B415" s="12" t="s">
        <v>518</v>
      </c>
      <c r="C415" s="11" t="s">
        <v>31</v>
      </c>
      <c r="D415" s="11" t="s">
        <v>198</v>
      </c>
      <c r="E415" s="13">
        <v>1</v>
      </c>
      <c r="F415" s="14">
        <v>4.8600000000000003</v>
      </c>
      <c r="G415" s="14">
        <f>TRUNC(TRUNC(E415,8)*F415,2)</f>
        <v>4.8600000000000003</v>
      </c>
    </row>
    <row r="416" spans="1:7" ht="57">
      <c r="A416" s="11" t="s">
        <v>519</v>
      </c>
      <c r="B416" s="12" t="s">
        <v>520</v>
      </c>
      <c r="C416" s="11" t="s">
        <v>31</v>
      </c>
      <c r="D416" s="11" t="s">
        <v>198</v>
      </c>
      <c r="E416" s="13">
        <v>1</v>
      </c>
      <c r="F416" s="14">
        <v>12.04</v>
      </c>
      <c r="G416" s="14">
        <f>TRUNC(TRUNC(E416,8)*F416,2)</f>
        <v>12.04</v>
      </c>
    </row>
    <row r="417" spans="1:7">
      <c r="A417" s="5"/>
      <c r="B417" s="5"/>
      <c r="C417" s="5"/>
      <c r="D417" s="5"/>
      <c r="E417" s="310" t="s">
        <v>257</v>
      </c>
      <c r="F417" s="310"/>
      <c r="G417" s="15">
        <f>SUM(G414:G416)</f>
        <v>52.04</v>
      </c>
    </row>
    <row r="418" spans="1:7">
      <c r="A418" s="5"/>
      <c r="B418" s="5"/>
      <c r="C418" s="5"/>
      <c r="D418" s="5"/>
      <c r="E418" s="312" t="s">
        <v>181</v>
      </c>
      <c r="F418" s="312"/>
      <c r="G418" s="4">
        <f>SUM(G412,G417)</f>
        <v>79.680000000000007</v>
      </c>
    </row>
    <row r="419" spans="1:7">
      <c r="A419" s="5"/>
      <c r="B419" s="5"/>
      <c r="C419" s="5"/>
      <c r="D419" s="5"/>
      <c r="E419" s="315"/>
      <c r="F419" s="315"/>
      <c r="G419" s="315"/>
    </row>
    <row r="420" spans="1:7">
      <c r="A420" s="313" t="s">
        <v>521</v>
      </c>
      <c r="B420" s="313"/>
      <c r="C420" s="313"/>
      <c r="D420" s="313"/>
      <c r="E420" s="313"/>
      <c r="F420" s="313"/>
      <c r="G420" s="313"/>
    </row>
    <row r="421" spans="1:7" ht="24">
      <c r="A421" s="314" t="s">
        <v>195</v>
      </c>
      <c r="B421" s="314"/>
      <c r="C421" s="10" t="s">
        <v>174</v>
      </c>
      <c r="D421" s="10" t="s">
        <v>175</v>
      </c>
      <c r="E421" s="10" t="s">
        <v>176</v>
      </c>
      <c r="F421" s="10" t="s">
        <v>177</v>
      </c>
      <c r="G421" s="10" t="s">
        <v>178</v>
      </c>
    </row>
    <row r="422" spans="1:7" ht="22.8">
      <c r="A422" s="11" t="s">
        <v>491</v>
      </c>
      <c r="B422" s="12" t="s">
        <v>492</v>
      </c>
      <c r="C422" s="11" t="s">
        <v>31</v>
      </c>
      <c r="D422" s="11" t="s">
        <v>198</v>
      </c>
      <c r="E422" s="13">
        <v>1</v>
      </c>
      <c r="F422" s="14">
        <v>27.64</v>
      </c>
      <c r="G422" s="14">
        <f>TRUNC(TRUNC(E422,8)*F422,2)</f>
        <v>27.64</v>
      </c>
    </row>
    <row r="423" spans="1:7">
      <c r="A423" s="5"/>
      <c r="B423" s="5"/>
      <c r="C423" s="5"/>
      <c r="D423" s="5"/>
      <c r="E423" s="310" t="s">
        <v>205</v>
      </c>
      <c r="F423" s="310"/>
      <c r="G423" s="15">
        <f>SUM(G422:G422)</f>
        <v>27.64</v>
      </c>
    </row>
    <row r="424" spans="1:7" ht="24">
      <c r="A424" s="314" t="s">
        <v>254</v>
      </c>
      <c r="B424" s="314"/>
      <c r="C424" s="10" t="s">
        <v>174</v>
      </c>
      <c r="D424" s="10" t="s">
        <v>175</v>
      </c>
      <c r="E424" s="10" t="s">
        <v>176</v>
      </c>
      <c r="F424" s="10" t="s">
        <v>177</v>
      </c>
      <c r="G424" s="10" t="s">
        <v>178</v>
      </c>
    </row>
    <row r="425" spans="1:7" ht="57">
      <c r="A425" s="11" t="s">
        <v>515</v>
      </c>
      <c r="B425" s="12" t="s">
        <v>516</v>
      </c>
      <c r="C425" s="11" t="s">
        <v>31</v>
      </c>
      <c r="D425" s="11" t="s">
        <v>198</v>
      </c>
      <c r="E425" s="13">
        <v>1</v>
      </c>
      <c r="F425" s="14">
        <v>35.14</v>
      </c>
      <c r="G425" s="14">
        <f>TRUNC(TRUNC(E425,8)*F425,2)</f>
        <v>35.14</v>
      </c>
    </row>
    <row r="426" spans="1:7" ht="57">
      <c r="A426" s="11" t="s">
        <v>517</v>
      </c>
      <c r="B426" s="12" t="s">
        <v>518</v>
      </c>
      <c r="C426" s="11" t="s">
        <v>31</v>
      </c>
      <c r="D426" s="11" t="s">
        <v>198</v>
      </c>
      <c r="E426" s="13">
        <v>1</v>
      </c>
      <c r="F426" s="14">
        <v>4.8600000000000003</v>
      </c>
      <c r="G426" s="14">
        <f>TRUNC(TRUNC(E426,8)*F426,2)</f>
        <v>4.8600000000000003</v>
      </c>
    </row>
    <row r="427" spans="1:7" ht="57">
      <c r="A427" s="11" t="s">
        <v>519</v>
      </c>
      <c r="B427" s="12" t="s">
        <v>520</v>
      </c>
      <c r="C427" s="11" t="s">
        <v>31</v>
      </c>
      <c r="D427" s="11" t="s">
        <v>198</v>
      </c>
      <c r="E427" s="13">
        <v>1</v>
      </c>
      <c r="F427" s="14">
        <v>12.04</v>
      </c>
      <c r="G427" s="14">
        <f>TRUNC(TRUNC(E427,8)*F427,2)</f>
        <v>12.04</v>
      </c>
    </row>
    <row r="428" spans="1:7" ht="57">
      <c r="A428" s="11" t="s">
        <v>522</v>
      </c>
      <c r="B428" s="12" t="s">
        <v>523</v>
      </c>
      <c r="C428" s="11" t="s">
        <v>31</v>
      </c>
      <c r="D428" s="11" t="s">
        <v>198</v>
      </c>
      <c r="E428" s="13">
        <v>1</v>
      </c>
      <c r="F428" s="14">
        <v>59.24</v>
      </c>
      <c r="G428" s="14">
        <f>TRUNC(TRUNC(E428,8)*F428,2)</f>
        <v>59.24</v>
      </c>
    </row>
    <row r="429" spans="1:7" ht="57">
      <c r="A429" s="11" t="s">
        <v>524</v>
      </c>
      <c r="B429" s="12" t="s">
        <v>525</v>
      </c>
      <c r="C429" s="11" t="s">
        <v>31</v>
      </c>
      <c r="D429" s="11" t="s">
        <v>198</v>
      </c>
      <c r="E429" s="13">
        <v>1</v>
      </c>
      <c r="F429" s="14">
        <v>186.25</v>
      </c>
      <c r="G429" s="14">
        <f>TRUNC(TRUNC(E429,8)*F429,2)</f>
        <v>186.25</v>
      </c>
    </row>
    <row r="430" spans="1:7">
      <c r="A430" s="5"/>
      <c r="B430" s="5"/>
      <c r="C430" s="5"/>
      <c r="D430" s="5"/>
      <c r="E430" s="310" t="s">
        <v>257</v>
      </c>
      <c r="F430" s="310"/>
      <c r="G430" s="15">
        <f>SUM(G425:G429)</f>
        <v>297.52999999999997</v>
      </c>
    </row>
    <row r="431" spans="1:7">
      <c r="A431" s="5"/>
      <c r="B431" s="5"/>
      <c r="C431" s="5"/>
      <c r="D431" s="5"/>
      <c r="E431" s="312" t="s">
        <v>181</v>
      </c>
      <c r="F431" s="312"/>
      <c r="G431" s="4">
        <f>SUM(G423,G430)</f>
        <v>325.16999999999996</v>
      </c>
    </row>
    <row r="432" spans="1:7">
      <c r="A432" s="5"/>
      <c r="B432" s="5"/>
      <c r="C432" s="5"/>
      <c r="D432" s="5"/>
      <c r="E432" s="315"/>
      <c r="F432" s="315"/>
      <c r="G432" s="315"/>
    </row>
    <row r="433" spans="1:7">
      <c r="A433" s="313" t="s">
        <v>526</v>
      </c>
      <c r="B433" s="313"/>
      <c r="C433" s="313"/>
      <c r="D433" s="313"/>
      <c r="E433" s="313"/>
      <c r="F433" s="313"/>
      <c r="G433" s="313"/>
    </row>
    <row r="434" spans="1:7" ht="24">
      <c r="A434" s="314" t="s">
        <v>405</v>
      </c>
      <c r="B434" s="314"/>
      <c r="C434" s="10" t="s">
        <v>174</v>
      </c>
      <c r="D434" s="10" t="s">
        <v>175</v>
      </c>
      <c r="E434" s="10" t="s">
        <v>176</v>
      </c>
      <c r="F434" s="10" t="s">
        <v>177</v>
      </c>
      <c r="G434" s="10" t="s">
        <v>178</v>
      </c>
    </row>
    <row r="435" spans="1:7" ht="57">
      <c r="A435" s="11" t="s">
        <v>527</v>
      </c>
      <c r="B435" s="12" t="s">
        <v>528</v>
      </c>
      <c r="C435" s="11" t="s">
        <v>31</v>
      </c>
      <c r="D435" s="11" t="s">
        <v>40</v>
      </c>
      <c r="E435" s="13">
        <v>3.4199999999999998E-5</v>
      </c>
      <c r="F435" s="14">
        <v>608374.41</v>
      </c>
      <c r="G435" s="14">
        <f>TRUNC(TRUNC(E435,8)*F435,2)</f>
        <v>20.8</v>
      </c>
    </row>
    <row r="436" spans="1:7" ht="34.200000000000003">
      <c r="A436" s="11" t="s">
        <v>529</v>
      </c>
      <c r="B436" s="12" t="s">
        <v>530</v>
      </c>
      <c r="C436" s="11" t="s">
        <v>31</v>
      </c>
      <c r="D436" s="11" t="s">
        <v>40</v>
      </c>
      <c r="E436" s="13">
        <v>6.0300000000000002E-5</v>
      </c>
      <c r="F436" s="14">
        <v>237841.37</v>
      </c>
      <c r="G436" s="14">
        <f>TRUNC(TRUNC(E436,8)*F436,2)</f>
        <v>14.34</v>
      </c>
    </row>
    <row r="437" spans="1:7">
      <c r="A437" s="5"/>
      <c r="B437" s="5"/>
      <c r="C437" s="5"/>
      <c r="D437" s="5"/>
      <c r="E437" s="310" t="s">
        <v>408</v>
      </c>
      <c r="F437" s="310"/>
      <c r="G437" s="15">
        <f>SUM(G435:G436)</f>
        <v>35.14</v>
      </c>
    </row>
    <row r="438" spans="1:7">
      <c r="A438" s="5"/>
      <c r="B438" s="5"/>
      <c r="C438" s="5"/>
      <c r="D438" s="5"/>
      <c r="E438" s="312" t="s">
        <v>181</v>
      </c>
      <c r="F438" s="312"/>
      <c r="G438" s="4">
        <f>SUM(G437)</f>
        <v>35.14</v>
      </c>
    </row>
    <row r="439" spans="1:7">
      <c r="A439" s="5"/>
      <c r="B439" s="5"/>
      <c r="C439" s="5"/>
      <c r="D439" s="5"/>
      <c r="E439" s="315"/>
      <c r="F439" s="315"/>
      <c r="G439" s="315"/>
    </row>
    <row r="440" spans="1:7">
      <c r="A440" s="313" t="s">
        <v>531</v>
      </c>
      <c r="B440" s="313"/>
      <c r="C440" s="313"/>
      <c r="D440" s="313"/>
      <c r="E440" s="313"/>
      <c r="F440" s="313"/>
      <c r="G440" s="313"/>
    </row>
    <row r="441" spans="1:7" ht="24">
      <c r="A441" s="314" t="s">
        <v>405</v>
      </c>
      <c r="B441" s="314"/>
      <c r="C441" s="10" t="s">
        <v>174</v>
      </c>
      <c r="D441" s="10" t="s">
        <v>175</v>
      </c>
      <c r="E441" s="10" t="s">
        <v>176</v>
      </c>
      <c r="F441" s="10" t="s">
        <v>177</v>
      </c>
      <c r="G441" s="10" t="s">
        <v>178</v>
      </c>
    </row>
    <row r="442" spans="1:7" ht="57">
      <c r="A442" s="11" t="s">
        <v>527</v>
      </c>
      <c r="B442" s="12" t="s">
        <v>528</v>
      </c>
      <c r="C442" s="11" t="s">
        <v>31</v>
      </c>
      <c r="D442" s="11" t="s">
        <v>40</v>
      </c>
      <c r="E442" s="13">
        <v>5.6999999999999996E-6</v>
      </c>
      <c r="F442" s="14">
        <v>608374.41</v>
      </c>
      <c r="G442" s="14">
        <f>TRUNC(TRUNC(E442,8)*F442,2)</f>
        <v>3.46</v>
      </c>
    </row>
    <row r="443" spans="1:7" ht="34.200000000000003">
      <c r="A443" s="11" t="s">
        <v>529</v>
      </c>
      <c r="B443" s="12" t="s">
        <v>530</v>
      </c>
      <c r="C443" s="11" t="s">
        <v>31</v>
      </c>
      <c r="D443" s="11" t="s">
        <v>40</v>
      </c>
      <c r="E443" s="13">
        <v>5.9000000000000003E-6</v>
      </c>
      <c r="F443" s="14">
        <v>237841.37</v>
      </c>
      <c r="G443" s="14">
        <f>TRUNC(TRUNC(E443,8)*F443,2)</f>
        <v>1.4</v>
      </c>
    </row>
    <row r="444" spans="1:7">
      <c r="A444" s="5"/>
      <c r="B444" s="5"/>
      <c r="C444" s="5"/>
      <c r="D444" s="5"/>
      <c r="E444" s="310" t="s">
        <v>408</v>
      </c>
      <c r="F444" s="310"/>
      <c r="G444" s="15">
        <f>SUM(G442:G443)</f>
        <v>4.8599999999999994</v>
      </c>
    </row>
    <row r="445" spans="1:7">
      <c r="A445" s="5"/>
      <c r="B445" s="5"/>
      <c r="C445" s="5"/>
      <c r="D445" s="5"/>
      <c r="E445" s="312" t="s">
        <v>181</v>
      </c>
      <c r="F445" s="312"/>
      <c r="G445" s="4">
        <f>SUM(G444)</f>
        <v>4.8599999999999994</v>
      </c>
    </row>
    <row r="446" spans="1:7">
      <c r="A446" s="5"/>
      <c r="B446" s="5"/>
      <c r="C446" s="5"/>
      <c r="D446" s="5"/>
      <c r="E446" s="315"/>
      <c r="F446" s="315"/>
      <c r="G446" s="315"/>
    </row>
    <row r="447" spans="1:7">
      <c r="A447" s="313" t="s">
        <v>532</v>
      </c>
      <c r="B447" s="313"/>
      <c r="C447" s="313"/>
      <c r="D447" s="313"/>
      <c r="E447" s="313"/>
      <c r="F447" s="313"/>
      <c r="G447" s="313"/>
    </row>
    <row r="448" spans="1:7" ht="24">
      <c r="A448" s="314" t="s">
        <v>405</v>
      </c>
      <c r="B448" s="314"/>
      <c r="C448" s="10" t="s">
        <v>174</v>
      </c>
      <c r="D448" s="10" t="s">
        <v>175</v>
      </c>
      <c r="E448" s="10" t="s">
        <v>176</v>
      </c>
      <c r="F448" s="10" t="s">
        <v>177</v>
      </c>
      <c r="G448" s="10" t="s">
        <v>178</v>
      </c>
    </row>
    <row r="449" spans="1:7" ht="57">
      <c r="A449" s="11" t="s">
        <v>527</v>
      </c>
      <c r="B449" s="12" t="s">
        <v>528</v>
      </c>
      <c r="C449" s="11" t="s">
        <v>31</v>
      </c>
      <c r="D449" s="11" t="s">
        <v>40</v>
      </c>
      <c r="E449" s="13">
        <v>1.4100000000000001E-5</v>
      </c>
      <c r="F449" s="14">
        <v>608374.41</v>
      </c>
      <c r="G449" s="14">
        <f>TRUNC(TRUNC(E449,8)*F449,2)</f>
        <v>8.57</v>
      </c>
    </row>
    <row r="450" spans="1:7" ht="34.200000000000003">
      <c r="A450" s="11" t="s">
        <v>529</v>
      </c>
      <c r="B450" s="12" t="s">
        <v>530</v>
      </c>
      <c r="C450" s="11" t="s">
        <v>31</v>
      </c>
      <c r="D450" s="11" t="s">
        <v>40</v>
      </c>
      <c r="E450" s="13">
        <v>1.4600000000000001E-5</v>
      </c>
      <c r="F450" s="14">
        <v>237841.37</v>
      </c>
      <c r="G450" s="14">
        <f>TRUNC(TRUNC(E450,8)*F450,2)</f>
        <v>3.47</v>
      </c>
    </row>
    <row r="451" spans="1:7">
      <c r="A451" s="5"/>
      <c r="B451" s="5"/>
      <c r="C451" s="5"/>
      <c r="D451" s="5"/>
      <c r="E451" s="310" t="s">
        <v>408</v>
      </c>
      <c r="F451" s="310"/>
      <c r="G451" s="15">
        <f>SUM(G449:G450)</f>
        <v>12.040000000000001</v>
      </c>
    </row>
    <row r="452" spans="1:7">
      <c r="A452" s="5"/>
      <c r="B452" s="5"/>
      <c r="C452" s="5"/>
      <c r="D452" s="5"/>
      <c r="E452" s="312" t="s">
        <v>181</v>
      </c>
      <c r="F452" s="312"/>
      <c r="G452" s="4">
        <f>SUM(G451)</f>
        <v>12.040000000000001</v>
      </c>
    </row>
    <row r="453" spans="1:7">
      <c r="A453" s="5"/>
      <c r="B453" s="5"/>
      <c r="C453" s="5"/>
      <c r="D453" s="5"/>
      <c r="E453" s="315"/>
      <c r="F453" s="315"/>
      <c r="G453" s="315"/>
    </row>
    <row r="454" spans="1:7">
      <c r="A454" s="313" t="s">
        <v>533</v>
      </c>
      <c r="B454" s="313"/>
      <c r="C454" s="313"/>
      <c r="D454" s="313"/>
      <c r="E454" s="313"/>
      <c r="F454" s="313"/>
      <c r="G454" s="313"/>
    </row>
    <row r="455" spans="1:7" ht="24">
      <c r="A455" s="314" t="s">
        <v>405</v>
      </c>
      <c r="B455" s="314"/>
      <c r="C455" s="10" t="s">
        <v>174</v>
      </c>
      <c r="D455" s="10" t="s">
        <v>175</v>
      </c>
      <c r="E455" s="10" t="s">
        <v>176</v>
      </c>
      <c r="F455" s="10" t="s">
        <v>177</v>
      </c>
      <c r="G455" s="10" t="s">
        <v>178</v>
      </c>
    </row>
    <row r="456" spans="1:7" ht="57">
      <c r="A456" s="11" t="s">
        <v>527</v>
      </c>
      <c r="B456" s="12" t="s">
        <v>528</v>
      </c>
      <c r="C456" s="11" t="s">
        <v>31</v>
      </c>
      <c r="D456" s="11" t="s">
        <v>40</v>
      </c>
      <c r="E456" s="13">
        <v>6.4200000000000002E-5</v>
      </c>
      <c r="F456" s="14">
        <v>608374.41</v>
      </c>
      <c r="G456" s="14">
        <f>TRUNC(TRUNC(E456,8)*F456,2)</f>
        <v>39.049999999999997</v>
      </c>
    </row>
    <row r="457" spans="1:7" ht="34.200000000000003">
      <c r="A457" s="11" t="s">
        <v>529</v>
      </c>
      <c r="B457" s="12" t="s">
        <v>530</v>
      </c>
      <c r="C457" s="11" t="s">
        <v>31</v>
      </c>
      <c r="D457" s="11" t="s">
        <v>40</v>
      </c>
      <c r="E457" s="13">
        <v>8.4900000000000004E-5</v>
      </c>
      <c r="F457" s="14">
        <v>237841.37</v>
      </c>
      <c r="G457" s="14">
        <f>TRUNC(TRUNC(E457,8)*F457,2)</f>
        <v>20.190000000000001</v>
      </c>
    </row>
    <row r="458" spans="1:7">
      <c r="A458" s="5"/>
      <c r="B458" s="5"/>
      <c r="C458" s="5"/>
      <c r="D458" s="5"/>
      <c r="E458" s="310" t="s">
        <v>408</v>
      </c>
      <c r="F458" s="310"/>
      <c r="G458" s="15">
        <f>SUM(G456:G457)</f>
        <v>59.239999999999995</v>
      </c>
    </row>
    <row r="459" spans="1:7">
      <c r="A459" s="5"/>
      <c r="B459" s="5"/>
      <c r="C459" s="5"/>
      <c r="D459" s="5"/>
      <c r="E459" s="312" t="s">
        <v>181</v>
      </c>
      <c r="F459" s="312"/>
      <c r="G459" s="4">
        <f>SUM(G458)</f>
        <v>59.239999999999995</v>
      </c>
    </row>
    <row r="460" spans="1:7">
      <c r="A460" s="5"/>
      <c r="B460" s="5"/>
      <c r="C460" s="5"/>
      <c r="D460" s="5"/>
      <c r="E460" s="315"/>
      <c r="F460" s="315"/>
      <c r="G460" s="315"/>
    </row>
    <row r="461" spans="1:7">
      <c r="A461" s="313" t="s">
        <v>534</v>
      </c>
      <c r="B461" s="313"/>
      <c r="C461" s="313"/>
      <c r="D461" s="313"/>
      <c r="E461" s="313"/>
      <c r="F461" s="313"/>
      <c r="G461" s="313"/>
    </row>
    <row r="462" spans="1:7" ht="24">
      <c r="A462" s="314" t="s">
        <v>173</v>
      </c>
      <c r="B462" s="314"/>
      <c r="C462" s="10" t="s">
        <v>174</v>
      </c>
      <c r="D462" s="10" t="s">
        <v>175</v>
      </c>
      <c r="E462" s="10" t="s">
        <v>176</v>
      </c>
      <c r="F462" s="10" t="s">
        <v>177</v>
      </c>
      <c r="G462" s="10" t="s">
        <v>178</v>
      </c>
    </row>
    <row r="463" spans="1:7" ht="22.8">
      <c r="A463" s="11" t="s">
        <v>512</v>
      </c>
      <c r="B463" s="12" t="s">
        <v>513</v>
      </c>
      <c r="C463" s="11" t="s">
        <v>31</v>
      </c>
      <c r="D463" s="11" t="s">
        <v>489</v>
      </c>
      <c r="E463" s="13">
        <v>29.47</v>
      </c>
      <c r="F463" s="14">
        <v>6.32</v>
      </c>
      <c r="G463" s="14">
        <f>TRUNC(TRUNC(E463,8)*F463,2)</f>
        <v>186.25</v>
      </c>
    </row>
    <row r="464" spans="1:7">
      <c r="A464" s="5"/>
      <c r="B464" s="5"/>
      <c r="C464" s="5"/>
      <c r="D464" s="5"/>
      <c r="E464" s="310" t="s">
        <v>180</v>
      </c>
      <c r="F464" s="310"/>
      <c r="G464" s="15">
        <f>SUM(G463:G463)</f>
        <v>186.25</v>
      </c>
    </row>
    <row r="465" spans="1:7">
      <c r="A465" s="5"/>
      <c r="B465" s="5"/>
      <c r="C465" s="5"/>
      <c r="D465" s="5"/>
      <c r="E465" s="312" t="s">
        <v>181</v>
      </c>
      <c r="F465" s="312"/>
      <c r="G465" s="4">
        <f>SUM(G464)</f>
        <v>186.25</v>
      </c>
    </row>
    <row r="466" spans="1:7">
      <c r="A466" s="5"/>
      <c r="B466" s="5"/>
      <c r="C466" s="5"/>
      <c r="D466" s="5"/>
      <c r="E466" s="315"/>
      <c r="F466" s="315"/>
      <c r="G466" s="315"/>
    </row>
    <row r="467" spans="1:7">
      <c r="A467" s="313" t="s">
        <v>535</v>
      </c>
      <c r="B467" s="313"/>
      <c r="C467" s="313"/>
      <c r="D467" s="313"/>
      <c r="E467" s="313"/>
      <c r="F467" s="313"/>
      <c r="G467" s="313"/>
    </row>
    <row r="468" spans="1:7" ht="24">
      <c r="A468" s="314" t="s">
        <v>322</v>
      </c>
      <c r="B468" s="314"/>
      <c r="C468" s="10" t="s">
        <v>174</v>
      </c>
      <c r="D468" s="10" t="s">
        <v>175</v>
      </c>
      <c r="E468" s="10" t="s">
        <v>176</v>
      </c>
      <c r="F468" s="10" t="s">
        <v>177</v>
      </c>
      <c r="G468" s="10" t="s">
        <v>178</v>
      </c>
    </row>
    <row r="469" spans="1:7" ht="22.8">
      <c r="A469" s="11" t="s">
        <v>323</v>
      </c>
      <c r="B469" s="12" t="s">
        <v>324</v>
      </c>
      <c r="C469" s="11" t="s">
        <v>31</v>
      </c>
      <c r="D469" s="11" t="s">
        <v>198</v>
      </c>
      <c r="E469" s="13">
        <v>1</v>
      </c>
      <c r="F469" s="14">
        <v>2.79</v>
      </c>
      <c r="G469" s="14">
        <f t="shared" ref="G469:G474" si="4">TRUNC(TRUNC(E469,8)*F469,2)</f>
        <v>2.79</v>
      </c>
    </row>
    <row r="470" spans="1:7" ht="22.8">
      <c r="A470" s="11" t="s">
        <v>343</v>
      </c>
      <c r="B470" s="12" t="s">
        <v>344</v>
      </c>
      <c r="C470" s="11" t="s">
        <v>31</v>
      </c>
      <c r="D470" s="11" t="s">
        <v>198</v>
      </c>
      <c r="E470" s="13">
        <v>1</v>
      </c>
      <c r="F470" s="14">
        <v>1.43</v>
      </c>
      <c r="G470" s="14">
        <f t="shared" si="4"/>
        <v>1.43</v>
      </c>
    </row>
    <row r="471" spans="1:7" ht="22.8">
      <c r="A471" s="11" t="s">
        <v>327</v>
      </c>
      <c r="B471" s="12" t="s">
        <v>328</v>
      </c>
      <c r="C471" s="11" t="s">
        <v>31</v>
      </c>
      <c r="D471" s="11" t="s">
        <v>198</v>
      </c>
      <c r="E471" s="13">
        <v>1</v>
      </c>
      <c r="F471" s="14">
        <v>1.43</v>
      </c>
      <c r="G471" s="14">
        <f t="shared" si="4"/>
        <v>1.43</v>
      </c>
    </row>
    <row r="472" spans="1:7" ht="34.200000000000003">
      <c r="A472" s="11" t="s">
        <v>345</v>
      </c>
      <c r="B472" s="12" t="s">
        <v>346</v>
      </c>
      <c r="C472" s="11" t="s">
        <v>31</v>
      </c>
      <c r="D472" s="11" t="s">
        <v>198</v>
      </c>
      <c r="E472" s="13">
        <v>1</v>
      </c>
      <c r="F472" s="14">
        <v>0.44</v>
      </c>
      <c r="G472" s="14">
        <f t="shared" si="4"/>
        <v>0.44</v>
      </c>
    </row>
    <row r="473" spans="1:7" ht="22.8">
      <c r="A473" s="11" t="s">
        <v>331</v>
      </c>
      <c r="B473" s="12" t="s">
        <v>332</v>
      </c>
      <c r="C473" s="11" t="s">
        <v>31</v>
      </c>
      <c r="D473" s="11" t="s">
        <v>198</v>
      </c>
      <c r="E473" s="13">
        <v>1</v>
      </c>
      <c r="F473" s="14">
        <v>0.08</v>
      </c>
      <c r="G473" s="14">
        <f t="shared" si="4"/>
        <v>0.08</v>
      </c>
    </row>
    <row r="474" spans="1:7" ht="22.8">
      <c r="A474" s="11" t="s">
        <v>333</v>
      </c>
      <c r="B474" s="12" t="s">
        <v>334</v>
      </c>
      <c r="C474" s="11" t="s">
        <v>31</v>
      </c>
      <c r="D474" s="11" t="s">
        <v>198</v>
      </c>
      <c r="E474" s="13">
        <v>1</v>
      </c>
      <c r="F474" s="14">
        <v>0.54</v>
      </c>
      <c r="G474" s="14">
        <f t="shared" si="4"/>
        <v>0.54</v>
      </c>
    </row>
    <row r="475" spans="1:7">
      <c r="A475" s="5"/>
      <c r="B475" s="5"/>
      <c r="C475" s="5"/>
      <c r="D475" s="5"/>
      <c r="E475" s="310" t="s">
        <v>335</v>
      </c>
      <c r="F475" s="310"/>
      <c r="G475" s="15">
        <f>SUM(G469:G474)</f>
        <v>6.71</v>
      </c>
    </row>
    <row r="476" spans="1:7" ht="24">
      <c r="A476" s="314" t="s">
        <v>336</v>
      </c>
      <c r="B476" s="314"/>
      <c r="C476" s="10" t="s">
        <v>174</v>
      </c>
      <c r="D476" s="10" t="s">
        <v>175</v>
      </c>
      <c r="E476" s="10" t="s">
        <v>176</v>
      </c>
      <c r="F476" s="10" t="s">
        <v>177</v>
      </c>
      <c r="G476" s="10" t="s">
        <v>178</v>
      </c>
    </row>
    <row r="477" spans="1:7" ht="22.8">
      <c r="A477" s="11" t="s">
        <v>536</v>
      </c>
      <c r="B477" s="12" t="s">
        <v>537</v>
      </c>
      <c r="C477" s="11" t="s">
        <v>31</v>
      </c>
      <c r="D477" s="11" t="s">
        <v>198</v>
      </c>
      <c r="E477" s="13">
        <v>1</v>
      </c>
      <c r="F477" s="14">
        <v>20.97</v>
      </c>
      <c r="G477" s="14">
        <f>TRUNC(TRUNC(E477,8)*F477,2)</f>
        <v>20.97</v>
      </c>
    </row>
    <row r="478" spans="1:7">
      <c r="A478" s="5"/>
      <c r="B478" s="5"/>
      <c r="C478" s="5"/>
      <c r="D478" s="5"/>
      <c r="E478" s="310" t="s">
        <v>339</v>
      </c>
      <c r="F478" s="310"/>
      <c r="G478" s="15">
        <f>SUM(G477:G477)</f>
        <v>20.97</v>
      </c>
    </row>
    <row r="479" spans="1:7" ht="24">
      <c r="A479" s="314" t="s">
        <v>254</v>
      </c>
      <c r="B479" s="314"/>
      <c r="C479" s="10" t="s">
        <v>174</v>
      </c>
      <c r="D479" s="10" t="s">
        <v>175</v>
      </c>
      <c r="E479" s="10" t="s">
        <v>176</v>
      </c>
      <c r="F479" s="10" t="s">
        <v>177</v>
      </c>
      <c r="G479" s="10" t="s">
        <v>178</v>
      </c>
    </row>
    <row r="480" spans="1:7" ht="22.8">
      <c r="A480" s="11" t="s">
        <v>538</v>
      </c>
      <c r="B480" s="12" t="s">
        <v>539</v>
      </c>
      <c r="C480" s="11" t="s">
        <v>31</v>
      </c>
      <c r="D480" s="11" t="s">
        <v>198</v>
      </c>
      <c r="E480" s="13">
        <v>1</v>
      </c>
      <c r="F480" s="14">
        <v>0.24</v>
      </c>
      <c r="G480" s="14">
        <f>TRUNC(TRUNC(E480,8)*F480,2)</f>
        <v>0.24</v>
      </c>
    </row>
    <row r="481" spans="1:7">
      <c r="A481" s="5"/>
      <c r="B481" s="5"/>
      <c r="C481" s="5"/>
      <c r="D481" s="5"/>
      <c r="E481" s="310" t="s">
        <v>257</v>
      </c>
      <c r="F481" s="310"/>
      <c r="G481" s="15">
        <f>SUM(G480:G480)</f>
        <v>0.24</v>
      </c>
    </row>
    <row r="482" spans="1:7">
      <c r="A482" s="5"/>
      <c r="B482" s="5"/>
      <c r="C482" s="5"/>
      <c r="D482" s="5"/>
      <c r="E482" s="312" t="s">
        <v>181</v>
      </c>
      <c r="F482" s="312"/>
      <c r="G482" s="4">
        <f>SUM(G475,G478,G481)</f>
        <v>27.919999999999998</v>
      </c>
    </row>
    <row r="483" spans="1:7">
      <c r="A483" s="5"/>
      <c r="B483" s="5"/>
      <c r="C483" s="5"/>
      <c r="D483" s="5"/>
      <c r="E483" s="315"/>
      <c r="F483" s="315"/>
      <c r="G483" s="315"/>
    </row>
    <row r="484" spans="1:7">
      <c r="A484" s="313" t="s">
        <v>540</v>
      </c>
      <c r="B484" s="313"/>
      <c r="C484" s="313"/>
      <c r="D484" s="313"/>
      <c r="E484" s="313"/>
      <c r="F484" s="313"/>
      <c r="G484" s="313"/>
    </row>
    <row r="485" spans="1:7" ht="24">
      <c r="A485" s="314" t="s">
        <v>173</v>
      </c>
      <c r="B485" s="314"/>
      <c r="C485" s="10" t="s">
        <v>174</v>
      </c>
      <c r="D485" s="10" t="s">
        <v>175</v>
      </c>
      <c r="E485" s="10" t="s">
        <v>176</v>
      </c>
      <c r="F485" s="10" t="s">
        <v>177</v>
      </c>
      <c r="G485" s="10" t="s">
        <v>178</v>
      </c>
    </row>
    <row r="486" spans="1:7" ht="22.8">
      <c r="A486" s="11" t="s">
        <v>512</v>
      </c>
      <c r="B486" s="12" t="s">
        <v>513</v>
      </c>
      <c r="C486" s="11" t="s">
        <v>31</v>
      </c>
      <c r="D486" s="11" t="s">
        <v>489</v>
      </c>
      <c r="E486" s="13">
        <v>10.130000000000001</v>
      </c>
      <c r="F486" s="14">
        <v>6.32</v>
      </c>
      <c r="G486" s="14">
        <f>TRUNC(TRUNC(E486,8)*F486,2)</f>
        <v>64.02</v>
      </c>
    </row>
    <row r="487" spans="1:7">
      <c r="A487" s="5"/>
      <c r="B487" s="5"/>
      <c r="C487" s="5"/>
      <c r="D487" s="5"/>
      <c r="E487" s="310" t="s">
        <v>180</v>
      </c>
      <c r="F487" s="310"/>
      <c r="G487" s="15">
        <f>SUM(G486:G486)</f>
        <v>64.02</v>
      </c>
    </row>
    <row r="488" spans="1:7">
      <c r="A488" s="5"/>
      <c r="B488" s="5"/>
      <c r="C488" s="5"/>
      <c r="D488" s="5"/>
      <c r="E488" s="312" t="s">
        <v>181</v>
      </c>
      <c r="F488" s="312"/>
      <c r="G488" s="4">
        <f>SUM(G487)</f>
        <v>64.02</v>
      </c>
    </row>
    <row r="489" spans="1:7">
      <c r="A489" s="5"/>
      <c r="B489" s="5"/>
      <c r="C489" s="5"/>
      <c r="D489" s="5"/>
      <c r="E489" s="315"/>
      <c r="F489" s="315"/>
      <c r="G489" s="315"/>
    </row>
    <row r="490" spans="1:7">
      <c r="A490" s="313" t="s">
        <v>541</v>
      </c>
      <c r="B490" s="313"/>
      <c r="C490" s="313"/>
      <c r="D490" s="313"/>
      <c r="E490" s="313"/>
      <c r="F490" s="313"/>
      <c r="G490" s="313"/>
    </row>
    <row r="491" spans="1:7" ht="24">
      <c r="A491" s="314" t="s">
        <v>254</v>
      </c>
      <c r="B491" s="314"/>
      <c r="C491" s="10" t="s">
        <v>174</v>
      </c>
      <c r="D491" s="10" t="s">
        <v>175</v>
      </c>
      <c r="E491" s="10" t="s">
        <v>176</v>
      </c>
      <c r="F491" s="10" t="s">
        <v>177</v>
      </c>
      <c r="G491" s="10" t="s">
        <v>178</v>
      </c>
    </row>
    <row r="492" spans="1:7" ht="34.200000000000003">
      <c r="A492" s="11" t="s">
        <v>542</v>
      </c>
      <c r="B492" s="12" t="s">
        <v>543</v>
      </c>
      <c r="C492" s="11" t="s">
        <v>31</v>
      </c>
      <c r="D492" s="11" t="s">
        <v>198</v>
      </c>
      <c r="E492" s="13">
        <v>1</v>
      </c>
      <c r="F492" s="14">
        <v>17.86</v>
      </c>
      <c r="G492" s="14">
        <f>TRUNC(TRUNC(E492,8)*F492,2)</f>
        <v>17.86</v>
      </c>
    </row>
    <row r="493" spans="1:7" ht="34.200000000000003">
      <c r="A493" s="11" t="s">
        <v>544</v>
      </c>
      <c r="B493" s="12" t="s">
        <v>545</v>
      </c>
      <c r="C493" s="11" t="s">
        <v>31</v>
      </c>
      <c r="D493" s="11" t="s">
        <v>198</v>
      </c>
      <c r="E493" s="13">
        <v>1</v>
      </c>
      <c r="F493" s="14">
        <v>4.79</v>
      </c>
      <c r="G493" s="14">
        <f>TRUNC(TRUNC(E493,8)*F493,2)</f>
        <v>4.79</v>
      </c>
    </row>
    <row r="494" spans="1:7">
      <c r="A494" s="5"/>
      <c r="B494" s="5"/>
      <c r="C494" s="5"/>
      <c r="D494" s="5"/>
      <c r="E494" s="310" t="s">
        <v>257</v>
      </c>
      <c r="F494" s="310"/>
      <c r="G494" s="15">
        <f>SUM(G492:G493)</f>
        <v>22.65</v>
      </c>
    </row>
    <row r="495" spans="1:7">
      <c r="A495" s="5"/>
      <c r="B495" s="5"/>
      <c r="C495" s="5"/>
      <c r="D495" s="5"/>
      <c r="E495" s="312" t="s">
        <v>181</v>
      </c>
      <c r="F495" s="312"/>
      <c r="G495" s="4">
        <f>SUM(G494)</f>
        <v>22.65</v>
      </c>
    </row>
    <row r="496" spans="1:7">
      <c r="A496" s="5"/>
      <c r="B496" s="5"/>
      <c r="C496" s="5"/>
      <c r="D496" s="5"/>
      <c r="E496" s="315"/>
      <c r="F496" s="315"/>
      <c r="G496" s="315"/>
    </row>
    <row r="497" spans="1:7">
      <c r="A497" s="313" t="s">
        <v>546</v>
      </c>
      <c r="B497" s="313"/>
      <c r="C497" s="313"/>
      <c r="D497" s="313"/>
      <c r="E497" s="313"/>
      <c r="F497" s="313"/>
      <c r="G497" s="313"/>
    </row>
    <row r="498" spans="1:7" ht="24">
      <c r="A498" s="314" t="s">
        <v>254</v>
      </c>
      <c r="B498" s="314"/>
      <c r="C498" s="10" t="s">
        <v>174</v>
      </c>
      <c r="D498" s="10" t="s">
        <v>175</v>
      </c>
      <c r="E498" s="10" t="s">
        <v>176</v>
      </c>
      <c r="F498" s="10" t="s">
        <v>177</v>
      </c>
      <c r="G498" s="10" t="s">
        <v>178</v>
      </c>
    </row>
    <row r="499" spans="1:7" ht="34.200000000000003">
      <c r="A499" s="11" t="s">
        <v>542</v>
      </c>
      <c r="B499" s="12" t="s">
        <v>543</v>
      </c>
      <c r="C499" s="11" t="s">
        <v>31</v>
      </c>
      <c r="D499" s="11" t="s">
        <v>198</v>
      </c>
      <c r="E499" s="13">
        <v>1</v>
      </c>
      <c r="F499" s="14">
        <v>17.86</v>
      </c>
      <c r="G499" s="14">
        <f>TRUNC(TRUNC(E499,8)*F499,2)</f>
        <v>17.86</v>
      </c>
    </row>
    <row r="500" spans="1:7" ht="34.200000000000003">
      <c r="A500" s="11" t="s">
        <v>544</v>
      </c>
      <c r="B500" s="12" t="s">
        <v>545</v>
      </c>
      <c r="C500" s="11" t="s">
        <v>31</v>
      </c>
      <c r="D500" s="11" t="s">
        <v>198</v>
      </c>
      <c r="E500" s="13">
        <v>1</v>
      </c>
      <c r="F500" s="14">
        <v>4.79</v>
      </c>
      <c r="G500" s="14">
        <f>TRUNC(TRUNC(E500,8)*F500,2)</f>
        <v>4.79</v>
      </c>
    </row>
    <row r="501" spans="1:7" ht="34.200000000000003">
      <c r="A501" s="11" t="s">
        <v>547</v>
      </c>
      <c r="B501" s="12" t="s">
        <v>548</v>
      </c>
      <c r="C501" s="11" t="s">
        <v>31</v>
      </c>
      <c r="D501" s="11" t="s">
        <v>198</v>
      </c>
      <c r="E501" s="13">
        <v>1</v>
      </c>
      <c r="F501" s="14">
        <v>22.35</v>
      </c>
      <c r="G501" s="14">
        <f>TRUNC(TRUNC(E501,8)*F501,2)</f>
        <v>22.35</v>
      </c>
    </row>
    <row r="502" spans="1:7" ht="45.6">
      <c r="A502" s="11" t="s">
        <v>549</v>
      </c>
      <c r="B502" s="12" t="s">
        <v>550</v>
      </c>
      <c r="C502" s="11" t="s">
        <v>31</v>
      </c>
      <c r="D502" s="11" t="s">
        <v>198</v>
      </c>
      <c r="E502" s="13">
        <v>1</v>
      </c>
      <c r="F502" s="14">
        <v>166.08</v>
      </c>
      <c r="G502" s="14">
        <f>TRUNC(TRUNC(E502,8)*F502,2)</f>
        <v>166.08</v>
      </c>
    </row>
    <row r="503" spans="1:7">
      <c r="A503" s="5"/>
      <c r="B503" s="5"/>
      <c r="C503" s="5"/>
      <c r="D503" s="5"/>
      <c r="E503" s="310" t="s">
        <v>257</v>
      </c>
      <c r="F503" s="310"/>
      <c r="G503" s="15">
        <f>SUM(G499:G502)</f>
        <v>211.08</v>
      </c>
    </row>
    <row r="504" spans="1:7">
      <c r="A504" s="5"/>
      <c r="B504" s="5"/>
      <c r="C504" s="5"/>
      <c r="D504" s="5"/>
      <c r="E504" s="312" t="s">
        <v>181</v>
      </c>
      <c r="F504" s="312"/>
      <c r="G504" s="4">
        <f>SUM(G503)</f>
        <v>211.08</v>
      </c>
    </row>
    <row r="505" spans="1:7">
      <c r="A505" s="5"/>
      <c r="B505" s="5"/>
      <c r="C505" s="5"/>
      <c r="D505" s="5"/>
      <c r="E505" s="315"/>
      <c r="F505" s="315"/>
      <c r="G505" s="315"/>
    </row>
    <row r="506" spans="1:7">
      <c r="A506" s="313" t="s">
        <v>551</v>
      </c>
      <c r="B506" s="313"/>
      <c r="C506" s="313"/>
      <c r="D506" s="313"/>
      <c r="E506" s="313"/>
      <c r="F506" s="313"/>
      <c r="G506" s="313"/>
    </row>
    <row r="507" spans="1:7" ht="24">
      <c r="A507" s="314" t="s">
        <v>405</v>
      </c>
      <c r="B507" s="314"/>
      <c r="C507" s="10" t="s">
        <v>174</v>
      </c>
      <c r="D507" s="10" t="s">
        <v>175</v>
      </c>
      <c r="E507" s="10" t="s">
        <v>176</v>
      </c>
      <c r="F507" s="10" t="s">
        <v>177</v>
      </c>
      <c r="G507" s="10" t="s">
        <v>178</v>
      </c>
    </row>
    <row r="508" spans="1:7" ht="34.200000000000003">
      <c r="A508" s="11" t="s">
        <v>552</v>
      </c>
      <c r="B508" s="12" t="s">
        <v>553</v>
      </c>
      <c r="C508" s="11" t="s">
        <v>31</v>
      </c>
      <c r="D508" s="11" t="s">
        <v>40</v>
      </c>
      <c r="E508" s="13">
        <v>5.3300000000000001E-5</v>
      </c>
      <c r="F508" s="14">
        <v>335202.46999999997</v>
      </c>
      <c r="G508" s="14">
        <f>TRUNC(TRUNC(E508,8)*F508,2)</f>
        <v>17.86</v>
      </c>
    </row>
    <row r="509" spans="1:7">
      <c r="A509" s="5"/>
      <c r="B509" s="5"/>
      <c r="C509" s="5"/>
      <c r="D509" s="5"/>
      <c r="E509" s="310" t="s">
        <v>408</v>
      </c>
      <c r="F509" s="310"/>
      <c r="G509" s="15">
        <f>SUM(G508:G508)</f>
        <v>17.86</v>
      </c>
    </row>
    <row r="510" spans="1:7">
      <c r="A510" s="5"/>
      <c r="B510" s="5"/>
      <c r="C510" s="5"/>
      <c r="D510" s="5"/>
      <c r="E510" s="312" t="s">
        <v>181</v>
      </c>
      <c r="F510" s="312"/>
      <c r="G510" s="4">
        <f>SUM(G509)</f>
        <v>17.86</v>
      </c>
    </row>
    <row r="511" spans="1:7">
      <c r="A511" s="5"/>
      <c r="B511" s="5"/>
      <c r="C511" s="5"/>
      <c r="D511" s="5"/>
      <c r="E511" s="315"/>
      <c r="F511" s="315"/>
      <c r="G511" s="315"/>
    </row>
    <row r="512" spans="1:7">
      <c r="A512" s="313" t="s">
        <v>554</v>
      </c>
      <c r="B512" s="313"/>
      <c r="C512" s="313"/>
      <c r="D512" s="313"/>
      <c r="E512" s="313"/>
      <c r="F512" s="313"/>
      <c r="G512" s="313"/>
    </row>
    <row r="513" spans="1:7" ht="24">
      <c r="A513" s="314" t="s">
        <v>405</v>
      </c>
      <c r="B513" s="314"/>
      <c r="C513" s="10" t="s">
        <v>174</v>
      </c>
      <c r="D513" s="10" t="s">
        <v>175</v>
      </c>
      <c r="E513" s="10" t="s">
        <v>176</v>
      </c>
      <c r="F513" s="10" t="s">
        <v>177</v>
      </c>
      <c r="G513" s="10" t="s">
        <v>178</v>
      </c>
    </row>
    <row r="514" spans="1:7" ht="34.200000000000003">
      <c r="A514" s="11" t="s">
        <v>552</v>
      </c>
      <c r="B514" s="12" t="s">
        <v>553</v>
      </c>
      <c r="C514" s="11" t="s">
        <v>31</v>
      </c>
      <c r="D514" s="11" t="s">
        <v>40</v>
      </c>
      <c r="E514" s="13">
        <v>1.43E-5</v>
      </c>
      <c r="F514" s="14">
        <v>335202.46999999997</v>
      </c>
      <c r="G514" s="14">
        <f>TRUNC(TRUNC(E514,8)*F514,2)</f>
        <v>4.79</v>
      </c>
    </row>
    <row r="515" spans="1:7">
      <c r="A515" s="5"/>
      <c r="B515" s="5"/>
      <c r="C515" s="5"/>
      <c r="D515" s="5"/>
      <c r="E515" s="310" t="s">
        <v>408</v>
      </c>
      <c r="F515" s="310"/>
      <c r="G515" s="15">
        <f>SUM(G514:G514)</f>
        <v>4.79</v>
      </c>
    </row>
    <row r="516" spans="1:7">
      <c r="A516" s="5"/>
      <c r="B516" s="5"/>
      <c r="C516" s="5"/>
      <c r="D516" s="5"/>
      <c r="E516" s="312" t="s">
        <v>181</v>
      </c>
      <c r="F516" s="312"/>
      <c r="G516" s="4">
        <f>SUM(G515)</f>
        <v>4.79</v>
      </c>
    </row>
    <row r="517" spans="1:7">
      <c r="A517" s="5"/>
      <c r="B517" s="5"/>
      <c r="C517" s="5"/>
      <c r="D517" s="5"/>
      <c r="E517" s="315"/>
      <c r="F517" s="315"/>
      <c r="G517" s="315"/>
    </row>
    <row r="518" spans="1:7">
      <c r="A518" s="313" t="s">
        <v>555</v>
      </c>
      <c r="B518" s="313"/>
      <c r="C518" s="313"/>
      <c r="D518" s="313"/>
      <c r="E518" s="313"/>
      <c r="F518" s="313"/>
      <c r="G518" s="313"/>
    </row>
    <row r="519" spans="1:7" ht="24">
      <c r="A519" s="314" t="s">
        <v>405</v>
      </c>
      <c r="B519" s="314"/>
      <c r="C519" s="10" t="s">
        <v>174</v>
      </c>
      <c r="D519" s="10" t="s">
        <v>175</v>
      </c>
      <c r="E519" s="10" t="s">
        <v>176</v>
      </c>
      <c r="F519" s="10" t="s">
        <v>177</v>
      </c>
      <c r="G519" s="10" t="s">
        <v>178</v>
      </c>
    </row>
    <row r="520" spans="1:7" ht="34.200000000000003">
      <c r="A520" s="11" t="s">
        <v>552</v>
      </c>
      <c r="B520" s="12" t="s">
        <v>553</v>
      </c>
      <c r="C520" s="11" t="s">
        <v>31</v>
      </c>
      <c r="D520" s="11" t="s">
        <v>40</v>
      </c>
      <c r="E520" s="13">
        <v>6.6699999999999995E-5</v>
      </c>
      <c r="F520" s="14">
        <v>335202.46999999997</v>
      </c>
      <c r="G520" s="14">
        <f>TRUNC(TRUNC(E520,8)*F520,2)</f>
        <v>22.35</v>
      </c>
    </row>
    <row r="521" spans="1:7">
      <c r="A521" s="5"/>
      <c r="B521" s="5"/>
      <c r="C521" s="5"/>
      <c r="D521" s="5"/>
      <c r="E521" s="310" t="s">
        <v>408</v>
      </c>
      <c r="F521" s="310"/>
      <c r="G521" s="15">
        <f>SUM(G520:G520)</f>
        <v>22.35</v>
      </c>
    </row>
    <row r="522" spans="1:7">
      <c r="A522" s="5"/>
      <c r="B522" s="5"/>
      <c r="C522" s="5"/>
      <c r="D522" s="5"/>
      <c r="E522" s="312" t="s">
        <v>181</v>
      </c>
      <c r="F522" s="312"/>
      <c r="G522" s="4">
        <f>SUM(G521)</f>
        <v>22.35</v>
      </c>
    </row>
    <row r="523" spans="1:7">
      <c r="A523" s="5"/>
      <c r="B523" s="5"/>
      <c r="C523" s="5"/>
      <c r="D523" s="5"/>
      <c r="E523" s="315"/>
      <c r="F523" s="315"/>
      <c r="G523" s="315"/>
    </row>
    <row r="524" spans="1:7">
      <c r="A524" s="313" t="s">
        <v>556</v>
      </c>
      <c r="B524" s="313"/>
      <c r="C524" s="313"/>
      <c r="D524" s="313"/>
      <c r="E524" s="313"/>
      <c r="F524" s="313"/>
      <c r="G524" s="313"/>
    </row>
    <row r="525" spans="1:7" ht="24">
      <c r="A525" s="314" t="s">
        <v>173</v>
      </c>
      <c r="B525" s="314"/>
      <c r="C525" s="10" t="s">
        <v>174</v>
      </c>
      <c r="D525" s="10" t="s">
        <v>175</v>
      </c>
      <c r="E525" s="10" t="s">
        <v>176</v>
      </c>
      <c r="F525" s="10" t="s">
        <v>177</v>
      </c>
      <c r="G525" s="10" t="s">
        <v>178</v>
      </c>
    </row>
    <row r="526" spans="1:7" ht="22.8">
      <c r="A526" s="11" t="s">
        <v>512</v>
      </c>
      <c r="B526" s="12" t="s">
        <v>513</v>
      </c>
      <c r="C526" s="11" t="s">
        <v>31</v>
      </c>
      <c r="D526" s="11" t="s">
        <v>489</v>
      </c>
      <c r="E526" s="13">
        <v>26.28</v>
      </c>
      <c r="F526" s="14">
        <v>6.32</v>
      </c>
      <c r="G526" s="14">
        <f>TRUNC(TRUNC(E526,8)*F526,2)</f>
        <v>166.08</v>
      </c>
    </row>
    <row r="527" spans="1:7">
      <c r="A527" s="5"/>
      <c r="B527" s="5"/>
      <c r="C527" s="5"/>
      <c r="D527" s="5"/>
      <c r="E527" s="310" t="s">
        <v>180</v>
      </c>
      <c r="F527" s="310"/>
      <c r="G527" s="15">
        <f>SUM(G526:G526)</f>
        <v>166.08</v>
      </c>
    </row>
    <row r="528" spans="1:7">
      <c r="A528" s="5"/>
      <c r="B528" s="5"/>
      <c r="C528" s="5"/>
      <c r="D528" s="5"/>
      <c r="E528" s="312" t="s">
        <v>181</v>
      </c>
      <c r="F528" s="312"/>
      <c r="G528" s="4">
        <f>SUM(G527)</f>
        <v>166.08</v>
      </c>
    </row>
    <row r="529" spans="1:7">
      <c r="A529" s="5"/>
      <c r="B529" s="5"/>
      <c r="C529" s="5"/>
      <c r="D529" s="5"/>
      <c r="E529" s="315"/>
      <c r="F529" s="315"/>
      <c r="G529" s="315"/>
    </row>
    <row r="530" spans="1:7">
      <c r="A530" s="313" t="s">
        <v>557</v>
      </c>
      <c r="B530" s="313"/>
      <c r="C530" s="313"/>
      <c r="D530" s="313"/>
      <c r="E530" s="313"/>
      <c r="F530" s="313"/>
      <c r="G530" s="313"/>
    </row>
    <row r="531" spans="1:7" ht="24">
      <c r="A531" s="314" t="s">
        <v>188</v>
      </c>
      <c r="B531" s="314"/>
      <c r="C531" s="10" t="s">
        <v>174</v>
      </c>
      <c r="D531" s="10" t="s">
        <v>175</v>
      </c>
      <c r="E531" s="10" t="s">
        <v>176</v>
      </c>
      <c r="F531" s="10" t="s">
        <v>177</v>
      </c>
      <c r="G531" s="10" t="s">
        <v>178</v>
      </c>
    </row>
    <row r="532" spans="1:7" ht="45.6">
      <c r="A532" s="11" t="s">
        <v>286</v>
      </c>
      <c r="B532" s="12" t="s">
        <v>287</v>
      </c>
      <c r="C532" s="11" t="s">
        <v>31</v>
      </c>
      <c r="D532" s="11" t="s">
        <v>212</v>
      </c>
      <c r="E532" s="13">
        <v>0.77869999999999995</v>
      </c>
      <c r="F532" s="14">
        <v>0.44</v>
      </c>
      <c r="G532" s="14">
        <f>TRUNC(TRUNC(E532,8)*F532,2)</f>
        <v>0.34</v>
      </c>
    </row>
    <row r="533" spans="1:7" ht="45.6">
      <c r="A533" s="11" t="s">
        <v>288</v>
      </c>
      <c r="B533" s="12" t="s">
        <v>289</v>
      </c>
      <c r="C533" s="11" t="s">
        <v>31</v>
      </c>
      <c r="D533" s="11" t="s">
        <v>191</v>
      </c>
      <c r="E533" s="13">
        <v>0.82589999999999997</v>
      </c>
      <c r="F533" s="14">
        <v>2.0499999999999998</v>
      </c>
      <c r="G533" s="14">
        <f>TRUNC(TRUNC(E533,8)*F533,2)</f>
        <v>1.69</v>
      </c>
    </row>
    <row r="534" spans="1:7">
      <c r="A534" s="5"/>
      <c r="B534" s="5"/>
      <c r="C534" s="5"/>
      <c r="D534" s="5"/>
      <c r="E534" s="310" t="s">
        <v>192</v>
      </c>
      <c r="F534" s="310"/>
      <c r="G534" s="15">
        <f>SUM(G532:G533)</f>
        <v>2.0299999999999998</v>
      </c>
    </row>
    <row r="535" spans="1:7" ht="24">
      <c r="A535" s="314" t="s">
        <v>173</v>
      </c>
      <c r="B535" s="314"/>
      <c r="C535" s="10" t="s">
        <v>174</v>
      </c>
      <c r="D535" s="10" t="s">
        <v>175</v>
      </c>
      <c r="E535" s="10" t="s">
        <v>176</v>
      </c>
      <c r="F535" s="10" t="s">
        <v>177</v>
      </c>
      <c r="G535" s="10" t="s">
        <v>178</v>
      </c>
    </row>
    <row r="536" spans="1:7" ht="22.8">
      <c r="A536" s="11" t="s">
        <v>225</v>
      </c>
      <c r="B536" s="12" t="s">
        <v>226</v>
      </c>
      <c r="C536" s="11" t="s">
        <v>31</v>
      </c>
      <c r="D536" s="11" t="s">
        <v>48</v>
      </c>
      <c r="E536" s="13">
        <v>0.75580000000000003</v>
      </c>
      <c r="F536" s="14">
        <v>130</v>
      </c>
      <c r="G536" s="14">
        <f>TRUNC(TRUNC(E536,8)*F536,2)</f>
        <v>98.25</v>
      </c>
    </row>
    <row r="537" spans="1:7">
      <c r="A537" s="11" t="s">
        <v>302</v>
      </c>
      <c r="B537" s="12" t="s">
        <v>303</v>
      </c>
      <c r="C537" s="11" t="s">
        <v>31</v>
      </c>
      <c r="D537" s="11" t="s">
        <v>251</v>
      </c>
      <c r="E537" s="13">
        <v>322.97770000000003</v>
      </c>
      <c r="F537" s="14">
        <v>0.7</v>
      </c>
      <c r="G537" s="14">
        <f>TRUNC(TRUNC(E537,8)*F537,2)</f>
        <v>226.08</v>
      </c>
    </row>
    <row r="538" spans="1:7" ht="22.8">
      <c r="A538" s="11" t="s">
        <v>558</v>
      </c>
      <c r="B538" s="12" t="s">
        <v>559</v>
      </c>
      <c r="C538" s="11" t="s">
        <v>31</v>
      </c>
      <c r="D538" s="11" t="s">
        <v>48</v>
      </c>
      <c r="E538" s="13">
        <v>0.58720000000000006</v>
      </c>
      <c r="F538" s="14">
        <v>100.61</v>
      </c>
      <c r="G538" s="14">
        <f>TRUNC(TRUNC(E538,8)*F538,2)</f>
        <v>59.07</v>
      </c>
    </row>
    <row r="539" spans="1:7">
      <c r="A539" s="5"/>
      <c r="B539" s="5"/>
      <c r="C539" s="5"/>
      <c r="D539" s="5"/>
      <c r="E539" s="310" t="s">
        <v>180</v>
      </c>
      <c r="F539" s="310"/>
      <c r="G539" s="15">
        <f>SUM(G536:G538)</f>
        <v>383.40000000000003</v>
      </c>
    </row>
    <row r="540" spans="1:7" ht="24">
      <c r="A540" s="314" t="s">
        <v>195</v>
      </c>
      <c r="B540" s="314"/>
      <c r="C540" s="10" t="s">
        <v>174</v>
      </c>
      <c r="D540" s="10" t="s">
        <v>175</v>
      </c>
      <c r="E540" s="10" t="s">
        <v>176</v>
      </c>
      <c r="F540" s="10" t="s">
        <v>177</v>
      </c>
      <c r="G540" s="10" t="s">
        <v>178</v>
      </c>
    </row>
    <row r="541" spans="1:7" ht="34.200000000000003">
      <c r="A541" s="11" t="s">
        <v>308</v>
      </c>
      <c r="B541" s="12" t="s">
        <v>309</v>
      </c>
      <c r="C541" s="11" t="s">
        <v>31</v>
      </c>
      <c r="D541" s="11" t="s">
        <v>198</v>
      </c>
      <c r="E541" s="13">
        <v>1.6046</v>
      </c>
      <c r="F541" s="14">
        <v>21.49</v>
      </c>
      <c r="G541" s="14">
        <f>TRUNC(TRUNC(E541,8)*F541,2)</f>
        <v>34.479999999999997</v>
      </c>
    </row>
    <row r="542" spans="1:7">
      <c r="A542" s="11" t="s">
        <v>203</v>
      </c>
      <c r="B542" s="12" t="s">
        <v>204</v>
      </c>
      <c r="C542" s="11" t="s">
        <v>31</v>
      </c>
      <c r="D542" s="11" t="s">
        <v>198</v>
      </c>
      <c r="E542" s="13">
        <v>2.5333000000000001</v>
      </c>
      <c r="F542" s="14">
        <v>22.95</v>
      </c>
      <c r="G542" s="14">
        <f>TRUNC(TRUNC(E542,8)*F542,2)</f>
        <v>58.13</v>
      </c>
    </row>
    <row r="543" spans="1:7">
      <c r="A543" s="5"/>
      <c r="B543" s="5"/>
      <c r="C543" s="5"/>
      <c r="D543" s="5"/>
      <c r="E543" s="310" t="s">
        <v>205</v>
      </c>
      <c r="F543" s="310"/>
      <c r="G543" s="15">
        <f>SUM(G541:G542)</f>
        <v>92.61</v>
      </c>
    </row>
    <row r="544" spans="1:7">
      <c r="A544" s="5"/>
      <c r="B544" s="5"/>
      <c r="C544" s="5"/>
      <c r="D544" s="5"/>
      <c r="E544" s="312" t="s">
        <v>181</v>
      </c>
      <c r="F544" s="312"/>
      <c r="G544" s="4">
        <f>SUM(G534,G539,G543)</f>
        <v>478.04</v>
      </c>
    </row>
    <row r="545" spans="1:7">
      <c r="A545" s="5"/>
      <c r="B545" s="5"/>
      <c r="C545" s="5"/>
      <c r="D545" s="5"/>
      <c r="E545" s="315"/>
      <c r="F545" s="315"/>
      <c r="G545" s="315"/>
    </row>
    <row r="546" spans="1:7">
      <c r="A546" s="313" t="s">
        <v>560</v>
      </c>
      <c r="B546" s="313"/>
      <c r="C546" s="313"/>
      <c r="D546" s="313"/>
      <c r="E546" s="313"/>
      <c r="F546" s="313"/>
      <c r="G546" s="313"/>
    </row>
    <row r="547" spans="1:7" ht="24">
      <c r="A547" s="314" t="s">
        <v>188</v>
      </c>
      <c r="B547" s="314"/>
      <c r="C547" s="10" t="s">
        <v>174</v>
      </c>
      <c r="D547" s="10" t="s">
        <v>175</v>
      </c>
      <c r="E547" s="10" t="s">
        <v>176</v>
      </c>
      <c r="F547" s="10" t="s">
        <v>177</v>
      </c>
      <c r="G547" s="10" t="s">
        <v>178</v>
      </c>
    </row>
    <row r="548" spans="1:7" ht="45.6">
      <c r="A548" s="11" t="s">
        <v>286</v>
      </c>
      <c r="B548" s="12" t="s">
        <v>287</v>
      </c>
      <c r="C548" s="11" t="s">
        <v>31</v>
      </c>
      <c r="D548" s="11" t="s">
        <v>212</v>
      </c>
      <c r="E548" s="13">
        <v>0.71030000000000004</v>
      </c>
      <c r="F548" s="14">
        <v>0.44</v>
      </c>
      <c r="G548" s="14">
        <f>TRUNC(TRUNC(E548,8)*F548,2)</f>
        <v>0.31</v>
      </c>
    </row>
    <row r="549" spans="1:7" ht="45.6">
      <c r="A549" s="11" t="s">
        <v>288</v>
      </c>
      <c r="B549" s="12" t="s">
        <v>289</v>
      </c>
      <c r="C549" s="11" t="s">
        <v>31</v>
      </c>
      <c r="D549" s="11" t="s">
        <v>191</v>
      </c>
      <c r="E549" s="13">
        <v>0.75339999999999996</v>
      </c>
      <c r="F549" s="14">
        <v>2.0499999999999998</v>
      </c>
      <c r="G549" s="14">
        <f>TRUNC(TRUNC(E549,8)*F549,2)</f>
        <v>1.54</v>
      </c>
    </row>
    <row r="550" spans="1:7">
      <c r="A550" s="5"/>
      <c r="B550" s="5"/>
      <c r="C550" s="5"/>
      <c r="D550" s="5"/>
      <c r="E550" s="310" t="s">
        <v>192</v>
      </c>
      <c r="F550" s="310"/>
      <c r="G550" s="15">
        <f>SUM(G548:G549)</f>
        <v>1.85</v>
      </c>
    </row>
    <row r="551" spans="1:7" ht="24">
      <c r="A551" s="314" t="s">
        <v>173</v>
      </c>
      <c r="B551" s="314"/>
      <c r="C551" s="10" t="s">
        <v>174</v>
      </c>
      <c r="D551" s="10" t="s">
        <v>175</v>
      </c>
      <c r="E551" s="10" t="s">
        <v>176</v>
      </c>
      <c r="F551" s="10" t="s">
        <v>177</v>
      </c>
      <c r="G551" s="10" t="s">
        <v>178</v>
      </c>
    </row>
    <row r="552" spans="1:7" ht="22.8">
      <c r="A552" s="11" t="s">
        <v>225</v>
      </c>
      <c r="B552" s="12" t="s">
        <v>226</v>
      </c>
      <c r="C552" s="11" t="s">
        <v>31</v>
      </c>
      <c r="D552" s="11" t="s">
        <v>48</v>
      </c>
      <c r="E552" s="13">
        <v>0.72289999999999999</v>
      </c>
      <c r="F552" s="14">
        <v>130</v>
      </c>
      <c r="G552" s="14">
        <f>TRUNC(TRUNC(E552,8)*F552,2)</f>
        <v>93.97</v>
      </c>
    </row>
    <row r="553" spans="1:7">
      <c r="A553" s="11" t="s">
        <v>302</v>
      </c>
      <c r="B553" s="12" t="s">
        <v>303</v>
      </c>
      <c r="C553" s="11" t="s">
        <v>31</v>
      </c>
      <c r="D553" s="11" t="s">
        <v>251</v>
      </c>
      <c r="E553" s="13">
        <v>362.65789999999998</v>
      </c>
      <c r="F553" s="14">
        <v>0.7</v>
      </c>
      <c r="G553" s="14">
        <f>TRUNC(TRUNC(E553,8)*F553,2)</f>
        <v>253.86</v>
      </c>
    </row>
    <row r="554" spans="1:7" ht="22.8">
      <c r="A554" s="11" t="s">
        <v>558</v>
      </c>
      <c r="B554" s="12" t="s">
        <v>559</v>
      </c>
      <c r="C554" s="11" t="s">
        <v>31</v>
      </c>
      <c r="D554" s="11" t="s">
        <v>48</v>
      </c>
      <c r="E554" s="13">
        <v>0.59340000000000004</v>
      </c>
      <c r="F554" s="14">
        <v>100.61</v>
      </c>
      <c r="G554" s="14">
        <f>TRUNC(TRUNC(E554,8)*F554,2)</f>
        <v>59.7</v>
      </c>
    </row>
    <row r="555" spans="1:7">
      <c r="A555" s="5"/>
      <c r="B555" s="5"/>
      <c r="C555" s="5"/>
      <c r="D555" s="5"/>
      <c r="E555" s="310" t="s">
        <v>180</v>
      </c>
      <c r="F555" s="310"/>
      <c r="G555" s="15">
        <f>SUM(G552:G554)</f>
        <v>407.53000000000003</v>
      </c>
    </row>
    <row r="556" spans="1:7" ht="24">
      <c r="A556" s="314" t="s">
        <v>195</v>
      </c>
      <c r="B556" s="314"/>
      <c r="C556" s="10" t="s">
        <v>174</v>
      </c>
      <c r="D556" s="10" t="s">
        <v>175</v>
      </c>
      <c r="E556" s="10" t="s">
        <v>176</v>
      </c>
      <c r="F556" s="10" t="s">
        <v>177</v>
      </c>
      <c r="G556" s="10" t="s">
        <v>178</v>
      </c>
    </row>
    <row r="557" spans="1:7" ht="34.200000000000003">
      <c r="A557" s="11" t="s">
        <v>308</v>
      </c>
      <c r="B557" s="12" t="s">
        <v>309</v>
      </c>
      <c r="C557" s="11" t="s">
        <v>31</v>
      </c>
      <c r="D557" s="11" t="s">
        <v>198</v>
      </c>
      <c r="E557" s="13">
        <v>1.4637</v>
      </c>
      <c r="F557" s="14">
        <v>21.49</v>
      </c>
      <c r="G557" s="14">
        <f>TRUNC(TRUNC(E557,8)*F557,2)</f>
        <v>31.45</v>
      </c>
    </row>
    <row r="558" spans="1:7">
      <c r="A558" s="11" t="s">
        <v>203</v>
      </c>
      <c r="B558" s="12" t="s">
        <v>204</v>
      </c>
      <c r="C558" s="11" t="s">
        <v>31</v>
      </c>
      <c r="D558" s="11" t="s">
        <v>198</v>
      </c>
      <c r="E558" s="13">
        <v>2.3117000000000001</v>
      </c>
      <c r="F558" s="14">
        <v>22.95</v>
      </c>
      <c r="G558" s="14">
        <f>TRUNC(TRUNC(E558,8)*F558,2)</f>
        <v>53.05</v>
      </c>
    </row>
    <row r="559" spans="1:7">
      <c r="A559" s="5"/>
      <c r="B559" s="5"/>
      <c r="C559" s="5"/>
      <c r="D559" s="5"/>
      <c r="E559" s="310" t="s">
        <v>205</v>
      </c>
      <c r="F559" s="310"/>
      <c r="G559" s="15">
        <f>SUM(G557:G558)</f>
        <v>84.5</v>
      </c>
    </row>
    <row r="560" spans="1:7">
      <c r="A560" s="5"/>
      <c r="B560" s="5"/>
      <c r="C560" s="5"/>
      <c r="D560" s="5"/>
      <c r="E560" s="312" t="s">
        <v>181</v>
      </c>
      <c r="F560" s="312"/>
      <c r="G560" s="4">
        <f>SUM(G550,G555,G559)</f>
        <v>493.88000000000005</v>
      </c>
    </row>
    <row r="561" spans="1:7">
      <c r="A561" s="5"/>
      <c r="B561" s="5"/>
      <c r="C561" s="5"/>
      <c r="D561" s="5"/>
      <c r="E561" s="315"/>
      <c r="F561" s="315"/>
      <c r="G561" s="315"/>
    </row>
    <row r="562" spans="1:7">
      <c r="A562" s="313" t="s">
        <v>561</v>
      </c>
      <c r="B562" s="313"/>
      <c r="C562" s="313"/>
      <c r="D562" s="313"/>
      <c r="E562" s="313"/>
      <c r="F562" s="313"/>
      <c r="G562" s="313"/>
    </row>
    <row r="563" spans="1:7" ht="24">
      <c r="A563" s="314" t="s">
        <v>173</v>
      </c>
      <c r="B563" s="314"/>
      <c r="C563" s="10" t="s">
        <v>174</v>
      </c>
      <c r="D563" s="10" t="s">
        <v>175</v>
      </c>
      <c r="E563" s="10" t="s">
        <v>176</v>
      </c>
      <c r="F563" s="10" t="s">
        <v>177</v>
      </c>
      <c r="G563" s="10" t="s">
        <v>178</v>
      </c>
    </row>
    <row r="564" spans="1:7" ht="22.8">
      <c r="A564" s="11" t="s">
        <v>225</v>
      </c>
      <c r="B564" s="12" t="s">
        <v>226</v>
      </c>
      <c r="C564" s="11" t="s">
        <v>31</v>
      </c>
      <c r="D564" s="11" t="s">
        <v>48</v>
      </c>
      <c r="E564" s="13">
        <v>0.8538</v>
      </c>
      <c r="F564" s="14">
        <v>130</v>
      </c>
      <c r="G564" s="14">
        <f>TRUNC(TRUNC(E564,8)*F564,2)</f>
        <v>110.99</v>
      </c>
    </row>
    <row r="565" spans="1:7">
      <c r="A565" s="11" t="s">
        <v>302</v>
      </c>
      <c r="B565" s="12" t="s">
        <v>303</v>
      </c>
      <c r="C565" s="11" t="s">
        <v>31</v>
      </c>
      <c r="D565" s="11" t="s">
        <v>251</v>
      </c>
      <c r="E565" s="13">
        <v>218.93</v>
      </c>
      <c r="F565" s="14">
        <v>0.7</v>
      </c>
      <c r="G565" s="14">
        <f>TRUNC(TRUNC(E565,8)*F565,2)</f>
        <v>153.25</v>
      </c>
    </row>
    <row r="566" spans="1:7" ht="22.8">
      <c r="A566" s="11" t="s">
        <v>558</v>
      </c>
      <c r="B566" s="12" t="s">
        <v>559</v>
      </c>
      <c r="C566" s="11" t="s">
        <v>31</v>
      </c>
      <c r="D566" s="11" t="s">
        <v>48</v>
      </c>
      <c r="E566" s="13">
        <v>0.59709999999999996</v>
      </c>
      <c r="F566" s="14">
        <v>100.61</v>
      </c>
      <c r="G566" s="14">
        <f>TRUNC(TRUNC(E566,8)*F566,2)</f>
        <v>60.07</v>
      </c>
    </row>
    <row r="567" spans="1:7">
      <c r="A567" s="5"/>
      <c r="B567" s="5"/>
      <c r="C567" s="5"/>
      <c r="D567" s="5"/>
      <c r="E567" s="310" t="s">
        <v>180</v>
      </c>
      <c r="F567" s="310"/>
      <c r="G567" s="15">
        <f>SUM(G564:G566)</f>
        <v>324.31</v>
      </c>
    </row>
    <row r="568" spans="1:7" ht="24">
      <c r="A568" s="314" t="s">
        <v>195</v>
      </c>
      <c r="B568" s="314"/>
      <c r="C568" s="10" t="s">
        <v>174</v>
      </c>
      <c r="D568" s="10" t="s">
        <v>175</v>
      </c>
      <c r="E568" s="10" t="s">
        <v>176</v>
      </c>
      <c r="F568" s="10" t="s">
        <v>177</v>
      </c>
      <c r="G568" s="10" t="s">
        <v>178</v>
      </c>
    </row>
    <row r="569" spans="1:7">
      <c r="A569" s="11" t="s">
        <v>203</v>
      </c>
      <c r="B569" s="12" t="s">
        <v>204</v>
      </c>
      <c r="C569" s="11" t="s">
        <v>31</v>
      </c>
      <c r="D569" s="11" t="s">
        <v>198</v>
      </c>
      <c r="E569" s="13">
        <v>6.2858000000000001</v>
      </c>
      <c r="F569" s="14">
        <v>22.95</v>
      </c>
      <c r="G569" s="14">
        <f>TRUNC(TRUNC(E569,8)*F569,2)</f>
        <v>144.25</v>
      </c>
    </row>
    <row r="570" spans="1:7">
      <c r="A570" s="5"/>
      <c r="B570" s="5"/>
      <c r="C570" s="5"/>
      <c r="D570" s="5"/>
      <c r="E570" s="310" t="s">
        <v>205</v>
      </c>
      <c r="F570" s="310"/>
      <c r="G570" s="15">
        <f>SUM(G569:G569)</f>
        <v>144.25</v>
      </c>
    </row>
    <row r="571" spans="1:7">
      <c r="A571" s="5"/>
      <c r="B571" s="5"/>
      <c r="C571" s="5"/>
      <c r="D571" s="5"/>
      <c r="E571" s="312" t="s">
        <v>181</v>
      </c>
      <c r="F571" s="312"/>
      <c r="G571" s="4">
        <f>SUM(G567,G570)</f>
        <v>468.56</v>
      </c>
    </row>
    <row r="572" spans="1:7">
      <c r="A572" s="5"/>
      <c r="B572" s="5"/>
      <c r="C572" s="5"/>
      <c r="D572" s="5"/>
      <c r="E572" s="315"/>
      <c r="F572" s="315"/>
      <c r="G572" s="315"/>
    </row>
    <row r="573" spans="1:7">
      <c r="A573" s="313" t="s">
        <v>562</v>
      </c>
      <c r="B573" s="313"/>
      <c r="C573" s="313"/>
      <c r="D573" s="313"/>
      <c r="E573" s="313"/>
      <c r="F573" s="313"/>
      <c r="G573" s="313"/>
    </row>
    <row r="574" spans="1:7" ht="24">
      <c r="A574" s="314" t="s">
        <v>188</v>
      </c>
      <c r="B574" s="314"/>
      <c r="C574" s="10" t="s">
        <v>174</v>
      </c>
      <c r="D574" s="10" t="s">
        <v>175</v>
      </c>
      <c r="E574" s="10" t="s">
        <v>176</v>
      </c>
      <c r="F574" s="10" t="s">
        <v>177</v>
      </c>
      <c r="G574" s="10" t="s">
        <v>178</v>
      </c>
    </row>
    <row r="575" spans="1:7" ht="45.6">
      <c r="A575" s="11" t="s">
        <v>563</v>
      </c>
      <c r="B575" s="12" t="s">
        <v>564</v>
      </c>
      <c r="C575" s="11" t="s">
        <v>31</v>
      </c>
      <c r="D575" s="11" t="s">
        <v>212</v>
      </c>
      <c r="E575" s="13">
        <v>0.6462</v>
      </c>
      <c r="F575" s="14">
        <v>1.82</v>
      </c>
      <c r="G575" s="14">
        <f>TRUNC(TRUNC(E575,8)*F575,2)</f>
        <v>1.17</v>
      </c>
    </row>
    <row r="576" spans="1:7" ht="45.6">
      <c r="A576" s="11" t="s">
        <v>565</v>
      </c>
      <c r="B576" s="12" t="s">
        <v>566</v>
      </c>
      <c r="C576" s="11" t="s">
        <v>31</v>
      </c>
      <c r="D576" s="11" t="s">
        <v>191</v>
      </c>
      <c r="E576" s="13">
        <v>0.68530000000000002</v>
      </c>
      <c r="F576" s="14">
        <v>5.89</v>
      </c>
      <c r="G576" s="14">
        <f>TRUNC(TRUNC(E576,8)*F576,2)</f>
        <v>4.03</v>
      </c>
    </row>
    <row r="577" spans="1:7">
      <c r="A577" s="5"/>
      <c r="B577" s="5"/>
      <c r="C577" s="5"/>
      <c r="D577" s="5"/>
      <c r="E577" s="310" t="s">
        <v>192</v>
      </c>
      <c r="F577" s="310"/>
      <c r="G577" s="15">
        <f>SUM(G575:G576)</f>
        <v>5.2</v>
      </c>
    </row>
    <row r="578" spans="1:7" ht="24">
      <c r="A578" s="314" t="s">
        <v>173</v>
      </c>
      <c r="B578" s="314"/>
      <c r="C578" s="10" t="s">
        <v>174</v>
      </c>
      <c r="D578" s="10" t="s">
        <v>175</v>
      </c>
      <c r="E578" s="10" t="s">
        <v>176</v>
      </c>
      <c r="F578" s="10" t="s">
        <v>177</v>
      </c>
      <c r="G578" s="10" t="s">
        <v>178</v>
      </c>
    </row>
    <row r="579" spans="1:7" ht="22.8">
      <c r="A579" s="11" t="s">
        <v>225</v>
      </c>
      <c r="B579" s="12" t="s">
        <v>226</v>
      </c>
      <c r="C579" s="11" t="s">
        <v>31</v>
      </c>
      <c r="D579" s="11" t="s">
        <v>48</v>
      </c>
      <c r="E579" s="13">
        <v>0.83250000000000002</v>
      </c>
      <c r="F579" s="14">
        <v>130</v>
      </c>
      <c r="G579" s="14">
        <f>TRUNC(TRUNC(E579,8)*F579,2)</f>
        <v>108.22</v>
      </c>
    </row>
    <row r="580" spans="1:7">
      <c r="A580" s="11" t="s">
        <v>302</v>
      </c>
      <c r="B580" s="12" t="s">
        <v>303</v>
      </c>
      <c r="C580" s="11" t="s">
        <v>31</v>
      </c>
      <c r="D580" s="11" t="s">
        <v>251</v>
      </c>
      <c r="E580" s="13">
        <v>213.45310000000001</v>
      </c>
      <c r="F580" s="14">
        <v>0.7</v>
      </c>
      <c r="G580" s="14">
        <f>TRUNC(TRUNC(E580,8)*F580,2)</f>
        <v>149.41</v>
      </c>
    </row>
    <row r="581" spans="1:7" ht="22.8">
      <c r="A581" s="11" t="s">
        <v>558</v>
      </c>
      <c r="B581" s="12" t="s">
        <v>559</v>
      </c>
      <c r="C581" s="11" t="s">
        <v>31</v>
      </c>
      <c r="D581" s="11" t="s">
        <v>48</v>
      </c>
      <c r="E581" s="13">
        <v>0.58209999999999995</v>
      </c>
      <c r="F581" s="14">
        <v>100.61</v>
      </c>
      <c r="G581" s="14">
        <f>TRUNC(TRUNC(E581,8)*F581,2)</f>
        <v>58.56</v>
      </c>
    </row>
    <row r="582" spans="1:7">
      <c r="A582" s="5"/>
      <c r="B582" s="5"/>
      <c r="C582" s="5"/>
      <c r="D582" s="5"/>
      <c r="E582" s="310" t="s">
        <v>180</v>
      </c>
      <c r="F582" s="310"/>
      <c r="G582" s="15">
        <f>SUM(G579:G581)</f>
        <v>316.19</v>
      </c>
    </row>
    <row r="583" spans="1:7" ht="24">
      <c r="A583" s="314" t="s">
        <v>195</v>
      </c>
      <c r="B583" s="314"/>
      <c r="C583" s="10" t="s">
        <v>174</v>
      </c>
      <c r="D583" s="10" t="s">
        <v>175</v>
      </c>
      <c r="E583" s="10" t="s">
        <v>176</v>
      </c>
      <c r="F583" s="10" t="s">
        <v>177</v>
      </c>
      <c r="G583" s="10" t="s">
        <v>178</v>
      </c>
    </row>
    <row r="584" spans="1:7" ht="34.200000000000003">
      <c r="A584" s="11" t="s">
        <v>308</v>
      </c>
      <c r="B584" s="12" t="s">
        <v>309</v>
      </c>
      <c r="C584" s="11" t="s">
        <v>31</v>
      </c>
      <c r="D584" s="11" t="s">
        <v>198</v>
      </c>
      <c r="E584" s="13">
        <v>1.3314999999999999</v>
      </c>
      <c r="F584" s="14">
        <v>21.49</v>
      </c>
      <c r="G584" s="14">
        <f>TRUNC(TRUNC(E584,8)*F584,2)</f>
        <v>28.61</v>
      </c>
    </row>
    <row r="585" spans="1:7">
      <c r="A585" s="11" t="s">
        <v>203</v>
      </c>
      <c r="B585" s="12" t="s">
        <v>204</v>
      </c>
      <c r="C585" s="11" t="s">
        <v>31</v>
      </c>
      <c r="D585" s="11" t="s">
        <v>198</v>
      </c>
      <c r="E585" s="13">
        <v>2.1057999999999999</v>
      </c>
      <c r="F585" s="14">
        <v>22.95</v>
      </c>
      <c r="G585" s="14">
        <f>TRUNC(TRUNC(E585,8)*F585,2)</f>
        <v>48.32</v>
      </c>
    </row>
    <row r="586" spans="1:7">
      <c r="A586" s="5"/>
      <c r="B586" s="5"/>
      <c r="C586" s="5"/>
      <c r="D586" s="5"/>
      <c r="E586" s="310" t="s">
        <v>205</v>
      </c>
      <c r="F586" s="310"/>
      <c r="G586" s="15">
        <f>SUM(G584:G585)</f>
        <v>76.930000000000007</v>
      </c>
    </row>
    <row r="587" spans="1:7">
      <c r="A587" s="5"/>
      <c r="B587" s="5"/>
      <c r="C587" s="5"/>
      <c r="D587" s="5"/>
      <c r="E587" s="312" t="s">
        <v>181</v>
      </c>
      <c r="F587" s="312"/>
      <c r="G587" s="4">
        <f>SUM(G577,G582,G586)</f>
        <v>398.32</v>
      </c>
    </row>
    <row r="588" spans="1:7">
      <c r="A588" s="5"/>
      <c r="B588" s="5"/>
      <c r="C588" s="5"/>
      <c r="D588" s="5"/>
      <c r="E588" s="315"/>
      <c r="F588" s="315"/>
      <c r="G588" s="315"/>
    </row>
    <row r="589" spans="1:7">
      <c r="A589" s="313" t="s">
        <v>567</v>
      </c>
      <c r="B589" s="313"/>
      <c r="C589" s="313"/>
      <c r="D589" s="313"/>
      <c r="E589" s="313"/>
      <c r="F589" s="313"/>
      <c r="G589" s="313"/>
    </row>
    <row r="590" spans="1:7" ht="24">
      <c r="A590" s="314" t="s">
        <v>173</v>
      </c>
      <c r="B590" s="314"/>
      <c r="C590" s="10" t="s">
        <v>174</v>
      </c>
      <c r="D590" s="10" t="s">
        <v>175</v>
      </c>
      <c r="E590" s="10" t="s">
        <v>176</v>
      </c>
      <c r="F590" s="10" t="s">
        <v>177</v>
      </c>
      <c r="G590" s="10" t="s">
        <v>178</v>
      </c>
    </row>
    <row r="591" spans="1:7">
      <c r="A591" s="11" t="s">
        <v>568</v>
      </c>
      <c r="B591" s="12" t="s">
        <v>569</v>
      </c>
      <c r="C591" s="11" t="s">
        <v>31</v>
      </c>
      <c r="D591" s="11" t="s">
        <v>251</v>
      </c>
      <c r="E591" s="13">
        <v>1.1100000000000001</v>
      </c>
      <c r="F591" s="14">
        <v>8.66</v>
      </c>
      <c r="G591" s="14">
        <f>TRUNC(TRUNC(E591,8)*F591,2)</f>
        <v>9.61</v>
      </c>
    </row>
    <row r="592" spans="1:7">
      <c r="A592" s="5"/>
      <c r="B592" s="5"/>
      <c r="C592" s="5"/>
      <c r="D592" s="5"/>
      <c r="E592" s="310" t="s">
        <v>180</v>
      </c>
      <c r="F592" s="310"/>
      <c r="G592" s="15">
        <f>SUM(G591:G591)</f>
        <v>9.61</v>
      </c>
    </row>
    <row r="593" spans="1:7" ht="24">
      <c r="A593" s="314" t="s">
        <v>195</v>
      </c>
      <c r="B593" s="314"/>
      <c r="C593" s="10" t="s">
        <v>174</v>
      </c>
      <c r="D593" s="10" t="s">
        <v>175</v>
      </c>
      <c r="E593" s="10" t="s">
        <v>176</v>
      </c>
      <c r="F593" s="10" t="s">
        <v>177</v>
      </c>
      <c r="G593" s="10" t="s">
        <v>178</v>
      </c>
    </row>
    <row r="594" spans="1:7" ht="22.8">
      <c r="A594" s="11" t="s">
        <v>368</v>
      </c>
      <c r="B594" s="12" t="s">
        <v>369</v>
      </c>
      <c r="C594" s="11" t="s">
        <v>31</v>
      </c>
      <c r="D594" s="11" t="s">
        <v>198</v>
      </c>
      <c r="E594" s="13">
        <v>1.4E-3</v>
      </c>
      <c r="F594" s="14">
        <v>23.86</v>
      </c>
      <c r="G594" s="14">
        <f>TRUNC(TRUNC(E594,8)*F594,2)</f>
        <v>0.03</v>
      </c>
    </row>
    <row r="595" spans="1:7">
      <c r="A595" s="11" t="s">
        <v>370</v>
      </c>
      <c r="B595" s="12" t="s">
        <v>371</v>
      </c>
      <c r="C595" s="11" t="s">
        <v>31</v>
      </c>
      <c r="D595" s="11" t="s">
        <v>198</v>
      </c>
      <c r="E595" s="13">
        <v>8.8000000000000005E-3</v>
      </c>
      <c r="F595" s="14">
        <v>28.14</v>
      </c>
      <c r="G595" s="14">
        <f>TRUNC(TRUNC(E595,8)*F595,2)</f>
        <v>0.24</v>
      </c>
    </row>
    <row r="596" spans="1:7">
      <c r="A596" s="5"/>
      <c r="B596" s="5"/>
      <c r="C596" s="5"/>
      <c r="D596" s="5"/>
      <c r="E596" s="310" t="s">
        <v>205</v>
      </c>
      <c r="F596" s="310"/>
      <c r="G596" s="15">
        <f>SUM(G594:G595)</f>
        <v>0.27</v>
      </c>
    </row>
    <row r="597" spans="1:7">
      <c r="A597" s="5"/>
      <c r="B597" s="5"/>
      <c r="C597" s="5"/>
      <c r="D597" s="5"/>
      <c r="E597" s="312" t="s">
        <v>181</v>
      </c>
      <c r="F597" s="312"/>
      <c r="G597" s="4">
        <f>SUM(G592,G596)</f>
        <v>9.879999999999999</v>
      </c>
    </row>
    <row r="598" spans="1:7">
      <c r="A598" s="5"/>
      <c r="B598" s="5"/>
      <c r="C598" s="5"/>
      <c r="D598" s="5"/>
      <c r="E598" s="315"/>
      <c r="F598" s="315"/>
      <c r="G598" s="315"/>
    </row>
    <row r="599" spans="1:7">
      <c r="A599" s="313" t="s">
        <v>570</v>
      </c>
      <c r="B599" s="313"/>
      <c r="C599" s="313"/>
      <c r="D599" s="313"/>
      <c r="E599" s="313"/>
      <c r="F599" s="313"/>
      <c r="G599" s="313"/>
    </row>
    <row r="600" spans="1:7" ht="24">
      <c r="A600" s="314" t="s">
        <v>173</v>
      </c>
      <c r="B600" s="314"/>
      <c r="C600" s="10" t="s">
        <v>174</v>
      </c>
      <c r="D600" s="10" t="s">
        <v>175</v>
      </c>
      <c r="E600" s="10" t="s">
        <v>176</v>
      </c>
      <c r="F600" s="10" t="s">
        <v>177</v>
      </c>
      <c r="G600" s="10" t="s">
        <v>178</v>
      </c>
    </row>
    <row r="601" spans="1:7">
      <c r="A601" s="11" t="s">
        <v>571</v>
      </c>
      <c r="B601" s="12" t="s">
        <v>572</v>
      </c>
      <c r="C601" s="11" t="s">
        <v>31</v>
      </c>
      <c r="D601" s="11" t="s">
        <v>251</v>
      </c>
      <c r="E601" s="13">
        <v>1.1100000000000001</v>
      </c>
      <c r="F601" s="14">
        <v>7.5</v>
      </c>
      <c r="G601" s="14">
        <f>TRUNC(TRUNC(E601,8)*F601,2)</f>
        <v>8.32</v>
      </c>
    </row>
    <row r="602" spans="1:7">
      <c r="A602" s="5"/>
      <c r="B602" s="5"/>
      <c r="C602" s="5"/>
      <c r="D602" s="5"/>
      <c r="E602" s="310" t="s">
        <v>180</v>
      </c>
      <c r="F602" s="310"/>
      <c r="G602" s="15">
        <f>SUM(G601:G601)</f>
        <v>8.32</v>
      </c>
    </row>
    <row r="603" spans="1:7" ht="24">
      <c r="A603" s="314" t="s">
        <v>195</v>
      </c>
      <c r="B603" s="314"/>
      <c r="C603" s="10" t="s">
        <v>174</v>
      </c>
      <c r="D603" s="10" t="s">
        <v>175</v>
      </c>
      <c r="E603" s="10" t="s">
        <v>176</v>
      </c>
      <c r="F603" s="10" t="s">
        <v>177</v>
      </c>
      <c r="G603" s="10" t="s">
        <v>178</v>
      </c>
    </row>
    <row r="604" spans="1:7" ht="22.8">
      <c r="A604" s="11" t="s">
        <v>368</v>
      </c>
      <c r="B604" s="12" t="s">
        <v>369</v>
      </c>
      <c r="C604" s="11" t="s">
        <v>31</v>
      </c>
      <c r="D604" s="11" t="s">
        <v>198</v>
      </c>
      <c r="E604" s="13">
        <v>8.0000000000000004E-4</v>
      </c>
      <c r="F604" s="14">
        <v>23.86</v>
      </c>
      <c r="G604" s="14">
        <f>TRUNC(TRUNC(E604,8)*F604,2)</f>
        <v>0.01</v>
      </c>
    </row>
    <row r="605" spans="1:7">
      <c r="A605" s="11" t="s">
        <v>370</v>
      </c>
      <c r="B605" s="12" t="s">
        <v>371</v>
      </c>
      <c r="C605" s="11" t="s">
        <v>31</v>
      </c>
      <c r="D605" s="11" t="s">
        <v>198</v>
      </c>
      <c r="E605" s="13">
        <v>4.7999999999999996E-3</v>
      </c>
      <c r="F605" s="14">
        <v>28.14</v>
      </c>
      <c r="G605" s="14">
        <f>TRUNC(TRUNC(E605,8)*F605,2)</f>
        <v>0.13</v>
      </c>
    </row>
    <row r="606" spans="1:7">
      <c r="A606" s="5"/>
      <c r="B606" s="5"/>
      <c r="C606" s="5"/>
      <c r="D606" s="5"/>
      <c r="E606" s="310" t="s">
        <v>205</v>
      </c>
      <c r="F606" s="310"/>
      <c r="G606" s="15">
        <f>SUM(G604:G605)</f>
        <v>0.14000000000000001</v>
      </c>
    </row>
    <row r="607" spans="1:7">
      <c r="A607" s="5"/>
      <c r="B607" s="5"/>
      <c r="C607" s="5"/>
      <c r="D607" s="5"/>
      <c r="E607" s="312" t="s">
        <v>181</v>
      </c>
      <c r="F607" s="312"/>
      <c r="G607" s="4">
        <f>SUM(G602,G606)</f>
        <v>8.4600000000000009</v>
      </c>
    </row>
    <row r="608" spans="1:7">
      <c r="A608" s="5"/>
      <c r="B608" s="5"/>
      <c r="C608" s="5"/>
      <c r="D608" s="5"/>
      <c r="E608" s="315"/>
      <c r="F608" s="315"/>
      <c r="G608" s="315"/>
    </row>
    <row r="609" spans="1:7">
      <c r="A609" s="313" t="s">
        <v>573</v>
      </c>
      <c r="B609" s="313"/>
      <c r="C609" s="313"/>
      <c r="D609" s="313"/>
      <c r="E609" s="313"/>
      <c r="F609" s="313"/>
      <c r="G609" s="313"/>
    </row>
    <row r="610" spans="1:7" ht="24">
      <c r="A610" s="314" t="s">
        <v>173</v>
      </c>
      <c r="B610" s="314"/>
      <c r="C610" s="10" t="s">
        <v>174</v>
      </c>
      <c r="D610" s="10" t="s">
        <v>175</v>
      </c>
      <c r="E610" s="10" t="s">
        <v>176</v>
      </c>
      <c r="F610" s="10" t="s">
        <v>177</v>
      </c>
      <c r="G610" s="10" t="s">
        <v>178</v>
      </c>
    </row>
    <row r="611" spans="1:7">
      <c r="A611" s="11" t="s">
        <v>574</v>
      </c>
      <c r="B611" s="12" t="s">
        <v>575</v>
      </c>
      <c r="C611" s="11" t="s">
        <v>31</v>
      </c>
      <c r="D611" s="11" t="s">
        <v>251</v>
      </c>
      <c r="E611" s="13">
        <v>1.07</v>
      </c>
      <c r="F611" s="14">
        <v>9.1300000000000008</v>
      </c>
      <c r="G611" s="14">
        <f>TRUNC(TRUNC(E611,8)*F611,2)</f>
        <v>9.76</v>
      </c>
    </row>
    <row r="612" spans="1:7">
      <c r="A612" s="5"/>
      <c r="B612" s="5"/>
      <c r="C612" s="5"/>
      <c r="D612" s="5"/>
      <c r="E612" s="310" t="s">
        <v>180</v>
      </c>
      <c r="F612" s="310"/>
      <c r="G612" s="15">
        <f>SUM(G611:G611)</f>
        <v>9.76</v>
      </c>
    </row>
    <row r="613" spans="1:7" ht="24">
      <c r="A613" s="314" t="s">
        <v>195</v>
      </c>
      <c r="B613" s="314"/>
      <c r="C613" s="10" t="s">
        <v>174</v>
      </c>
      <c r="D613" s="10" t="s">
        <v>175</v>
      </c>
      <c r="E613" s="10" t="s">
        <v>176</v>
      </c>
      <c r="F613" s="10" t="s">
        <v>177</v>
      </c>
      <c r="G613" s="10" t="s">
        <v>178</v>
      </c>
    </row>
    <row r="614" spans="1:7" ht="22.8">
      <c r="A614" s="11" t="s">
        <v>368</v>
      </c>
      <c r="B614" s="12" t="s">
        <v>369</v>
      </c>
      <c r="C614" s="11" t="s">
        <v>31</v>
      </c>
      <c r="D614" s="11" t="s">
        <v>198</v>
      </c>
      <c r="E614" s="13">
        <v>5.1000000000000004E-3</v>
      </c>
      <c r="F614" s="14">
        <v>23.86</v>
      </c>
      <c r="G614" s="14">
        <f>TRUNC(TRUNC(E614,8)*F614,2)</f>
        <v>0.12</v>
      </c>
    </row>
    <row r="615" spans="1:7">
      <c r="A615" s="11" t="s">
        <v>370</v>
      </c>
      <c r="B615" s="12" t="s">
        <v>371</v>
      </c>
      <c r="C615" s="11" t="s">
        <v>31</v>
      </c>
      <c r="D615" s="11" t="s">
        <v>198</v>
      </c>
      <c r="E615" s="13">
        <v>3.1E-2</v>
      </c>
      <c r="F615" s="14">
        <v>28.14</v>
      </c>
      <c r="G615" s="14">
        <f>TRUNC(TRUNC(E615,8)*F615,2)</f>
        <v>0.87</v>
      </c>
    </row>
    <row r="616" spans="1:7">
      <c r="A616" s="5"/>
      <c r="B616" s="5"/>
      <c r="C616" s="5"/>
      <c r="D616" s="5"/>
      <c r="E616" s="310" t="s">
        <v>205</v>
      </c>
      <c r="F616" s="310"/>
      <c r="G616" s="15">
        <f>SUM(G614:G615)</f>
        <v>0.99</v>
      </c>
    </row>
    <row r="617" spans="1:7">
      <c r="A617" s="5"/>
      <c r="B617" s="5"/>
      <c r="C617" s="5"/>
      <c r="D617" s="5"/>
      <c r="E617" s="312" t="s">
        <v>181</v>
      </c>
      <c r="F617" s="312"/>
      <c r="G617" s="4">
        <f>SUM(G612,G616)</f>
        <v>10.75</v>
      </c>
    </row>
    <row r="618" spans="1:7">
      <c r="A618" s="5"/>
      <c r="B618" s="5"/>
      <c r="C618" s="5"/>
      <c r="D618" s="5"/>
      <c r="E618" s="315"/>
      <c r="F618" s="315"/>
      <c r="G618" s="315"/>
    </row>
    <row r="619" spans="1:7">
      <c r="A619" s="313" t="s">
        <v>576</v>
      </c>
      <c r="B619" s="313"/>
      <c r="C619" s="313"/>
      <c r="D619" s="313"/>
      <c r="E619" s="313"/>
      <c r="F619" s="313"/>
      <c r="G619" s="313"/>
    </row>
    <row r="620" spans="1:7" ht="24">
      <c r="A620" s="314" t="s">
        <v>173</v>
      </c>
      <c r="B620" s="314"/>
      <c r="C620" s="10" t="s">
        <v>174</v>
      </c>
      <c r="D620" s="10" t="s">
        <v>175</v>
      </c>
      <c r="E620" s="10" t="s">
        <v>176</v>
      </c>
      <c r="F620" s="10" t="s">
        <v>177</v>
      </c>
      <c r="G620" s="10" t="s">
        <v>178</v>
      </c>
    </row>
    <row r="621" spans="1:7">
      <c r="A621" s="11" t="s">
        <v>577</v>
      </c>
      <c r="B621" s="12" t="s">
        <v>578</v>
      </c>
      <c r="C621" s="11" t="s">
        <v>31</v>
      </c>
      <c r="D621" s="11" t="s">
        <v>251</v>
      </c>
      <c r="E621" s="13">
        <v>1.1100000000000001</v>
      </c>
      <c r="F621" s="14">
        <v>9.19</v>
      </c>
      <c r="G621" s="14">
        <f>TRUNC(TRUNC(E621,8)*F621,2)</f>
        <v>10.199999999999999</v>
      </c>
    </row>
    <row r="622" spans="1:7">
      <c r="A622" s="5"/>
      <c r="B622" s="5"/>
      <c r="C622" s="5"/>
      <c r="D622" s="5"/>
      <c r="E622" s="310" t="s">
        <v>180</v>
      </c>
      <c r="F622" s="310"/>
      <c r="G622" s="15">
        <f>SUM(G621:G621)</f>
        <v>10.199999999999999</v>
      </c>
    </row>
    <row r="623" spans="1:7" ht="24">
      <c r="A623" s="314" t="s">
        <v>195</v>
      </c>
      <c r="B623" s="314"/>
      <c r="C623" s="10" t="s">
        <v>174</v>
      </c>
      <c r="D623" s="10" t="s">
        <v>175</v>
      </c>
      <c r="E623" s="10" t="s">
        <v>176</v>
      </c>
      <c r="F623" s="10" t="s">
        <v>177</v>
      </c>
      <c r="G623" s="10" t="s">
        <v>178</v>
      </c>
    </row>
    <row r="624" spans="1:7" ht="22.8">
      <c r="A624" s="11" t="s">
        <v>368</v>
      </c>
      <c r="B624" s="12" t="s">
        <v>369</v>
      </c>
      <c r="C624" s="11" t="s">
        <v>31</v>
      </c>
      <c r="D624" s="11" t="s">
        <v>198</v>
      </c>
      <c r="E624" s="13">
        <v>2.5999999999999999E-3</v>
      </c>
      <c r="F624" s="14">
        <v>23.86</v>
      </c>
      <c r="G624" s="14">
        <f>TRUNC(TRUNC(E624,8)*F624,2)</f>
        <v>0.06</v>
      </c>
    </row>
    <row r="625" spans="1:7">
      <c r="A625" s="11" t="s">
        <v>370</v>
      </c>
      <c r="B625" s="12" t="s">
        <v>371</v>
      </c>
      <c r="C625" s="11" t="s">
        <v>31</v>
      </c>
      <c r="D625" s="11" t="s">
        <v>198</v>
      </c>
      <c r="E625" s="13">
        <v>1.6199999999999999E-2</v>
      </c>
      <c r="F625" s="14">
        <v>28.14</v>
      </c>
      <c r="G625" s="14">
        <f>TRUNC(TRUNC(E625,8)*F625,2)</f>
        <v>0.45</v>
      </c>
    </row>
    <row r="626" spans="1:7">
      <c r="A626" s="5"/>
      <c r="B626" s="5"/>
      <c r="C626" s="5"/>
      <c r="D626" s="5"/>
      <c r="E626" s="310" t="s">
        <v>205</v>
      </c>
      <c r="F626" s="310"/>
      <c r="G626" s="15">
        <f>SUM(G624:G625)</f>
        <v>0.51</v>
      </c>
    </row>
    <row r="627" spans="1:7">
      <c r="A627" s="5"/>
      <c r="B627" s="5"/>
      <c r="C627" s="5"/>
      <c r="D627" s="5"/>
      <c r="E627" s="312" t="s">
        <v>181</v>
      </c>
      <c r="F627" s="312"/>
      <c r="G627" s="4">
        <f>SUM(G622,G626)</f>
        <v>10.709999999999999</v>
      </c>
    </row>
    <row r="628" spans="1:7">
      <c r="A628" s="5"/>
      <c r="B628" s="5"/>
      <c r="C628" s="5"/>
      <c r="D628" s="5"/>
      <c r="E628" s="315"/>
      <c r="F628" s="315"/>
      <c r="G628" s="315"/>
    </row>
    <row r="629" spans="1:7">
      <c r="A629" s="313" t="s">
        <v>579</v>
      </c>
      <c r="B629" s="313"/>
      <c r="C629" s="313"/>
      <c r="D629" s="313"/>
      <c r="E629" s="313"/>
      <c r="F629" s="313"/>
      <c r="G629" s="313"/>
    </row>
    <row r="630" spans="1:7" ht="24">
      <c r="A630" s="314" t="s">
        <v>336</v>
      </c>
      <c r="B630" s="314"/>
      <c r="C630" s="10" t="s">
        <v>174</v>
      </c>
      <c r="D630" s="10" t="s">
        <v>175</v>
      </c>
      <c r="E630" s="10" t="s">
        <v>176</v>
      </c>
      <c r="F630" s="10" t="s">
        <v>177</v>
      </c>
      <c r="G630" s="10" t="s">
        <v>178</v>
      </c>
    </row>
    <row r="631" spans="1:7">
      <c r="A631" s="11" t="s">
        <v>337</v>
      </c>
      <c r="B631" s="12" t="s">
        <v>338</v>
      </c>
      <c r="C631" s="11" t="s">
        <v>31</v>
      </c>
      <c r="D631" s="11" t="s">
        <v>198</v>
      </c>
      <c r="E631" s="13">
        <v>1.154E-2</v>
      </c>
      <c r="F631" s="14">
        <v>16.739999999999998</v>
      </c>
      <c r="G631" s="14">
        <f>TRUNC(TRUNC(E631,8)*F631,2)</f>
        <v>0.19</v>
      </c>
    </row>
    <row r="632" spans="1:7">
      <c r="A632" s="5"/>
      <c r="B632" s="5"/>
      <c r="C632" s="5"/>
      <c r="D632" s="5"/>
      <c r="E632" s="310" t="s">
        <v>339</v>
      </c>
      <c r="F632" s="310"/>
      <c r="G632" s="15">
        <f>SUM(G631:G631)</f>
        <v>0.19</v>
      </c>
    </row>
    <row r="633" spans="1:7">
      <c r="A633" s="5"/>
      <c r="B633" s="5"/>
      <c r="C633" s="5"/>
      <c r="D633" s="5"/>
      <c r="E633" s="312" t="s">
        <v>181</v>
      </c>
      <c r="F633" s="312"/>
      <c r="G633" s="4">
        <f>SUM(G632)</f>
        <v>0.19</v>
      </c>
    </row>
    <row r="634" spans="1:7">
      <c r="A634" s="5"/>
      <c r="B634" s="5"/>
      <c r="C634" s="5"/>
      <c r="D634" s="5"/>
      <c r="E634" s="315"/>
      <c r="F634" s="315"/>
      <c r="G634" s="315"/>
    </row>
    <row r="635" spans="1:7">
      <c r="A635" s="313" t="s">
        <v>580</v>
      </c>
      <c r="B635" s="313"/>
      <c r="C635" s="313"/>
      <c r="D635" s="313"/>
      <c r="E635" s="313"/>
      <c r="F635" s="313"/>
      <c r="G635" s="313"/>
    </row>
    <row r="636" spans="1:7" ht="24">
      <c r="A636" s="314" t="s">
        <v>336</v>
      </c>
      <c r="B636" s="314"/>
      <c r="C636" s="10" t="s">
        <v>174</v>
      </c>
      <c r="D636" s="10" t="s">
        <v>175</v>
      </c>
      <c r="E636" s="10" t="s">
        <v>176</v>
      </c>
      <c r="F636" s="10" t="s">
        <v>177</v>
      </c>
      <c r="G636" s="10" t="s">
        <v>178</v>
      </c>
    </row>
    <row r="637" spans="1:7">
      <c r="A637" s="11" t="s">
        <v>347</v>
      </c>
      <c r="B637" s="12" t="s">
        <v>348</v>
      </c>
      <c r="C637" s="11" t="s">
        <v>31</v>
      </c>
      <c r="D637" s="11" t="s">
        <v>198</v>
      </c>
      <c r="E637" s="13">
        <v>1.4760000000000001E-2</v>
      </c>
      <c r="F637" s="14">
        <v>16.739999999999998</v>
      </c>
      <c r="G637" s="14">
        <f>TRUNC(TRUNC(E637,8)*F637,2)</f>
        <v>0.24</v>
      </c>
    </row>
    <row r="638" spans="1:7">
      <c r="A638" s="5"/>
      <c r="B638" s="5"/>
      <c r="C638" s="5"/>
      <c r="D638" s="5"/>
      <c r="E638" s="310" t="s">
        <v>339</v>
      </c>
      <c r="F638" s="310"/>
      <c r="G638" s="15">
        <f>SUM(G637:G637)</f>
        <v>0.24</v>
      </c>
    </row>
    <row r="639" spans="1:7">
      <c r="A639" s="5"/>
      <c r="B639" s="5"/>
      <c r="C639" s="5"/>
      <c r="D639" s="5"/>
      <c r="E639" s="312" t="s">
        <v>181</v>
      </c>
      <c r="F639" s="312"/>
      <c r="G639" s="4">
        <f>SUM(G638)</f>
        <v>0.24</v>
      </c>
    </row>
    <row r="640" spans="1:7">
      <c r="A640" s="5"/>
      <c r="B640" s="5"/>
      <c r="C640" s="5"/>
      <c r="D640" s="5"/>
      <c r="E640" s="315"/>
      <c r="F640" s="315"/>
      <c r="G640" s="315"/>
    </row>
    <row r="641" spans="1:7">
      <c r="A641" s="313" t="s">
        <v>581</v>
      </c>
      <c r="B641" s="313"/>
      <c r="C641" s="313"/>
      <c r="D641" s="313"/>
      <c r="E641" s="313"/>
      <c r="F641" s="313"/>
      <c r="G641" s="313"/>
    </row>
    <row r="642" spans="1:7" ht="24">
      <c r="A642" s="314" t="s">
        <v>336</v>
      </c>
      <c r="B642" s="314"/>
      <c r="C642" s="10" t="s">
        <v>174</v>
      </c>
      <c r="D642" s="10" t="s">
        <v>175</v>
      </c>
      <c r="E642" s="10" t="s">
        <v>176</v>
      </c>
      <c r="F642" s="10" t="s">
        <v>177</v>
      </c>
      <c r="G642" s="10" t="s">
        <v>178</v>
      </c>
    </row>
    <row r="643" spans="1:7">
      <c r="A643" s="11" t="s">
        <v>359</v>
      </c>
      <c r="B643" s="12" t="s">
        <v>360</v>
      </c>
      <c r="C643" s="11" t="s">
        <v>31</v>
      </c>
      <c r="D643" s="11" t="s">
        <v>198</v>
      </c>
      <c r="E643" s="13">
        <v>1.154E-2</v>
      </c>
      <c r="F643" s="14">
        <v>20.97</v>
      </c>
      <c r="G643" s="14">
        <f>TRUNC(TRUNC(E643,8)*F643,2)</f>
        <v>0.24</v>
      </c>
    </row>
    <row r="644" spans="1:7">
      <c r="A644" s="5"/>
      <c r="B644" s="5"/>
      <c r="C644" s="5"/>
      <c r="D644" s="5"/>
      <c r="E644" s="310" t="s">
        <v>339</v>
      </c>
      <c r="F644" s="310"/>
      <c r="G644" s="15">
        <f>SUM(G643:G643)</f>
        <v>0.24</v>
      </c>
    </row>
    <row r="645" spans="1:7">
      <c r="A645" s="5"/>
      <c r="B645" s="5"/>
      <c r="C645" s="5"/>
      <c r="D645" s="5"/>
      <c r="E645" s="312" t="s">
        <v>181</v>
      </c>
      <c r="F645" s="312"/>
      <c r="G645" s="4">
        <f>SUM(G644)</f>
        <v>0.24</v>
      </c>
    </row>
    <row r="646" spans="1:7">
      <c r="A646" s="5"/>
      <c r="B646" s="5"/>
      <c r="C646" s="5"/>
      <c r="D646" s="5"/>
      <c r="E646" s="315"/>
      <c r="F646" s="315"/>
      <c r="G646" s="315"/>
    </row>
    <row r="647" spans="1:7">
      <c r="A647" s="313" t="s">
        <v>582</v>
      </c>
      <c r="B647" s="313"/>
      <c r="C647" s="313"/>
      <c r="D647" s="313"/>
      <c r="E647" s="313"/>
      <c r="F647" s="313"/>
      <c r="G647" s="313"/>
    </row>
    <row r="648" spans="1:7" ht="24">
      <c r="A648" s="314" t="s">
        <v>336</v>
      </c>
      <c r="B648" s="314"/>
      <c r="C648" s="10" t="s">
        <v>174</v>
      </c>
      <c r="D648" s="10" t="s">
        <v>175</v>
      </c>
      <c r="E648" s="10" t="s">
        <v>176</v>
      </c>
      <c r="F648" s="10" t="s">
        <v>177</v>
      </c>
      <c r="G648" s="10" t="s">
        <v>178</v>
      </c>
    </row>
    <row r="649" spans="1:7">
      <c r="A649" s="11" t="s">
        <v>381</v>
      </c>
      <c r="B649" s="12" t="s">
        <v>382</v>
      </c>
      <c r="C649" s="11" t="s">
        <v>31</v>
      </c>
      <c r="D649" s="11" t="s">
        <v>198</v>
      </c>
      <c r="E649" s="13">
        <v>1.154E-2</v>
      </c>
      <c r="F649" s="14">
        <v>16.739999999999998</v>
      </c>
      <c r="G649" s="14">
        <f>TRUNC(TRUNC(E649,8)*F649,2)</f>
        <v>0.19</v>
      </c>
    </row>
    <row r="650" spans="1:7">
      <c r="A650" s="5"/>
      <c r="B650" s="5"/>
      <c r="C650" s="5"/>
      <c r="D650" s="5"/>
      <c r="E650" s="310" t="s">
        <v>339</v>
      </c>
      <c r="F650" s="310"/>
      <c r="G650" s="15">
        <f>SUM(G649:G649)</f>
        <v>0.19</v>
      </c>
    </row>
    <row r="651" spans="1:7">
      <c r="A651" s="5"/>
      <c r="B651" s="5"/>
      <c r="C651" s="5"/>
      <c r="D651" s="5"/>
      <c r="E651" s="312" t="s">
        <v>181</v>
      </c>
      <c r="F651" s="312"/>
      <c r="G651" s="4">
        <f>SUM(G650)</f>
        <v>0.19</v>
      </c>
    </row>
    <row r="652" spans="1:7">
      <c r="A652" s="5"/>
      <c r="B652" s="5"/>
      <c r="C652" s="5"/>
      <c r="D652" s="5"/>
      <c r="E652" s="315"/>
      <c r="F652" s="315"/>
      <c r="G652" s="315"/>
    </row>
    <row r="653" spans="1:7">
      <c r="A653" s="313" t="s">
        <v>583</v>
      </c>
      <c r="B653" s="313"/>
      <c r="C653" s="313"/>
      <c r="D653" s="313"/>
      <c r="E653" s="313"/>
      <c r="F653" s="313"/>
      <c r="G653" s="313"/>
    </row>
    <row r="654" spans="1:7" ht="24">
      <c r="A654" s="314" t="s">
        <v>336</v>
      </c>
      <c r="B654" s="314"/>
      <c r="C654" s="10" t="s">
        <v>174</v>
      </c>
      <c r="D654" s="10" t="s">
        <v>175</v>
      </c>
      <c r="E654" s="10" t="s">
        <v>176</v>
      </c>
      <c r="F654" s="10" t="s">
        <v>177</v>
      </c>
      <c r="G654" s="10" t="s">
        <v>178</v>
      </c>
    </row>
    <row r="655" spans="1:7">
      <c r="A655" s="11" t="s">
        <v>390</v>
      </c>
      <c r="B655" s="12" t="s">
        <v>391</v>
      </c>
      <c r="C655" s="11" t="s">
        <v>31</v>
      </c>
      <c r="D655" s="11" t="s">
        <v>198</v>
      </c>
      <c r="E655" s="13">
        <v>8.3099999999999997E-3</v>
      </c>
      <c r="F655" s="14">
        <v>13.34</v>
      </c>
      <c r="G655" s="14">
        <f>TRUNC(TRUNC(E655,8)*F655,2)</f>
        <v>0.11</v>
      </c>
    </row>
    <row r="656" spans="1:7">
      <c r="A656" s="5"/>
      <c r="B656" s="5"/>
      <c r="C656" s="5"/>
      <c r="D656" s="5"/>
      <c r="E656" s="310" t="s">
        <v>339</v>
      </c>
      <c r="F656" s="310"/>
      <c r="G656" s="15">
        <f>SUM(G655:G655)</f>
        <v>0.11</v>
      </c>
    </row>
    <row r="657" spans="1:7">
      <c r="A657" s="5"/>
      <c r="B657" s="5"/>
      <c r="C657" s="5"/>
      <c r="D657" s="5"/>
      <c r="E657" s="312" t="s">
        <v>181</v>
      </c>
      <c r="F657" s="312"/>
      <c r="G657" s="4">
        <f>SUM(G656)</f>
        <v>0.11</v>
      </c>
    </row>
    <row r="658" spans="1:7">
      <c r="A658" s="5"/>
      <c r="B658" s="5"/>
      <c r="C658" s="5"/>
      <c r="D658" s="5"/>
      <c r="E658" s="315"/>
      <c r="F658" s="315"/>
      <c r="G658" s="315"/>
    </row>
    <row r="659" spans="1:7">
      <c r="A659" s="313" t="s">
        <v>584</v>
      </c>
      <c r="B659" s="313"/>
      <c r="C659" s="313"/>
      <c r="D659" s="313"/>
      <c r="E659" s="313"/>
      <c r="F659" s="313"/>
      <c r="G659" s="313"/>
    </row>
    <row r="660" spans="1:7" ht="24">
      <c r="A660" s="314" t="s">
        <v>336</v>
      </c>
      <c r="B660" s="314"/>
      <c r="C660" s="10" t="s">
        <v>174</v>
      </c>
      <c r="D660" s="10" t="s">
        <v>175</v>
      </c>
      <c r="E660" s="10" t="s">
        <v>176</v>
      </c>
      <c r="F660" s="10" t="s">
        <v>177</v>
      </c>
      <c r="G660" s="10" t="s">
        <v>178</v>
      </c>
    </row>
    <row r="661" spans="1:7" ht="22.8">
      <c r="A661" s="11" t="s">
        <v>536</v>
      </c>
      <c r="B661" s="12" t="s">
        <v>537</v>
      </c>
      <c r="C661" s="11" t="s">
        <v>31</v>
      </c>
      <c r="D661" s="11" t="s">
        <v>198</v>
      </c>
      <c r="E661" s="13">
        <v>1.154E-2</v>
      </c>
      <c r="F661" s="14">
        <v>20.97</v>
      </c>
      <c r="G661" s="14">
        <f>TRUNC(TRUNC(E661,8)*F661,2)</f>
        <v>0.24</v>
      </c>
    </row>
    <row r="662" spans="1:7">
      <c r="A662" s="5"/>
      <c r="B662" s="5"/>
      <c r="C662" s="5"/>
      <c r="D662" s="5"/>
      <c r="E662" s="310" t="s">
        <v>339</v>
      </c>
      <c r="F662" s="310"/>
      <c r="G662" s="15">
        <f>SUM(G661:G661)</f>
        <v>0.24</v>
      </c>
    </row>
    <row r="663" spans="1:7">
      <c r="A663" s="5"/>
      <c r="B663" s="5"/>
      <c r="C663" s="5"/>
      <c r="D663" s="5"/>
      <c r="E663" s="312" t="s">
        <v>181</v>
      </c>
      <c r="F663" s="312"/>
      <c r="G663" s="4">
        <f>SUM(G662)</f>
        <v>0.24</v>
      </c>
    </row>
    <row r="664" spans="1:7">
      <c r="A664" s="5"/>
      <c r="B664" s="5"/>
      <c r="C664" s="5"/>
      <c r="D664" s="5"/>
      <c r="E664" s="315"/>
      <c r="F664" s="315"/>
      <c r="G664" s="315"/>
    </row>
    <row r="665" spans="1:7">
      <c r="A665" s="313" t="s">
        <v>585</v>
      </c>
      <c r="B665" s="313"/>
      <c r="C665" s="313"/>
      <c r="D665" s="313"/>
      <c r="E665" s="313"/>
      <c r="F665" s="313"/>
      <c r="G665" s="313"/>
    </row>
    <row r="666" spans="1:7" ht="24">
      <c r="A666" s="314" t="s">
        <v>336</v>
      </c>
      <c r="B666" s="314"/>
      <c r="C666" s="10" t="s">
        <v>174</v>
      </c>
      <c r="D666" s="10" t="s">
        <v>175</v>
      </c>
      <c r="E666" s="10" t="s">
        <v>176</v>
      </c>
      <c r="F666" s="10" t="s">
        <v>177</v>
      </c>
      <c r="G666" s="10" t="s">
        <v>178</v>
      </c>
    </row>
    <row r="667" spans="1:7">
      <c r="A667" s="11" t="s">
        <v>586</v>
      </c>
      <c r="B667" s="12" t="s">
        <v>587</v>
      </c>
      <c r="C667" s="11" t="s">
        <v>31</v>
      </c>
      <c r="D667" s="11" t="s">
        <v>198</v>
      </c>
      <c r="E667" s="13">
        <v>5.0899999999999999E-3</v>
      </c>
      <c r="F667" s="14">
        <v>22.21</v>
      </c>
      <c r="G667" s="14">
        <f>TRUNC(TRUNC(E667,8)*F667,2)</f>
        <v>0.11</v>
      </c>
    </row>
    <row r="668" spans="1:7">
      <c r="A668" s="5"/>
      <c r="B668" s="5"/>
      <c r="C668" s="5"/>
      <c r="D668" s="5"/>
      <c r="E668" s="310" t="s">
        <v>339</v>
      </c>
      <c r="F668" s="310"/>
      <c r="G668" s="15">
        <f>SUM(G667:G667)</f>
        <v>0.11</v>
      </c>
    </row>
    <row r="669" spans="1:7">
      <c r="A669" s="5"/>
      <c r="B669" s="5"/>
      <c r="C669" s="5"/>
      <c r="D669" s="5"/>
      <c r="E669" s="312" t="s">
        <v>181</v>
      </c>
      <c r="F669" s="312"/>
      <c r="G669" s="4">
        <f>SUM(G668)</f>
        <v>0.11</v>
      </c>
    </row>
    <row r="670" spans="1:7">
      <c r="A670" s="5"/>
      <c r="B670" s="5"/>
      <c r="C670" s="5"/>
      <c r="D670" s="5"/>
      <c r="E670" s="315"/>
      <c r="F670" s="315"/>
      <c r="G670" s="315"/>
    </row>
    <row r="671" spans="1:7">
      <c r="A671" s="313" t="s">
        <v>588</v>
      </c>
      <c r="B671" s="313"/>
      <c r="C671" s="313"/>
      <c r="D671" s="313"/>
      <c r="E671" s="313"/>
      <c r="F671" s="313"/>
      <c r="G671" s="313"/>
    </row>
    <row r="672" spans="1:7" ht="24">
      <c r="A672" s="314" t="s">
        <v>336</v>
      </c>
      <c r="B672" s="314"/>
      <c r="C672" s="10" t="s">
        <v>174</v>
      </c>
      <c r="D672" s="10" t="s">
        <v>175</v>
      </c>
      <c r="E672" s="10" t="s">
        <v>176</v>
      </c>
      <c r="F672" s="10" t="s">
        <v>177</v>
      </c>
      <c r="G672" s="10" t="s">
        <v>178</v>
      </c>
    </row>
    <row r="673" spans="1:7">
      <c r="A673" s="11" t="s">
        <v>589</v>
      </c>
      <c r="B673" s="12" t="s">
        <v>590</v>
      </c>
      <c r="C673" s="11" t="s">
        <v>31</v>
      </c>
      <c r="D673" s="11" t="s">
        <v>198</v>
      </c>
      <c r="E673" s="13">
        <v>1.7979999999999999E-2</v>
      </c>
      <c r="F673" s="14">
        <v>20.97</v>
      </c>
      <c r="G673" s="14">
        <f>TRUNC(TRUNC(E673,8)*F673,2)</f>
        <v>0.37</v>
      </c>
    </row>
    <row r="674" spans="1:7">
      <c r="A674" s="5"/>
      <c r="B674" s="5"/>
      <c r="C674" s="5"/>
      <c r="D674" s="5"/>
      <c r="E674" s="310" t="s">
        <v>339</v>
      </c>
      <c r="F674" s="310"/>
      <c r="G674" s="15">
        <f>SUM(G673:G673)</f>
        <v>0.37</v>
      </c>
    </row>
    <row r="675" spans="1:7">
      <c r="A675" s="5"/>
      <c r="B675" s="5"/>
      <c r="C675" s="5"/>
      <c r="D675" s="5"/>
      <c r="E675" s="312" t="s">
        <v>181</v>
      </c>
      <c r="F675" s="312"/>
      <c r="G675" s="4">
        <f>SUM(G674)</f>
        <v>0.37</v>
      </c>
    </row>
    <row r="676" spans="1:7">
      <c r="A676" s="5"/>
      <c r="B676" s="5"/>
      <c r="C676" s="5"/>
      <c r="D676" s="5"/>
      <c r="E676" s="315"/>
      <c r="F676" s="315"/>
      <c r="G676" s="315"/>
    </row>
    <row r="677" spans="1:7">
      <c r="A677" s="313" t="s">
        <v>591</v>
      </c>
      <c r="B677" s="313"/>
      <c r="C677" s="313"/>
      <c r="D677" s="313"/>
      <c r="E677" s="313"/>
      <c r="F677" s="313"/>
      <c r="G677" s="313"/>
    </row>
    <row r="678" spans="1:7" ht="24">
      <c r="A678" s="314" t="s">
        <v>336</v>
      </c>
      <c r="B678" s="314"/>
      <c r="C678" s="10" t="s">
        <v>174</v>
      </c>
      <c r="D678" s="10" t="s">
        <v>175</v>
      </c>
      <c r="E678" s="10" t="s">
        <v>176</v>
      </c>
      <c r="F678" s="10" t="s">
        <v>177</v>
      </c>
      <c r="G678" s="10" t="s">
        <v>178</v>
      </c>
    </row>
    <row r="679" spans="1:7">
      <c r="A679" s="11" t="s">
        <v>592</v>
      </c>
      <c r="B679" s="12" t="s">
        <v>593</v>
      </c>
      <c r="C679" s="11" t="s">
        <v>31</v>
      </c>
      <c r="D679" s="11" t="s">
        <v>198</v>
      </c>
      <c r="E679" s="13">
        <v>2.12E-2</v>
      </c>
      <c r="F679" s="14">
        <v>32.630000000000003</v>
      </c>
      <c r="G679" s="14">
        <f>TRUNC(TRUNC(E679,8)*F679,2)</f>
        <v>0.69</v>
      </c>
    </row>
    <row r="680" spans="1:7">
      <c r="A680" s="5"/>
      <c r="B680" s="5"/>
      <c r="C680" s="5"/>
      <c r="D680" s="5"/>
      <c r="E680" s="310" t="s">
        <v>339</v>
      </c>
      <c r="F680" s="310"/>
      <c r="G680" s="15">
        <f>SUM(G679:G679)</f>
        <v>0.69</v>
      </c>
    </row>
    <row r="681" spans="1:7">
      <c r="A681" s="5"/>
      <c r="B681" s="5"/>
      <c r="C681" s="5"/>
      <c r="D681" s="5"/>
      <c r="E681" s="312" t="s">
        <v>181</v>
      </c>
      <c r="F681" s="312"/>
      <c r="G681" s="4">
        <f>SUM(G680)</f>
        <v>0.69</v>
      </c>
    </row>
    <row r="682" spans="1:7">
      <c r="A682" s="5"/>
      <c r="B682" s="5"/>
      <c r="C682" s="5"/>
      <c r="D682" s="5"/>
      <c r="E682" s="315"/>
      <c r="F682" s="315"/>
      <c r="G682" s="315"/>
    </row>
    <row r="683" spans="1:7">
      <c r="A683" s="313" t="s">
        <v>594</v>
      </c>
      <c r="B683" s="313"/>
      <c r="C683" s="313"/>
      <c r="D683" s="313"/>
      <c r="E683" s="313"/>
      <c r="F683" s="313"/>
      <c r="G683" s="313"/>
    </row>
    <row r="684" spans="1:7" ht="24">
      <c r="A684" s="314" t="s">
        <v>336</v>
      </c>
      <c r="B684" s="314"/>
      <c r="C684" s="10" t="s">
        <v>174</v>
      </c>
      <c r="D684" s="10" t="s">
        <v>175</v>
      </c>
      <c r="E684" s="10" t="s">
        <v>176</v>
      </c>
      <c r="F684" s="10" t="s">
        <v>177</v>
      </c>
      <c r="G684" s="10" t="s">
        <v>178</v>
      </c>
    </row>
    <row r="685" spans="1:7">
      <c r="A685" s="11" t="s">
        <v>595</v>
      </c>
      <c r="B685" s="12" t="s">
        <v>596</v>
      </c>
      <c r="C685" s="11" t="s">
        <v>31</v>
      </c>
      <c r="D685" s="11" t="s">
        <v>23</v>
      </c>
      <c r="E685" s="13">
        <v>1.5970000000000002E-2</v>
      </c>
      <c r="F685" s="14">
        <v>5710.93</v>
      </c>
      <c r="G685" s="14">
        <f>TRUNC(TRUNC(E685,8)*F685,2)</f>
        <v>91.2</v>
      </c>
    </row>
    <row r="686" spans="1:7">
      <c r="A686" s="5"/>
      <c r="B686" s="5"/>
      <c r="C686" s="5"/>
      <c r="D686" s="5"/>
      <c r="E686" s="310" t="s">
        <v>339</v>
      </c>
      <c r="F686" s="310"/>
      <c r="G686" s="15">
        <f>SUM(G685:G685)</f>
        <v>91.2</v>
      </c>
    </row>
    <row r="687" spans="1:7">
      <c r="A687" s="5"/>
      <c r="B687" s="5"/>
      <c r="C687" s="5"/>
      <c r="D687" s="5"/>
      <c r="E687" s="312" t="s">
        <v>181</v>
      </c>
      <c r="F687" s="312"/>
      <c r="G687" s="4">
        <f>SUM(G686)</f>
        <v>91.2</v>
      </c>
    </row>
    <row r="688" spans="1:7">
      <c r="A688" s="5"/>
      <c r="B688" s="5"/>
      <c r="C688" s="5"/>
      <c r="D688" s="5"/>
      <c r="E688" s="315"/>
      <c r="F688" s="315"/>
      <c r="G688" s="315"/>
    </row>
    <row r="689" spans="1:7">
      <c r="A689" s="313" t="s">
        <v>597</v>
      </c>
      <c r="B689" s="313"/>
      <c r="C689" s="313"/>
      <c r="D689" s="313"/>
      <c r="E689" s="313"/>
      <c r="F689" s="313"/>
      <c r="G689" s="313"/>
    </row>
    <row r="690" spans="1:7" ht="24">
      <c r="A690" s="314" t="s">
        <v>336</v>
      </c>
      <c r="B690" s="314"/>
      <c r="C690" s="10" t="s">
        <v>174</v>
      </c>
      <c r="D690" s="10" t="s">
        <v>175</v>
      </c>
      <c r="E690" s="10" t="s">
        <v>176</v>
      </c>
      <c r="F690" s="10" t="s">
        <v>177</v>
      </c>
      <c r="G690" s="10" t="s">
        <v>178</v>
      </c>
    </row>
    <row r="691" spans="1:7">
      <c r="A691" s="11" t="s">
        <v>598</v>
      </c>
      <c r="B691" s="12" t="s">
        <v>599</v>
      </c>
      <c r="C691" s="11" t="s">
        <v>31</v>
      </c>
      <c r="D691" s="11" t="s">
        <v>23</v>
      </c>
      <c r="E691" s="13">
        <v>1.112E-2</v>
      </c>
      <c r="F691" s="14">
        <v>21949.29</v>
      </c>
      <c r="G691" s="14">
        <f>TRUNC(TRUNC(E691,8)*F691,2)</f>
        <v>244.07</v>
      </c>
    </row>
    <row r="692" spans="1:7">
      <c r="A692" s="5"/>
      <c r="B692" s="5"/>
      <c r="C692" s="5"/>
      <c r="D692" s="5"/>
      <c r="E692" s="310" t="s">
        <v>339</v>
      </c>
      <c r="F692" s="310"/>
      <c r="G692" s="15">
        <f>SUM(G691:G691)</f>
        <v>244.07</v>
      </c>
    </row>
    <row r="693" spans="1:7">
      <c r="A693" s="5"/>
      <c r="B693" s="5"/>
      <c r="C693" s="5"/>
      <c r="D693" s="5"/>
      <c r="E693" s="312" t="s">
        <v>181</v>
      </c>
      <c r="F693" s="312"/>
      <c r="G693" s="4">
        <f>SUM(G692)</f>
        <v>244.07</v>
      </c>
    </row>
    <row r="694" spans="1:7">
      <c r="A694" s="5"/>
      <c r="B694" s="5"/>
      <c r="C694" s="5"/>
      <c r="D694" s="5"/>
      <c r="E694" s="315"/>
      <c r="F694" s="315"/>
      <c r="G694" s="315"/>
    </row>
    <row r="695" spans="1:7">
      <c r="A695" s="313" t="s">
        <v>600</v>
      </c>
      <c r="B695" s="313"/>
      <c r="C695" s="313"/>
      <c r="D695" s="313"/>
      <c r="E695" s="313"/>
      <c r="F695" s="313"/>
      <c r="G695" s="313"/>
    </row>
    <row r="696" spans="1:7" ht="24">
      <c r="A696" s="314" t="s">
        <v>336</v>
      </c>
      <c r="B696" s="314"/>
      <c r="C696" s="10" t="s">
        <v>174</v>
      </c>
      <c r="D696" s="10" t="s">
        <v>175</v>
      </c>
      <c r="E696" s="10" t="s">
        <v>176</v>
      </c>
      <c r="F696" s="10" t="s">
        <v>177</v>
      </c>
      <c r="G696" s="10" t="s">
        <v>178</v>
      </c>
    </row>
    <row r="697" spans="1:7">
      <c r="A697" s="11" t="s">
        <v>601</v>
      </c>
      <c r="B697" s="12" t="s">
        <v>602</v>
      </c>
      <c r="C697" s="11" t="s">
        <v>31</v>
      </c>
      <c r="D697" s="11" t="s">
        <v>198</v>
      </c>
      <c r="E697" s="13">
        <v>5.0899999999999999E-3</v>
      </c>
      <c r="F697" s="14">
        <v>16.91</v>
      </c>
      <c r="G697" s="14">
        <f>TRUNC(TRUNC(E697,8)*F697,2)</f>
        <v>0.08</v>
      </c>
    </row>
    <row r="698" spans="1:7">
      <c r="A698" s="5"/>
      <c r="B698" s="5"/>
      <c r="C698" s="5"/>
      <c r="D698" s="5"/>
      <c r="E698" s="310" t="s">
        <v>339</v>
      </c>
      <c r="F698" s="310"/>
      <c r="G698" s="15">
        <f>SUM(G697:G697)</f>
        <v>0.08</v>
      </c>
    </row>
    <row r="699" spans="1:7">
      <c r="A699" s="5"/>
      <c r="B699" s="5"/>
      <c r="C699" s="5"/>
      <c r="D699" s="5"/>
      <c r="E699" s="312" t="s">
        <v>181</v>
      </c>
      <c r="F699" s="312"/>
      <c r="G699" s="4">
        <f>SUM(G698)</f>
        <v>0.08</v>
      </c>
    </row>
    <row r="700" spans="1:7">
      <c r="A700" s="5"/>
      <c r="B700" s="5"/>
      <c r="C700" s="5"/>
      <c r="D700" s="5"/>
      <c r="E700" s="315"/>
      <c r="F700" s="315"/>
      <c r="G700" s="315"/>
    </row>
    <row r="701" spans="1:7">
      <c r="A701" s="313" t="s">
        <v>603</v>
      </c>
      <c r="B701" s="313"/>
      <c r="C701" s="313"/>
      <c r="D701" s="313"/>
      <c r="E701" s="313"/>
      <c r="F701" s="313"/>
      <c r="G701" s="313"/>
    </row>
    <row r="702" spans="1:7" ht="24">
      <c r="A702" s="314" t="s">
        <v>336</v>
      </c>
      <c r="B702" s="314"/>
      <c r="C702" s="10" t="s">
        <v>174</v>
      </c>
      <c r="D702" s="10" t="s">
        <v>175</v>
      </c>
      <c r="E702" s="10" t="s">
        <v>176</v>
      </c>
      <c r="F702" s="10" t="s">
        <v>177</v>
      </c>
      <c r="G702" s="10" t="s">
        <v>178</v>
      </c>
    </row>
    <row r="703" spans="1:7">
      <c r="A703" s="11" t="s">
        <v>604</v>
      </c>
      <c r="B703" s="12" t="s">
        <v>605</v>
      </c>
      <c r="C703" s="11" t="s">
        <v>31</v>
      </c>
      <c r="D703" s="11" t="s">
        <v>198</v>
      </c>
      <c r="E703" s="13">
        <v>5.0899999999999999E-3</v>
      </c>
      <c r="F703" s="14">
        <v>21.79</v>
      </c>
      <c r="G703" s="14">
        <f>TRUNC(TRUNC(E703,8)*F703,2)</f>
        <v>0.11</v>
      </c>
    </row>
    <row r="704" spans="1:7">
      <c r="A704" s="5"/>
      <c r="B704" s="5"/>
      <c r="C704" s="5"/>
      <c r="D704" s="5"/>
      <c r="E704" s="310" t="s">
        <v>339</v>
      </c>
      <c r="F704" s="310"/>
      <c r="G704" s="15">
        <f>SUM(G703:G703)</f>
        <v>0.11</v>
      </c>
    </row>
    <row r="705" spans="1:7">
      <c r="A705" s="5"/>
      <c r="B705" s="5"/>
      <c r="C705" s="5"/>
      <c r="D705" s="5"/>
      <c r="E705" s="312" t="s">
        <v>181</v>
      </c>
      <c r="F705" s="312"/>
      <c r="G705" s="4">
        <f>SUM(G704)</f>
        <v>0.11</v>
      </c>
    </row>
    <row r="706" spans="1:7">
      <c r="A706" s="5"/>
      <c r="B706" s="5"/>
      <c r="C706" s="5"/>
      <c r="D706" s="5"/>
      <c r="E706" s="315"/>
      <c r="F706" s="315"/>
      <c r="G706" s="315"/>
    </row>
    <row r="707" spans="1:7">
      <c r="A707" s="313" t="s">
        <v>606</v>
      </c>
      <c r="B707" s="313"/>
      <c r="C707" s="313"/>
      <c r="D707" s="313"/>
      <c r="E707" s="313"/>
      <c r="F707" s="313"/>
      <c r="G707" s="313"/>
    </row>
    <row r="708" spans="1:7" ht="24">
      <c r="A708" s="314" t="s">
        <v>336</v>
      </c>
      <c r="B708" s="314"/>
      <c r="C708" s="10" t="s">
        <v>174</v>
      </c>
      <c r="D708" s="10" t="s">
        <v>175</v>
      </c>
      <c r="E708" s="10" t="s">
        <v>176</v>
      </c>
      <c r="F708" s="10" t="s">
        <v>177</v>
      </c>
      <c r="G708" s="10" t="s">
        <v>178</v>
      </c>
    </row>
    <row r="709" spans="1:7">
      <c r="A709" s="11" t="s">
        <v>607</v>
      </c>
      <c r="B709" s="12" t="s">
        <v>608</v>
      </c>
      <c r="C709" s="11" t="s">
        <v>31</v>
      </c>
      <c r="D709" s="11" t="s">
        <v>198</v>
      </c>
      <c r="E709" s="13">
        <v>5.0899999999999999E-3</v>
      </c>
      <c r="F709" s="14">
        <v>17.55</v>
      </c>
      <c r="G709" s="14">
        <f>TRUNC(TRUNC(E709,8)*F709,2)</f>
        <v>0.08</v>
      </c>
    </row>
    <row r="710" spans="1:7">
      <c r="A710" s="5"/>
      <c r="B710" s="5"/>
      <c r="C710" s="5"/>
      <c r="D710" s="5"/>
      <c r="E710" s="310" t="s">
        <v>339</v>
      </c>
      <c r="F710" s="310"/>
      <c r="G710" s="15">
        <f>SUM(G709:G709)</f>
        <v>0.08</v>
      </c>
    </row>
    <row r="711" spans="1:7">
      <c r="A711" s="5"/>
      <c r="B711" s="5"/>
      <c r="C711" s="5"/>
      <c r="D711" s="5"/>
      <c r="E711" s="312" t="s">
        <v>181</v>
      </c>
      <c r="F711" s="312"/>
      <c r="G711" s="4">
        <f>SUM(G710)</f>
        <v>0.08</v>
      </c>
    </row>
    <row r="712" spans="1:7">
      <c r="A712" s="5"/>
      <c r="B712" s="5"/>
      <c r="C712" s="5"/>
      <c r="D712" s="5"/>
      <c r="E712" s="315"/>
      <c r="F712" s="315"/>
      <c r="G712" s="315"/>
    </row>
    <row r="713" spans="1:7">
      <c r="A713" s="313" t="s">
        <v>609</v>
      </c>
      <c r="B713" s="313"/>
      <c r="C713" s="313"/>
      <c r="D713" s="313"/>
      <c r="E713" s="313"/>
      <c r="F713" s="313"/>
      <c r="G713" s="313"/>
    </row>
    <row r="714" spans="1:7" ht="24">
      <c r="A714" s="314" t="s">
        <v>336</v>
      </c>
      <c r="B714" s="314"/>
      <c r="C714" s="10" t="s">
        <v>174</v>
      </c>
      <c r="D714" s="10" t="s">
        <v>175</v>
      </c>
      <c r="E714" s="10" t="s">
        <v>176</v>
      </c>
      <c r="F714" s="10" t="s">
        <v>177</v>
      </c>
      <c r="G714" s="10" t="s">
        <v>178</v>
      </c>
    </row>
    <row r="715" spans="1:7">
      <c r="A715" s="11" t="s">
        <v>610</v>
      </c>
      <c r="B715" s="12" t="s">
        <v>611</v>
      </c>
      <c r="C715" s="11" t="s">
        <v>31</v>
      </c>
      <c r="D715" s="11" t="s">
        <v>198</v>
      </c>
      <c r="E715" s="13">
        <v>8.3099999999999997E-3</v>
      </c>
      <c r="F715" s="14">
        <v>16.739999999999998</v>
      </c>
      <c r="G715" s="14">
        <f>TRUNC(TRUNC(E715,8)*F715,2)</f>
        <v>0.13</v>
      </c>
    </row>
    <row r="716" spans="1:7">
      <c r="A716" s="5"/>
      <c r="B716" s="5"/>
      <c r="C716" s="5"/>
      <c r="D716" s="5"/>
      <c r="E716" s="310" t="s">
        <v>339</v>
      </c>
      <c r="F716" s="310"/>
      <c r="G716" s="15">
        <f>SUM(G715:G715)</f>
        <v>0.13</v>
      </c>
    </row>
    <row r="717" spans="1:7">
      <c r="A717" s="5"/>
      <c r="B717" s="5"/>
      <c r="C717" s="5"/>
      <c r="D717" s="5"/>
      <c r="E717" s="312" t="s">
        <v>181</v>
      </c>
      <c r="F717" s="312"/>
      <c r="G717" s="4">
        <f>SUM(G716)</f>
        <v>0.13</v>
      </c>
    </row>
    <row r="718" spans="1:7">
      <c r="A718" s="5"/>
      <c r="B718" s="5"/>
      <c r="C718" s="5"/>
      <c r="D718" s="5"/>
      <c r="E718" s="315"/>
      <c r="F718" s="315"/>
      <c r="G718" s="315"/>
    </row>
    <row r="719" spans="1:7">
      <c r="A719" s="313" t="s">
        <v>612</v>
      </c>
      <c r="B719" s="313"/>
      <c r="C719" s="313"/>
      <c r="D719" s="313"/>
      <c r="E719" s="313"/>
      <c r="F719" s="313"/>
      <c r="G719" s="313"/>
    </row>
    <row r="720" spans="1:7" ht="24">
      <c r="A720" s="314" t="s">
        <v>336</v>
      </c>
      <c r="B720" s="314"/>
      <c r="C720" s="10" t="s">
        <v>174</v>
      </c>
      <c r="D720" s="10" t="s">
        <v>175</v>
      </c>
      <c r="E720" s="10" t="s">
        <v>176</v>
      </c>
      <c r="F720" s="10" t="s">
        <v>177</v>
      </c>
      <c r="G720" s="10" t="s">
        <v>178</v>
      </c>
    </row>
    <row r="721" spans="1:7" ht="22.8">
      <c r="A721" s="11" t="s">
        <v>613</v>
      </c>
      <c r="B721" s="12" t="s">
        <v>614</v>
      </c>
      <c r="C721" s="11" t="s">
        <v>31</v>
      </c>
      <c r="D721" s="11" t="s">
        <v>198</v>
      </c>
      <c r="E721" s="13">
        <v>8.3099999999999997E-3</v>
      </c>
      <c r="F721" s="14">
        <v>15.63</v>
      </c>
      <c r="G721" s="14">
        <f>TRUNC(TRUNC(E721,8)*F721,2)</f>
        <v>0.12</v>
      </c>
    </row>
    <row r="722" spans="1:7">
      <c r="A722" s="5"/>
      <c r="B722" s="5"/>
      <c r="C722" s="5"/>
      <c r="D722" s="5"/>
      <c r="E722" s="310" t="s">
        <v>339</v>
      </c>
      <c r="F722" s="310"/>
      <c r="G722" s="15">
        <f>SUM(G721:G721)</f>
        <v>0.12</v>
      </c>
    </row>
    <row r="723" spans="1:7">
      <c r="A723" s="5"/>
      <c r="B723" s="5"/>
      <c r="C723" s="5"/>
      <c r="D723" s="5"/>
      <c r="E723" s="312" t="s">
        <v>181</v>
      </c>
      <c r="F723" s="312"/>
      <c r="G723" s="4">
        <f>SUM(G722)</f>
        <v>0.12</v>
      </c>
    </row>
    <row r="724" spans="1:7">
      <c r="A724" s="5"/>
      <c r="B724" s="5"/>
      <c r="C724" s="5"/>
      <c r="D724" s="5"/>
      <c r="E724" s="315"/>
      <c r="F724" s="315"/>
      <c r="G724" s="315"/>
    </row>
    <row r="725" spans="1:7">
      <c r="A725" s="313" t="s">
        <v>615</v>
      </c>
      <c r="B725" s="313"/>
      <c r="C725" s="313"/>
      <c r="D725" s="313"/>
      <c r="E725" s="313"/>
      <c r="F725" s="313"/>
      <c r="G725" s="313"/>
    </row>
    <row r="726" spans="1:7" ht="24">
      <c r="A726" s="314" t="s">
        <v>336</v>
      </c>
      <c r="B726" s="314"/>
      <c r="C726" s="10" t="s">
        <v>174</v>
      </c>
      <c r="D726" s="10" t="s">
        <v>175</v>
      </c>
      <c r="E726" s="10" t="s">
        <v>176</v>
      </c>
      <c r="F726" s="10" t="s">
        <v>177</v>
      </c>
      <c r="G726" s="10" t="s">
        <v>178</v>
      </c>
    </row>
    <row r="727" spans="1:7">
      <c r="A727" s="11" t="s">
        <v>616</v>
      </c>
      <c r="B727" s="12" t="s">
        <v>617</v>
      </c>
      <c r="C727" s="11" t="s">
        <v>31</v>
      </c>
      <c r="D727" s="11" t="s">
        <v>198</v>
      </c>
      <c r="E727" s="13">
        <v>1.154E-2</v>
      </c>
      <c r="F727" s="14">
        <v>20.97</v>
      </c>
      <c r="G727" s="14">
        <f>TRUNC(TRUNC(E727,8)*F727,2)</f>
        <v>0.24</v>
      </c>
    </row>
    <row r="728" spans="1:7">
      <c r="A728" s="5"/>
      <c r="B728" s="5"/>
      <c r="C728" s="5"/>
      <c r="D728" s="5"/>
      <c r="E728" s="310" t="s">
        <v>339</v>
      </c>
      <c r="F728" s="310"/>
      <c r="G728" s="15">
        <f>SUM(G727:G727)</f>
        <v>0.24</v>
      </c>
    </row>
    <row r="729" spans="1:7">
      <c r="A729" s="5"/>
      <c r="B729" s="5"/>
      <c r="C729" s="5"/>
      <c r="D729" s="5"/>
      <c r="E729" s="312" t="s">
        <v>181</v>
      </c>
      <c r="F729" s="312"/>
      <c r="G729" s="4">
        <f>SUM(G728)</f>
        <v>0.24</v>
      </c>
    </row>
    <row r="730" spans="1:7">
      <c r="A730" s="5"/>
      <c r="B730" s="5"/>
      <c r="C730" s="5"/>
      <c r="D730" s="5"/>
      <c r="E730" s="315"/>
      <c r="F730" s="315"/>
      <c r="G730" s="315"/>
    </row>
    <row r="731" spans="1:7">
      <c r="A731" s="313" t="s">
        <v>618</v>
      </c>
      <c r="B731" s="313"/>
      <c r="C731" s="313"/>
      <c r="D731" s="313"/>
      <c r="E731" s="313"/>
      <c r="F731" s="313"/>
      <c r="G731" s="313"/>
    </row>
    <row r="732" spans="1:7" ht="24">
      <c r="A732" s="314" t="s">
        <v>336</v>
      </c>
      <c r="B732" s="314"/>
      <c r="C732" s="10" t="s">
        <v>174</v>
      </c>
      <c r="D732" s="10" t="s">
        <v>175</v>
      </c>
      <c r="E732" s="10" t="s">
        <v>176</v>
      </c>
      <c r="F732" s="10" t="s">
        <v>177</v>
      </c>
      <c r="G732" s="10" t="s">
        <v>178</v>
      </c>
    </row>
    <row r="733" spans="1:7" ht="22.8">
      <c r="A733" s="11" t="s">
        <v>619</v>
      </c>
      <c r="B733" s="12" t="s">
        <v>620</v>
      </c>
      <c r="C733" s="11" t="s">
        <v>31</v>
      </c>
      <c r="D733" s="11" t="s">
        <v>198</v>
      </c>
      <c r="E733" s="13">
        <v>1.154E-2</v>
      </c>
      <c r="F733" s="14">
        <v>18.39</v>
      </c>
      <c r="G733" s="14">
        <f>TRUNC(TRUNC(E733,8)*F733,2)</f>
        <v>0.21</v>
      </c>
    </row>
    <row r="734" spans="1:7">
      <c r="A734" s="5"/>
      <c r="B734" s="5"/>
      <c r="C734" s="5"/>
      <c r="D734" s="5"/>
      <c r="E734" s="310" t="s">
        <v>339</v>
      </c>
      <c r="F734" s="310"/>
      <c r="G734" s="15">
        <f>SUM(G733:G733)</f>
        <v>0.21</v>
      </c>
    </row>
    <row r="735" spans="1:7">
      <c r="A735" s="5"/>
      <c r="B735" s="5"/>
      <c r="C735" s="5"/>
      <c r="D735" s="5"/>
      <c r="E735" s="312" t="s">
        <v>181</v>
      </c>
      <c r="F735" s="312"/>
      <c r="G735" s="4">
        <f>SUM(G734)</f>
        <v>0.21</v>
      </c>
    </row>
    <row r="736" spans="1:7">
      <c r="A736" s="5"/>
      <c r="B736" s="5"/>
      <c r="C736" s="5"/>
      <c r="D736" s="5"/>
      <c r="E736" s="315"/>
      <c r="F736" s="315"/>
      <c r="G736" s="315"/>
    </row>
    <row r="737" spans="1:7">
      <c r="A737" s="313" t="s">
        <v>621</v>
      </c>
      <c r="B737" s="313"/>
      <c r="C737" s="313"/>
      <c r="D737" s="313"/>
      <c r="E737" s="313"/>
      <c r="F737" s="313"/>
      <c r="G737" s="313"/>
    </row>
    <row r="738" spans="1:7" ht="24">
      <c r="A738" s="314" t="s">
        <v>336</v>
      </c>
      <c r="B738" s="314"/>
      <c r="C738" s="10" t="s">
        <v>174</v>
      </c>
      <c r="D738" s="10" t="s">
        <v>175</v>
      </c>
      <c r="E738" s="10" t="s">
        <v>176</v>
      </c>
      <c r="F738" s="10" t="s">
        <v>177</v>
      </c>
      <c r="G738" s="10" t="s">
        <v>178</v>
      </c>
    </row>
    <row r="739" spans="1:7">
      <c r="A739" s="11" t="s">
        <v>622</v>
      </c>
      <c r="B739" s="12" t="s">
        <v>623</v>
      </c>
      <c r="C739" s="11" t="s">
        <v>31</v>
      </c>
      <c r="D739" s="11" t="s">
        <v>198</v>
      </c>
      <c r="E739" s="13">
        <v>2.12E-2</v>
      </c>
      <c r="F739" s="14">
        <v>20.97</v>
      </c>
      <c r="G739" s="14">
        <f>TRUNC(TRUNC(E739,8)*F739,2)</f>
        <v>0.44</v>
      </c>
    </row>
    <row r="740" spans="1:7">
      <c r="A740" s="5"/>
      <c r="B740" s="5"/>
      <c r="C740" s="5"/>
      <c r="D740" s="5"/>
      <c r="E740" s="310" t="s">
        <v>339</v>
      </c>
      <c r="F740" s="310"/>
      <c r="G740" s="15">
        <f>SUM(G739:G739)</f>
        <v>0.44</v>
      </c>
    </row>
    <row r="741" spans="1:7">
      <c r="A741" s="5"/>
      <c r="B741" s="5"/>
      <c r="C741" s="5"/>
      <c r="D741" s="5"/>
      <c r="E741" s="312" t="s">
        <v>181</v>
      </c>
      <c r="F741" s="312"/>
      <c r="G741" s="4">
        <f>SUM(G740)</f>
        <v>0.44</v>
      </c>
    </row>
    <row r="742" spans="1:7">
      <c r="A742" s="5"/>
      <c r="B742" s="5"/>
      <c r="C742" s="5"/>
      <c r="D742" s="5"/>
      <c r="E742" s="315"/>
      <c r="F742" s="315"/>
      <c r="G742" s="315"/>
    </row>
    <row r="743" spans="1:7">
      <c r="A743" s="313" t="s">
        <v>624</v>
      </c>
      <c r="B743" s="313"/>
      <c r="C743" s="313"/>
      <c r="D743" s="313"/>
      <c r="E743" s="313"/>
      <c r="F743" s="313"/>
      <c r="G743" s="313"/>
    </row>
    <row r="744" spans="1:7" ht="24">
      <c r="A744" s="314" t="s">
        <v>336</v>
      </c>
      <c r="B744" s="314"/>
      <c r="C744" s="10" t="s">
        <v>174</v>
      </c>
      <c r="D744" s="10" t="s">
        <v>175</v>
      </c>
      <c r="E744" s="10" t="s">
        <v>176</v>
      </c>
      <c r="F744" s="10" t="s">
        <v>177</v>
      </c>
      <c r="G744" s="10" t="s">
        <v>178</v>
      </c>
    </row>
    <row r="745" spans="1:7">
      <c r="A745" s="11" t="s">
        <v>625</v>
      </c>
      <c r="B745" s="12" t="s">
        <v>626</v>
      </c>
      <c r="C745" s="11" t="s">
        <v>31</v>
      </c>
      <c r="D745" s="11" t="s">
        <v>198</v>
      </c>
      <c r="E745" s="13">
        <v>1.4760000000000001E-2</v>
      </c>
      <c r="F745" s="14">
        <v>20.97</v>
      </c>
      <c r="G745" s="14">
        <f>TRUNC(TRUNC(E745,8)*F745,2)</f>
        <v>0.3</v>
      </c>
    </row>
    <row r="746" spans="1:7">
      <c r="A746" s="5"/>
      <c r="B746" s="5"/>
      <c r="C746" s="5"/>
      <c r="D746" s="5"/>
      <c r="E746" s="310" t="s">
        <v>339</v>
      </c>
      <c r="F746" s="310"/>
      <c r="G746" s="15">
        <f>SUM(G745:G745)</f>
        <v>0.3</v>
      </c>
    </row>
    <row r="747" spans="1:7">
      <c r="A747" s="5"/>
      <c r="B747" s="5"/>
      <c r="C747" s="5"/>
      <c r="D747" s="5"/>
      <c r="E747" s="312" t="s">
        <v>181</v>
      </c>
      <c r="F747" s="312"/>
      <c r="G747" s="4">
        <f>SUM(G746)</f>
        <v>0.3</v>
      </c>
    </row>
    <row r="748" spans="1:7">
      <c r="A748" s="5"/>
      <c r="B748" s="5"/>
      <c r="C748" s="5"/>
      <c r="D748" s="5"/>
      <c r="E748" s="315"/>
      <c r="F748" s="315"/>
      <c r="G748" s="315"/>
    </row>
    <row r="749" spans="1:7">
      <c r="A749" s="313" t="s">
        <v>627</v>
      </c>
      <c r="B749" s="313"/>
      <c r="C749" s="313"/>
      <c r="D749" s="313"/>
      <c r="E749" s="313"/>
      <c r="F749" s="313"/>
      <c r="G749" s="313"/>
    </row>
    <row r="750" spans="1:7" ht="24">
      <c r="A750" s="314" t="s">
        <v>336</v>
      </c>
      <c r="B750" s="314"/>
      <c r="C750" s="10" t="s">
        <v>174</v>
      </c>
      <c r="D750" s="10" t="s">
        <v>175</v>
      </c>
      <c r="E750" s="10" t="s">
        <v>176</v>
      </c>
      <c r="F750" s="10" t="s">
        <v>177</v>
      </c>
      <c r="G750" s="10" t="s">
        <v>178</v>
      </c>
    </row>
    <row r="751" spans="1:7">
      <c r="A751" s="11" t="s">
        <v>628</v>
      </c>
      <c r="B751" s="12" t="s">
        <v>629</v>
      </c>
      <c r="C751" s="11" t="s">
        <v>31</v>
      </c>
      <c r="D751" s="11" t="s">
        <v>198</v>
      </c>
      <c r="E751" s="13">
        <v>1.154E-2</v>
      </c>
      <c r="F751" s="14">
        <v>20.97</v>
      </c>
      <c r="G751" s="14">
        <f>TRUNC(TRUNC(E751,8)*F751,2)</f>
        <v>0.24</v>
      </c>
    </row>
    <row r="752" spans="1:7">
      <c r="A752" s="5"/>
      <c r="B752" s="5"/>
      <c r="C752" s="5"/>
      <c r="D752" s="5"/>
      <c r="E752" s="310" t="s">
        <v>339</v>
      </c>
      <c r="F752" s="310"/>
      <c r="G752" s="15">
        <f>SUM(G751:G751)</f>
        <v>0.24</v>
      </c>
    </row>
    <row r="753" spans="1:7">
      <c r="A753" s="5"/>
      <c r="B753" s="5"/>
      <c r="C753" s="5"/>
      <c r="D753" s="5"/>
      <c r="E753" s="312" t="s">
        <v>181</v>
      </c>
      <c r="F753" s="312"/>
      <c r="G753" s="4">
        <f>SUM(G752)</f>
        <v>0.24</v>
      </c>
    </row>
    <row r="754" spans="1:7">
      <c r="A754" s="5"/>
      <c r="B754" s="5"/>
      <c r="C754" s="5"/>
      <c r="D754" s="5"/>
      <c r="E754" s="315"/>
      <c r="F754" s="315"/>
      <c r="G754" s="315"/>
    </row>
    <row r="755" spans="1:7">
      <c r="A755" s="313" t="s">
        <v>630</v>
      </c>
      <c r="B755" s="313"/>
      <c r="C755" s="313"/>
      <c r="D755" s="313"/>
      <c r="E755" s="313"/>
      <c r="F755" s="313"/>
      <c r="G755" s="313"/>
    </row>
    <row r="756" spans="1:7" ht="24">
      <c r="A756" s="314" t="s">
        <v>336</v>
      </c>
      <c r="B756" s="314"/>
      <c r="C756" s="10" t="s">
        <v>174</v>
      </c>
      <c r="D756" s="10" t="s">
        <v>175</v>
      </c>
      <c r="E756" s="10" t="s">
        <v>176</v>
      </c>
      <c r="F756" s="10" t="s">
        <v>177</v>
      </c>
      <c r="G756" s="10" t="s">
        <v>178</v>
      </c>
    </row>
    <row r="757" spans="1:7">
      <c r="A757" s="11" t="s">
        <v>631</v>
      </c>
      <c r="B757" s="12" t="s">
        <v>632</v>
      </c>
      <c r="C757" s="11" t="s">
        <v>31</v>
      </c>
      <c r="D757" s="11" t="s">
        <v>198</v>
      </c>
      <c r="E757" s="13">
        <v>2.12E-2</v>
      </c>
      <c r="F757" s="14">
        <v>15.78</v>
      </c>
      <c r="G757" s="14">
        <f>TRUNC(TRUNC(E757,8)*F757,2)</f>
        <v>0.33</v>
      </c>
    </row>
    <row r="758" spans="1:7">
      <c r="A758" s="5"/>
      <c r="B758" s="5"/>
      <c r="C758" s="5"/>
      <c r="D758" s="5"/>
      <c r="E758" s="310" t="s">
        <v>339</v>
      </c>
      <c r="F758" s="310"/>
      <c r="G758" s="15">
        <f>SUM(G757:G757)</f>
        <v>0.33</v>
      </c>
    </row>
    <row r="759" spans="1:7">
      <c r="A759" s="5"/>
      <c r="B759" s="5"/>
      <c r="C759" s="5"/>
      <c r="D759" s="5"/>
      <c r="E759" s="312" t="s">
        <v>181</v>
      </c>
      <c r="F759" s="312"/>
      <c r="G759" s="4">
        <f>SUM(G758)</f>
        <v>0.33</v>
      </c>
    </row>
    <row r="760" spans="1:7">
      <c r="A760" s="5"/>
      <c r="B760" s="5"/>
      <c r="C760" s="5"/>
      <c r="D760" s="5"/>
      <c r="E760" s="315"/>
      <c r="F760" s="315"/>
      <c r="G760" s="315"/>
    </row>
    <row r="761" spans="1:7">
      <c r="A761" s="313" t="s">
        <v>633</v>
      </c>
      <c r="B761" s="313"/>
      <c r="C761" s="313"/>
      <c r="D761" s="313"/>
      <c r="E761" s="313"/>
      <c r="F761" s="313"/>
      <c r="G761" s="313"/>
    </row>
    <row r="762" spans="1:7" ht="24">
      <c r="A762" s="314" t="s">
        <v>336</v>
      </c>
      <c r="B762" s="314"/>
      <c r="C762" s="10" t="s">
        <v>174</v>
      </c>
      <c r="D762" s="10" t="s">
        <v>175</v>
      </c>
      <c r="E762" s="10" t="s">
        <v>176</v>
      </c>
      <c r="F762" s="10" t="s">
        <v>177</v>
      </c>
      <c r="G762" s="10" t="s">
        <v>178</v>
      </c>
    </row>
    <row r="763" spans="1:7">
      <c r="A763" s="11" t="s">
        <v>634</v>
      </c>
      <c r="B763" s="12" t="s">
        <v>635</v>
      </c>
      <c r="C763" s="11" t="s">
        <v>31</v>
      </c>
      <c r="D763" s="11" t="s">
        <v>198</v>
      </c>
      <c r="E763" s="13">
        <v>1.154E-2</v>
      </c>
      <c r="F763" s="14">
        <v>20.97</v>
      </c>
      <c r="G763" s="14">
        <f>TRUNC(TRUNC(E763,8)*F763,2)</f>
        <v>0.24</v>
      </c>
    </row>
    <row r="764" spans="1:7">
      <c r="A764" s="5"/>
      <c r="B764" s="5"/>
      <c r="C764" s="5"/>
      <c r="D764" s="5"/>
      <c r="E764" s="310" t="s">
        <v>339</v>
      </c>
      <c r="F764" s="310"/>
      <c r="G764" s="15">
        <f>SUM(G763:G763)</f>
        <v>0.24</v>
      </c>
    </row>
    <row r="765" spans="1:7">
      <c r="A765" s="5"/>
      <c r="B765" s="5"/>
      <c r="C765" s="5"/>
      <c r="D765" s="5"/>
      <c r="E765" s="312" t="s">
        <v>181</v>
      </c>
      <c r="F765" s="312"/>
      <c r="G765" s="4">
        <f>SUM(G764)</f>
        <v>0.24</v>
      </c>
    </row>
    <row r="766" spans="1:7">
      <c r="A766" s="5"/>
      <c r="B766" s="5"/>
      <c r="C766" s="5"/>
      <c r="D766" s="5"/>
      <c r="E766" s="315"/>
      <c r="F766" s="315"/>
      <c r="G766" s="315"/>
    </row>
    <row r="767" spans="1:7">
      <c r="A767" s="313" t="s">
        <v>636</v>
      </c>
      <c r="B767" s="313"/>
      <c r="C767" s="313"/>
      <c r="D767" s="313"/>
      <c r="E767" s="313"/>
      <c r="F767" s="313"/>
      <c r="G767" s="313"/>
    </row>
    <row r="768" spans="1:7" ht="24">
      <c r="A768" s="314" t="s">
        <v>322</v>
      </c>
      <c r="B768" s="314"/>
      <c r="C768" s="10" t="s">
        <v>174</v>
      </c>
      <c r="D768" s="10" t="s">
        <v>175</v>
      </c>
      <c r="E768" s="10" t="s">
        <v>176</v>
      </c>
      <c r="F768" s="10" t="s">
        <v>177</v>
      </c>
      <c r="G768" s="10" t="s">
        <v>178</v>
      </c>
    </row>
    <row r="769" spans="1:7" ht="22.8">
      <c r="A769" s="11" t="s">
        <v>386</v>
      </c>
      <c r="B769" s="12" t="s">
        <v>387</v>
      </c>
      <c r="C769" s="11" t="s">
        <v>31</v>
      </c>
      <c r="D769" s="11" t="s">
        <v>198</v>
      </c>
      <c r="E769" s="13">
        <v>1</v>
      </c>
      <c r="F769" s="14">
        <v>0.74</v>
      </c>
      <c r="G769" s="14">
        <f>TRUNC(TRUNC(E769,8)*F769,2)</f>
        <v>0.74</v>
      </c>
    </row>
    <row r="770" spans="1:7" ht="22.8">
      <c r="A770" s="11" t="s">
        <v>327</v>
      </c>
      <c r="B770" s="12" t="s">
        <v>328</v>
      </c>
      <c r="C770" s="11" t="s">
        <v>31</v>
      </c>
      <c r="D770" s="11" t="s">
        <v>198</v>
      </c>
      <c r="E770" s="13">
        <v>1</v>
      </c>
      <c r="F770" s="14">
        <v>1.43</v>
      </c>
      <c r="G770" s="14">
        <f>TRUNC(TRUNC(E770,8)*F770,2)</f>
        <v>1.43</v>
      </c>
    </row>
    <row r="771" spans="1:7" ht="22.8">
      <c r="A771" s="11" t="s">
        <v>388</v>
      </c>
      <c r="B771" s="12" t="s">
        <v>389</v>
      </c>
      <c r="C771" s="11" t="s">
        <v>31</v>
      </c>
      <c r="D771" s="11" t="s">
        <v>198</v>
      </c>
      <c r="E771" s="13">
        <v>1</v>
      </c>
      <c r="F771" s="14">
        <v>0.05</v>
      </c>
      <c r="G771" s="14">
        <f>TRUNC(TRUNC(E771,8)*F771,2)</f>
        <v>0.05</v>
      </c>
    </row>
    <row r="772" spans="1:7" ht="22.8">
      <c r="A772" s="11" t="s">
        <v>331</v>
      </c>
      <c r="B772" s="12" t="s">
        <v>332</v>
      </c>
      <c r="C772" s="11" t="s">
        <v>31</v>
      </c>
      <c r="D772" s="11" t="s">
        <v>198</v>
      </c>
      <c r="E772" s="13">
        <v>1</v>
      </c>
      <c r="F772" s="14">
        <v>0.08</v>
      </c>
      <c r="G772" s="14">
        <f>TRUNC(TRUNC(E772,8)*F772,2)</f>
        <v>0.08</v>
      </c>
    </row>
    <row r="773" spans="1:7">
      <c r="A773" s="5"/>
      <c r="B773" s="5"/>
      <c r="C773" s="5"/>
      <c r="D773" s="5"/>
      <c r="E773" s="310" t="s">
        <v>335</v>
      </c>
      <c r="F773" s="310"/>
      <c r="G773" s="15">
        <f>SUM(G769:G772)</f>
        <v>2.2999999999999998</v>
      </c>
    </row>
    <row r="774" spans="1:7" ht="24">
      <c r="A774" s="314" t="s">
        <v>336</v>
      </c>
      <c r="B774" s="314"/>
      <c r="C774" s="10" t="s">
        <v>174</v>
      </c>
      <c r="D774" s="10" t="s">
        <v>175</v>
      </c>
      <c r="E774" s="10" t="s">
        <v>176</v>
      </c>
      <c r="F774" s="10" t="s">
        <v>177</v>
      </c>
      <c r="G774" s="10" t="s">
        <v>178</v>
      </c>
    </row>
    <row r="775" spans="1:7">
      <c r="A775" s="11" t="s">
        <v>586</v>
      </c>
      <c r="B775" s="12" t="s">
        <v>587</v>
      </c>
      <c r="C775" s="11" t="s">
        <v>31</v>
      </c>
      <c r="D775" s="11" t="s">
        <v>198</v>
      </c>
      <c r="E775" s="13">
        <v>1</v>
      </c>
      <c r="F775" s="14">
        <v>22.21</v>
      </c>
      <c r="G775" s="14">
        <f>TRUNC(TRUNC(E775,8)*F775,2)</f>
        <v>22.21</v>
      </c>
    </row>
    <row r="776" spans="1:7">
      <c r="A776" s="5"/>
      <c r="B776" s="5"/>
      <c r="C776" s="5"/>
      <c r="D776" s="5"/>
      <c r="E776" s="310" t="s">
        <v>339</v>
      </c>
      <c r="F776" s="310"/>
      <c r="G776" s="15">
        <f>SUM(G775:G775)</f>
        <v>22.21</v>
      </c>
    </row>
    <row r="777" spans="1:7" ht="24">
      <c r="A777" s="314" t="s">
        <v>254</v>
      </c>
      <c r="B777" s="314"/>
      <c r="C777" s="10" t="s">
        <v>174</v>
      </c>
      <c r="D777" s="10" t="s">
        <v>175</v>
      </c>
      <c r="E777" s="10" t="s">
        <v>176</v>
      </c>
      <c r="F777" s="10" t="s">
        <v>177</v>
      </c>
      <c r="G777" s="10" t="s">
        <v>178</v>
      </c>
    </row>
    <row r="778" spans="1:7" ht="34.200000000000003">
      <c r="A778" s="11" t="s">
        <v>637</v>
      </c>
      <c r="B778" s="12" t="s">
        <v>638</v>
      </c>
      <c r="C778" s="11" t="s">
        <v>31</v>
      </c>
      <c r="D778" s="11" t="s">
        <v>198</v>
      </c>
      <c r="E778" s="13">
        <v>1</v>
      </c>
      <c r="F778" s="14">
        <v>0.11</v>
      </c>
      <c r="G778" s="14">
        <f>TRUNC(TRUNC(E778,8)*F778,2)</f>
        <v>0.11</v>
      </c>
    </row>
    <row r="779" spans="1:7">
      <c r="A779" s="5"/>
      <c r="B779" s="5"/>
      <c r="C779" s="5"/>
      <c r="D779" s="5"/>
      <c r="E779" s="310" t="s">
        <v>257</v>
      </c>
      <c r="F779" s="310"/>
      <c r="G779" s="15">
        <f>SUM(G778:G778)</f>
        <v>0.11</v>
      </c>
    </row>
    <row r="780" spans="1:7">
      <c r="A780" s="5"/>
      <c r="B780" s="5"/>
      <c r="C780" s="5"/>
      <c r="D780" s="5"/>
      <c r="E780" s="312" t="s">
        <v>181</v>
      </c>
      <c r="F780" s="312"/>
      <c r="G780" s="4">
        <f>SUM(G773,G776,G779)</f>
        <v>24.62</v>
      </c>
    </row>
    <row r="781" spans="1:7">
      <c r="A781" s="5"/>
      <c r="B781" s="5"/>
      <c r="C781" s="5"/>
      <c r="D781" s="5"/>
      <c r="E781" s="315"/>
      <c r="F781" s="315"/>
      <c r="G781" s="315"/>
    </row>
    <row r="782" spans="1:7">
      <c r="A782" s="313" t="s">
        <v>639</v>
      </c>
      <c r="B782" s="313"/>
      <c r="C782" s="313"/>
      <c r="D782" s="313"/>
      <c r="E782" s="313"/>
      <c r="F782" s="313"/>
      <c r="G782" s="313"/>
    </row>
    <row r="783" spans="1:7" ht="24">
      <c r="A783" s="314" t="s">
        <v>173</v>
      </c>
      <c r="B783" s="314"/>
      <c r="C783" s="10" t="s">
        <v>174</v>
      </c>
      <c r="D783" s="10" t="s">
        <v>175</v>
      </c>
      <c r="E783" s="10" t="s">
        <v>176</v>
      </c>
      <c r="F783" s="10" t="s">
        <v>177</v>
      </c>
      <c r="G783" s="10" t="s">
        <v>178</v>
      </c>
    </row>
    <row r="784" spans="1:7">
      <c r="A784" s="11" t="s">
        <v>640</v>
      </c>
      <c r="B784" s="12" t="s">
        <v>641</v>
      </c>
      <c r="C784" s="11" t="s">
        <v>31</v>
      </c>
      <c r="D784" s="11" t="s">
        <v>251</v>
      </c>
      <c r="E784" s="13">
        <v>8.5000000000000006E-3</v>
      </c>
      <c r="F784" s="14">
        <v>22.96</v>
      </c>
      <c r="G784" s="14">
        <f>TRUNC(TRUNC(E784,8)*F784,2)</f>
        <v>0.19</v>
      </c>
    </row>
    <row r="785" spans="1:7" ht="34.200000000000003">
      <c r="A785" s="11" t="s">
        <v>642</v>
      </c>
      <c r="B785" s="12" t="s">
        <v>643</v>
      </c>
      <c r="C785" s="11" t="s">
        <v>31</v>
      </c>
      <c r="D785" s="11" t="s">
        <v>33</v>
      </c>
      <c r="E785" s="13">
        <v>1.0125</v>
      </c>
      <c r="F785" s="14">
        <v>7.36</v>
      </c>
      <c r="G785" s="14">
        <f>TRUNC(TRUNC(E785,8)*F785,2)</f>
        <v>7.45</v>
      </c>
    </row>
    <row r="786" spans="1:7" ht="22.8">
      <c r="A786" s="11" t="s">
        <v>304</v>
      </c>
      <c r="B786" s="12" t="s">
        <v>305</v>
      </c>
      <c r="C786" s="11" t="s">
        <v>31</v>
      </c>
      <c r="D786" s="11" t="s">
        <v>48</v>
      </c>
      <c r="E786" s="13">
        <v>2.6599999999999999E-2</v>
      </c>
      <c r="F786" s="14">
        <v>116.15</v>
      </c>
      <c r="G786" s="14">
        <f>TRUNC(TRUNC(E786,8)*F786,2)</f>
        <v>3.08</v>
      </c>
    </row>
    <row r="787" spans="1:7" ht="22.8">
      <c r="A787" s="11" t="s">
        <v>644</v>
      </c>
      <c r="B787" s="12" t="s">
        <v>645</v>
      </c>
      <c r="C787" s="11" t="s">
        <v>31</v>
      </c>
      <c r="D787" s="11" t="s">
        <v>102</v>
      </c>
      <c r="E787" s="13">
        <v>0.5</v>
      </c>
      <c r="F787" s="14">
        <v>9.57</v>
      </c>
      <c r="G787" s="14">
        <f>TRUNC(TRUNC(E787,8)*F787,2)</f>
        <v>4.78</v>
      </c>
    </row>
    <row r="788" spans="1:7">
      <c r="A788" s="5"/>
      <c r="B788" s="5"/>
      <c r="C788" s="5"/>
      <c r="D788" s="5"/>
      <c r="E788" s="310" t="s">
        <v>180</v>
      </c>
      <c r="F788" s="310"/>
      <c r="G788" s="15">
        <f>SUM(G784:G787)</f>
        <v>15.5</v>
      </c>
    </row>
    <row r="789" spans="1:7" ht="24">
      <c r="A789" s="314" t="s">
        <v>195</v>
      </c>
      <c r="B789" s="314"/>
      <c r="C789" s="10" t="s">
        <v>174</v>
      </c>
      <c r="D789" s="10" t="s">
        <v>175</v>
      </c>
      <c r="E789" s="10" t="s">
        <v>176</v>
      </c>
      <c r="F789" s="10" t="s">
        <v>177</v>
      </c>
      <c r="G789" s="10" t="s">
        <v>178</v>
      </c>
    </row>
    <row r="790" spans="1:7">
      <c r="A790" s="11" t="s">
        <v>203</v>
      </c>
      <c r="B790" s="12" t="s">
        <v>204</v>
      </c>
      <c r="C790" s="11" t="s">
        <v>31</v>
      </c>
      <c r="D790" s="11" t="s">
        <v>198</v>
      </c>
      <c r="E790" s="13">
        <v>0.51149999999999995</v>
      </c>
      <c r="F790" s="14">
        <v>22.95</v>
      </c>
      <c r="G790" s="14">
        <f>TRUNC(TRUNC(E790,8)*F790,2)</f>
        <v>11.73</v>
      </c>
    </row>
    <row r="791" spans="1:7">
      <c r="A791" s="5"/>
      <c r="B791" s="5"/>
      <c r="C791" s="5"/>
      <c r="D791" s="5"/>
      <c r="E791" s="310" t="s">
        <v>205</v>
      </c>
      <c r="F791" s="310"/>
      <c r="G791" s="15">
        <f>SUM(G790:G790)</f>
        <v>11.73</v>
      </c>
    </row>
    <row r="792" spans="1:7">
      <c r="A792" s="5"/>
      <c r="B792" s="5"/>
      <c r="C792" s="5"/>
      <c r="D792" s="5"/>
      <c r="E792" s="312" t="s">
        <v>181</v>
      </c>
      <c r="F792" s="312"/>
      <c r="G792" s="4">
        <f>SUM(G788,G791)</f>
        <v>27.23</v>
      </c>
    </row>
    <row r="793" spans="1:7">
      <c r="A793" s="5"/>
      <c r="B793" s="5"/>
      <c r="C793" s="5"/>
      <c r="D793" s="5"/>
      <c r="E793" s="315"/>
      <c r="F793" s="315"/>
      <c r="G793" s="315"/>
    </row>
    <row r="794" spans="1:7">
      <c r="A794" s="313" t="s">
        <v>646</v>
      </c>
      <c r="B794" s="313"/>
      <c r="C794" s="313"/>
      <c r="D794" s="313"/>
      <c r="E794" s="313"/>
      <c r="F794" s="313"/>
      <c r="G794" s="313"/>
    </row>
    <row r="795" spans="1:7" ht="24">
      <c r="A795" s="314" t="s">
        <v>322</v>
      </c>
      <c r="B795" s="314"/>
      <c r="C795" s="10" t="s">
        <v>174</v>
      </c>
      <c r="D795" s="10" t="s">
        <v>175</v>
      </c>
      <c r="E795" s="10" t="s">
        <v>176</v>
      </c>
      <c r="F795" s="10" t="s">
        <v>177</v>
      </c>
      <c r="G795" s="10" t="s">
        <v>178</v>
      </c>
    </row>
    <row r="796" spans="1:7" ht="22.8">
      <c r="A796" s="11" t="s">
        <v>323</v>
      </c>
      <c r="B796" s="12" t="s">
        <v>324</v>
      </c>
      <c r="C796" s="11" t="s">
        <v>31</v>
      </c>
      <c r="D796" s="11" t="s">
        <v>198</v>
      </c>
      <c r="E796" s="13">
        <v>1</v>
      </c>
      <c r="F796" s="14">
        <v>2.79</v>
      </c>
      <c r="G796" s="14">
        <f t="shared" ref="G796:G801" si="5">TRUNC(TRUNC(E796,8)*F796,2)</f>
        <v>2.79</v>
      </c>
    </row>
    <row r="797" spans="1:7" ht="22.8">
      <c r="A797" s="11" t="s">
        <v>647</v>
      </c>
      <c r="B797" s="12" t="s">
        <v>648</v>
      </c>
      <c r="C797" s="11" t="s">
        <v>31</v>
      </c>
      <c r="D797" s="11" t="s">
        <v>198</v>
      </c>
      <c r="E797" s="13">
        <v>1</v>
      </c>
      <c r="F797" s="14">
        <v>1.1299999999999999</v>
      </c>
      <c r="G797" s="14">
        <f t="shared" si="5"/>
        <v>1.1299999999999999</v>
      </c>
    </row>
    <row r="798" spans="1:7" ht="22.8">
      <c r="A798" s="11" t="s">
        <v>327</v>
      </c>
      <c r="B798" s="12" t="s">
        <v>328</v>
      </c>
      <c r="C798" s="11" t="s">
        <v>31</v>
      </c>
      <c r="D798" s="11" t="s">
        <v>198</v>
      </c>
      <c r="E798" s="13">
        <v>1</v>
      </c>
      <c r="F798" s="14">
        <v>1.43</v>
      </c>
      <c r="G798" s="14">
        <f t="shared" si="5"/>
        <v>1.43</v>
      </c>
    </row>
    <row r="799" spans="1:7" ht="22.8">
      <c r="A799" s="11" t="s">
        <v>649</v>
      </c>
      <c r="B799" s="12" t="s">
        <v>650</v>
      </c>
      <c r="C799" s="11" t="s">
        <v>31</v>
      </c>
      <c r="D799" s="11" t="s">
        <v>198</v>
      </c>
      <c r="E799" s="13">
        <v>1</v>
      </c>
      <c r="F799" s="14">
        <v>0.31</v>
      </c>
      <c r="G799" s="14">
        <f t="shared" si="5"/>
        <v>0.31</v>
      </c>
    </row>
    <row r="800" spans="1:7" ht="22.8">
      <c r="A800" s="11" t="s">
        <v>331</v>
      </c>
      <c r="B800" s="12" t="s">
        <v>332</v>
      </c>
      <c r="C800" s="11" t="s">
        <v>31</v>
      </c>
      <c r="D800" s="11" t="s">
        <v>198</v>
      </c>
      <c r="E800" s="13">
        <v>1</v>
      </c>
      <c r="F800" s="14">
        <v>0.08</v>
      </c>
      <c r="G800" s="14">
        <f t="shared" si="5"/>
        <v>0.08</v>
      </c>
    </row>
    <row r="801" spans="1:7" ht="22.8">
      <c r="A801" s="11" t="s">
        <v>333</v>
      </c>
      <c r="B801" s="12" t="s">
        <v>334</v>
      </c>
      <c r="C801" s="11" t="s">
        <v>31</v>
      </c>
      <c r="D801" s="11" t="s">
        <v>198</v>
      </c>
      <c r="E801" s="13">
        <v>1</v>
      </c>
      <c r="F801" s="14">
        <v>0.54</v>
      </c>
      <c r="G801" s="14">
        <f t="shared" si="5"/>
        <v>0.54</v>
      </c>
    </row>
    <row r="802" spans="1:7">
      <c r="A802" s="5"/>
      <c r="B802" s="5"/>
      <c r="C802" s="5"/>
      <c r="D802" s="5"/>
      <c r="E802" s="310" t="s">
        <v>335</v>
      </c>
      <c r="F802" s="310"/>
      <c r="G802" s="15">
        <f>SUM(G796:G801)</f>
        <v>6.2799999999999994</v>
      </c>
    </row>
    <row r="803" spans="1:7" ht="24">
      <c r="A803" s="314" t="s">
        <v>336</v>
      </c>
      <c r="B803" s="314"/>
      <c r="C803" s="10" t="s">
        <v>174</v>
      </c>
      <c r="D803" s="10" t="s">
        <v>175</v>
      </c>
      <c r="E803" s="10" t="s">
        <v>176</v>
      </c>
      <c r="F803" s="10" t="s">
        <v>177</v>
      </c>
      <c r="G803" s="10" t="s">
        <v>178</v>
      </c>
    </row>
    <row r="804" spans="1:7">
      <c r="A804" s="11" t="s">
        <v>589</v>
      </c>
      <c r="B804" s="12" t="s">
        <v>590</v>
      </c>
      <c r="C804" s="11" t="s">
        <v>31</v>
      </c>
      <c r="D804" s="11" t="s">
        <v>198</v>
      </c>
      <c r="E804" s="13">
        <v>1</v>
      </c>
      <c r="F804" s="14">
        <v>20.97</v>
      </c>
      <c r="G804" s="14">
        <f>TRUNC(TRUNC(E804,8)*F804,2)</f>
        <v>20.97</v>
      </c>
    </row>
    <row r="805" spans="1:7">
      <c r="A805" s="5"/>
      <c r="B805" s="5"/>
      <c r="C805" s="5"/>
      <c r="D805" s="5"/>
      <c r="E805" s="310" t="s">
        <v>339</v>
      </c>
      <c r="F805" s="310"/>
      <c r="G805" s="15">
        <f>SUM(G804:G804)</f>
        <v>20.97</v>
      </c>
    </row>
    <row r="806" spans="1:7" ht="24">
      <c r="A806" s="314" t="s">
        <v>254</v>
      </c>
      <c r="B806" s="314"/>
      <c r="C806" s="10" t="s">
        <v>174</v>
      </c>
      <c r="D806" s="10" t="s">
        <v>175</v>
      </c>
      <c r="E806" s="10" t="s">
        <v>176</v>
      </c>
      <c r="F806" s="10" t="s">
        <v>177</v>
      </c>
      <c r="G806" s="10" t="s">
        <v>178</v>
      </c>
    </row>
    <row r="807" spans="1:7" ht="34.200000000000003">
      <c r="A807" s="11" t="s">
        <v>651</v>
      </c>
      <c r="B807" s="12" t="s">
        <v>652</v>
      </c>
      <c r="C807" s="11" t="s">
        <v>31</v>
      </c>
      <c r="D807" s="11" t="s">
        <v>198</v>
      </c>
      <c r="E807" s="13">
        <v>1</v>
      </c>
      <c r="F807" s="14">
        <v>0.37</v>
      </c>
      <c r="G807" s="14">
        <f>TRUNC(TRUNC(E807,8)*F807,2)</f>
        <v>0.37</v>
      </c>
    </row>
    <row r="808" spans="1:7">
      <c r="A808" s="5"/>
      <c r="B808" s="5"/>
      <c r="C808" s="5"/>
      <c r="D808" s="5"/>
      <c r="E808" s="310" t="s">
        <v>257</v>
      </c>
      <c r="F808" s="310"/>
      <c r="G808" s="15">
        <f>SUM(G807:G807)</f>
        <v>0.37</v>
      </c>
    </row>
    <row r="809" spans="1:7">
      <c r="A809" s="5"/>
      <c r="B809" s="5"/>
      <c r="C809" s="5"/>
      <c r="D809" s="5"/>
      <c r="E809" s="312" t="s">
        <v>181</v>
      </c>
      <c r="F809" s="312"/>
      <c r="G809" s="4">
        <f>SUM(G802,G805,G808)</f>
        <v>27.62</v>
      </c>
    </row>
    <row r="810" spans="1:7">
      <c r="A810" s="5"/>
      <c r="B810" s="5"/>
      <c r="C810" s="5"/>
      <c r="D810" s="5"/>
      <c r="E810" s="315"/>
      <c r="F810" s="315"/>
      <c r="G810" s="315"/>
    </row>
    <row r="811" spans="1:7">
      <c r="A811" s="313" t="s">
        <v>653</v>
      </c>
      <c r="B811" s="313"/>
      <c r="C811" s="313"/>
      <c r="D811" s="313"/>
      <c r="E811" s="313"/>
      <c r="F811" s="313"/>
      <c r="G811" s="313"/>
    </row>
    <row r="812" spans="1:7" ht="24">
      <c r="A812" s="314" t="s">
        <v>322</v>
      </c>
      <c r="B812" s="314"/>
      <c r="C812" s="10" t="s">
        <v>174</v>
      </c>
      <c r="D812" s="10" t="s">
        <v>175</v>
      </c>
      <c r="E812" s="10" t="s">
        <v>176</v>
      </c>
      <c r="F812" s="10" t="s">
        <v>177</v>
      </c>
      <c r="G812" s="10" t="s">
        <v>178</v>
      </c>
    </row>
    <row r="813" spans="1:7" ht="22.8">
      <c r="A813" s="11" t="s">
        <v>654</v>
      </c>
      <c r="B813" s="12" t="s">
        <v>655</v>
      </c>
      <c r="C813" s="11" t="s">
        <v>31</v>
      </c>
      <c r="D813" s="11" t="s">
        <v>198</v>
      </c>
      <c r="E813" s="13">
        <v>1</v>
      </c>
      <c r="F813" s="14">
        <v>1.28</v>
      </c>
      <c r="G813" s="14">
        <f>TRUNC(TRUNC(E813,8)*F813,2)</f>
        <v>1.28</v>
      </c>
    </row>
    <row r="814" spans="1:7" ht="22.8">
      <c r="A814" s="11" t="s">
        <v>327</v>
      </c>
      <c r="B814" s="12" t="s">
        <v>328</v>
      </c>
      <c r="C814" s="11" t="s">
        <v>31</v>
      </c>
      <c r="D814" s="11" t="s">
        <v>198</v>
      </c>
      <c r="E814" s="13">
        <v>1</v>
      </c>
      <c r="F814" s="14">
        <v>1.43</v>
      </c>
      <c r="G814" s="14">
        <f>TRUNC(TRUNC(E814,8)*F814,2)</f>
        <v>1.43</v>
      </c>
    </row>
    <row r="815" spans="1:7" ht="34.200000000000003">
      <c r="A815" s="11" t="s">
        <v>656</v>
      </c>
      <c r="B815" s="12" t="s">
        <v>657</v>
      </c>
      <c r="C815" s="11" t="s">
        <v>31</v>
      </c>
      <c r="D815" s="11" t="s">
        <v>198</v>
      </c>
      <c r="E815" s="13">
        <v>1</v>
      </c>
      <c r="F815" s="14">
        <v>0.08</v>
      </c>
      <c r="G815" s="14">
        <f>TRUNC(TRUNC(E815,8)*F815,2)</f>
        <v>0.08</v>
      </c>
    </row>
    <row r="816" spans="1:7" ht="22.8">
      <c r="A816" s="11" t="s">
        <v>331</v>
      </c>
      <c r="B816" s="12" t="s">
        <v>332</v>
      </c>
      <c r="C816" s="11" t="s">
        <v>31</v>
      </c>
      <c r="D816" s="11" t="s">
        <v>198</v>
      </c>
      <c r="E816" s="13">
        <v>1</v>
      </c>
      <c r="F816" s="14">
        <v>0.08</v>
      </c>
      <c r="G816" s="14">
        <f>TRUNC(TRUNC(E816,8)*F816,2)</f>
        <v>0.08</v>
      </c>
    </row>
    <row r="817" spans="1:7">
      <c r="A817" s="5"/>
      <c r="B817" s="5"/>
      <c r="C817" s="5"/>
      <c r="D817" s="5"/>
      <c r="E817" s="310" t="s">
        <v>335</v>
      </c>
      <c r="F817" s="310"/>
      <c r="G817" s="15">
        <f>SUM(G813:G816)</f>
        <v>2.87</v>
      </c>
    </row>
    <row r="818" spans="1:7" ht="24">
      <c r="A818" s="314" t="s">
        <v>336</v>
      </c>
      <c r="B818" s="314"/>
      <c r="C818" s="10" t="s">
        <v>174</v>
      </c>
      <c r="D818" s="10" t="s">
        <v>175</v>
      </c>
      <c r="E818" s="10" t="s">
        <v>176</v>
      </c>
      <c r="F818" s="10" t="s">
        <v>177</v>
      </c>
      <c r="G818" s="10" t="s">
        <v>178</v>
      </c>
    </row>
    <row r="819" spans="1:7">
      <c r="A819" s="11" t="s">
        <v>592</v>
      </c>
      <c r="B819" s="12" t="s">
        <v>593</v>
      </c>
      <c r="C819" s="11" t="s">
        <v>31</v>
      </c>
      <c r="D819" s="11" t="s">
        <v>198</v>
      </c>
      <c r="E819" s="13">
        <v>1</v>
      </c>
      <c r="F819" s="14">
        <v>32.630000000000003</v>
      </c>
      <c r="G819" s="14">
        <f>TRUNC(TRUNC(E819,8)*F819,2)</f>
        <v>32.630000000000003</v>
      </c>
    </row>
    <row r="820" spans="1:7">
      <c r="A820" s="5"/>
      <c r="B820" s="5"/>
      <c r="C820" s="5"/>
      <c r="D820" s="5"/>
      <c r="E820" s="310" t="s">
        <v>339</v>
      </c>
      <c r="F820" s="310"/>
      <c r="G820" s="15">
        <f>SUM(G819:G819)</f>
        <v>32.630000000000003</v>
      </c>
    </row>
    <row r="821" spans="1:7" ht="24">
      <c r="A821" s="314" t="s">
        <v>254</v>
      </c>
      <c r="B821" s="314"/>
      <c r="C821" s="10" t="s">
        <v>174</v>
      </c>
      <c r="D821" s="10" t="s">
        <v>175</v>
      </c>
      <c r="E821" s="10" t="s">
        <v>176</v>
      </c>
      <c r="F821" s="10" t="s">
        <v>177</v>
      </c>
      <c r="G821" s="10" t="s">
        <v>178</v>
      </c>
    </row>
    <row r="822" spans="1:7" ht="22.8">
      <c r="A822" s="11" t="s">
        <v>658</v>
      </c>
      <c r="B822" s="12" t="s">
        <v>659</v>
      </c>
      <c r="C822" s="11" t="s">
        <v>31</v>
      </c>
      <c r="D822" s="11" t="s">
        <v>198</v>
      </c>
      <c r="E822" s="13">
        <v>1</v>
      </c>
      <c r="F822" s="14">
        <v>0.69</v>
      </c>
      <c r="G822" s="14">
        <f>TRUNC(TRUNC(E822,8)*F822,2)</f>
        <v>0.69</v>
      </c>
    </row>
    <row r="823" spans="1:7">
      <c r="A823" s="5"/>
      <c r="B823" s="5"/>
      <c r="C823" s="5"/>
      <c r="D823" s="5"/>
      <c r="E823" s="310" t="s">
        <v>257</v>
      </c>
      <c r="F823" s="310"/>
      <c r="G823" s="15">
        <f>SUM(G822:G822)</f>
        <v>0.69</v>
      </c>
    </row>
    <row r="824" spans="1:7">
      <c r="A824" s="5"/>
      <c r="B824" s="5"/>
      <c r="C824" s="5"/>
      <c r="D824" s="5"/>
      <c r="E824" s="312" t="s">
        <v>181</v>
      </c>
      <c r="F824" s="312"/>
      <c r="G824" s="4">
        <f>SUM(G817,G820,G823)</f>
        <v>36.19</v>
      </c>
    </row>
    <row r="825" spans="1:7">
      <c r="A825" s="5"/>
      <c r="B825" s="5"/>
      <c r="C825" s="5"/>
      <c r="D825" s="5"/>
      <c r="E825" s="315"/>
      <c r="F825" s="315"/>
      <c r="G825" s="315"/>
    </row>
    <row r="826" spans="1:7">
      <c r="A826" s="313" t="s">
        <v>660</v>
      </c>
      <c r="B826" s="313"/>
      <c r="C826" s="313"/>
      <c r="D826" s="313"/>
      <c r="E826" s="313"/>
      <c r="F826" s="313"/>
      <c r="G826" s="313"/>
    </row>
    <row r="827" spans="1:7" ht="24">
      <c r="A827" s="314" t="s">
        <v>195</v>
      </c>
      <c r="B827" s="314"/>
      <c r="C827" s="10" t="s">
        <v>174</v>
      </c>
      <c r="D827" s="10" t="s">
        <v>175</v>
      </c>
      <c r="E827" s="10" t="s">
        <v>176</v>
      </c>
      <c r="F827" s="10" t="s">
        <v>177</v>
      </c>
      <c r="G827" s="10" t="s">
        <v>178</v>
      </c>
    </row>
    <row r="828" spans="1:7" ht="22.8">
      <c r="A828" s="11" t="s">
        <v>661</v>
      </c>
      <c r="B828" s="12" t="s">
        <v>662</v>
      </c>
      <c r="C828" s="11" t="s">
        <v>31</v>
      </c>
      <c r="D828" s="11" t="s">
        <v>198</v>
      </c>
      <c r="E828" s="13">
        <v>1</v>
      </c>
      <c r="F828" s="14">
        <v>26.95</v>
      </c>
      <c r="G828" s="14">
        <f>TRUNC(TRUNC(E828,8)*F828,2)</f>
        <v>26.95</v>
      </c>
    </row>
    <row r="829" spans="1:7">
      <c r="A829" s="5"/>
      <c r="B829" s="5"/>
      <c r="C829" s="5"/>
      <c r="D829" s="5"/>
      <c r="E829" s="310" t="s">
        <v>205</v>
      </c>
      <c r="F829" s="310"/>
      <c r="G829" s="15">
        <f>SUM(G828:G828)</f>
        <v>26.95</v>
      </c>
    </row>
    <row r="830" spans="1:7" ht="24">
      <c r="A830" s="314" t="s">
        <v>254</v>
      </c>
      <c r="B830" s="314"/>
      <c r="C830" s="10" t="s">
        <v>174</v>
      </c>
      <c r="D830" s="10" t="s">
        <v>175</v>
      </c>
      <c r="E830" s="10" t="s">
        <v>176</v>
      </c>
      <c r="F830" s="10" t="s">
        <v>177</v>
      </c>
      <c r="G830" s="10" t="s">
        <v>178</v>
      </c>
    </row>
    <row r="831" spans="1:7" ht="34.200000000000003">
      <c r="A831" s="11" t="s">
        <v>663</v>
      </c>
      <c r="B831" s="12" t="s">
        <v>664</v>
      </c>
      <c r="C831" s="11" t="s">
        <v>31</v>
      </c>
      <c r="D831" s="11" t="s">
        <v>198</v>
      </c>
      <c r="E831" s="13">
        <v>1</v>
      </c>
      <c r="F831" s="14">
        <v>45.92</v>
      </c>
      <c r="G831" s="14">
        <f>TRUNC(TRUNC(E831,8)*F831,2)</f>
        <v>45.92</v>
      </c>
    </row>
    <row r="832" spans="1:7" ht="34.200000000000003">
      <c r="A832" s="11" t="s">
        <v>665</v>
      </c>
      <c r="B832" s="12" t="s">
        <v>666</v>
      </c>
      <c r="C832" s="11" t="s">
        <v>31</v>
      </c>
      <c r="D832" s="11" t="s">
        <v>198</v>
      </c>
      <c r="E832" s="13">
        <v>1</v>
      </c>
      <c r="F832" s="14">
        <v>12.13</v>
      </c>
      <c r="G832" s="14">
        <f>TRUNC(TRUNC(E832,8)*F832,2)</f>
        <v>12.13</v>
      </c>
    </row>
    <row r="833" spans="1:7">
      <c r="A833" s="5"/>
      <c r="B833" s="5"/>
      <c r="C833" s="5"/>
      <c r="D833" s="5"/>
      <c r="E833" s="310" t="s">
        <v>257</v>
      </c>
      <c r="F833" s="310"/>
      <c r="G833" s="15">
        <f>SUM(G831:G832)</f>
        <v>58.050000000000004</v>
      </c>
    </row>
    <row r="834" spans="1:7">
      <c r="A834" s="5"/>
      <c r="B834" s="5"/>
      <c r="C834" s="5"/>
      <c r="D834" s="5"/>
      <c r="E834" s="312" t="s">
        <v>181</v>
      </c>
      <c r="F834" s="312"/>
      <c r="G834" s="4">
        <f>SUM(G829,G833)</f>
        <v>85</v>
      </c>
    </row>
    <row r="835" spans="1:7">
      <c r="A835" s="5"/>
      <c r="B835" s="5"/>
      <c r="C835" s="5"/>
      <c r="D835" s="5"/>
      <c r="E835" s="315"/>
      <c r="F835" s="315"/>
      <c r="G835" s="315"/>
    </row>
    <row r="836" spans="1:7">
      <c r="A836" s="313" t="s">
        <v>667</v>
      </c>
      <c r="B836" s="313"/>
      <c r="C836" s="313"/>
      <c r="D836" s="313"/>
      <c r="E836" s="313"/>
      <c r="F836" s="313"/>
      <c r="G836" s="313"/>
    </row>
    <row r="837" spans="1:7" ht="24">
      <c r="A837" s="314" t="s">
        <v>195</v>
      </c>
      <c r="B837" s="314"/>
      <c r="C837" s="10" t="s">
        <v>174</v>
      </c>
      <c r="D837" s="10" t="s">
        <v>175</v>
      </c>
      <c r="E837" s="10" t="s">
        <v>176</v>
      </c>
      <c r="F837" s="10" t="s">
        <v>177</v>
      </c>
      <c r="G837" s="10" t="s">
        <v>178</v>
      </c>
    </row>
    <row r="838" spans="1:7" ht="22.8">
      <c r="A838" s="11" t="s">
        <v>661</v>
      </c>
      <c r="B838" s="12" t="s">
        <v>662</v>
      </c>
      <c r="C838" s="11" t="s">
        <v>31</v>
      </c>
      <c r="D838" s="11" t="s">
        <v>198</v>
      </c>
      <c r="E838" s="13">
        <v>1</v>
      </c>
      <c r="F838" s="14">
        <v>26.95</v>
      </c>
      <c r="G838" s="14">
        <f>TRUNC(TRUNC(E838,8)*F838,2)</f>
        <v>26.95</v>
      </c>
    </row>
    <row r="839" spans="1:7">
      <c r="A839" s="5"/>
      <c r="B839" s="5"/>
      <c r="C839" s="5"/>
      <c r="D839" s="5"/>
      <c r="E839" s="310" t="s">
        <v>205</v>
      </c>
      <c r="F839" s="310"/>
      <c r="G839" s="15">
        <f>SUM(G838:G838)</f>
        <v>26.95</v>
      </c>
    </row>
    <row r="840" spans="1:7" ht="24">
      <c r="A840" s="314" t="s">
        <v>254</v>
      </c>
      <c r="B840" s="314"/>
      <c r="C840" s="10" t="s">
        <v>174</v>
      </c>
      <c r="D840" s="10" t="s">
        <v>175</v>
      </c>
      <c r="E840" s="10" t="s">
        <v>176</v>
      </c>
      <c r="F840" s="10" t="s">
        <v>177</v>
      </c>
      <c r="G840" s="10" t="s">
        <v>178</v>
      </c>
    </row>
    <row r="841" spans="1:7" ht="34.200000000000003">
      <c r="A841" s="11" t="s">
        <v>663</v>
      </c>
      <c r="B841" s="12" t="s">
        <v>664</v>
      </c>
      <c r="C841" s="11" t="s">
        <v>31</v>
      </c>
      <c r="D841" s="11" t="s">
        <v>198</v>
      </c>
      <c r="E841" s="13">
        <v>1</v>
      </c>
      <c r="F841" s="14">
        <v>45.92</v>
      </c>
      <c r="G841" s="14">
        <f>TRUNC(TRUNC(E841,8)*F841,2)</f>
        <v>45.92</v>
      </c>
    </row>
    <row r="842" spans="1:7" ht="34.200000000000003">
      <c r="A842" s="11" t="s">
        <v>665</v>
      </c>
      <c r="B842" s="12" t="s">
        <v>666</v>
      </c>
      <c r="C842" s="11" t="s">
        <v>31</v>
      </c>
      <c r="D842" s="11" t="s">
        <v>198</v>
      </c>
      <c r="E842" s="13">
        <v>1</v>
      </c>
      <c r="F842" s="14">
        <v>12.13</v>
      </c>
      <c r="G842" s="14">
        <f>TRUNC(TRUNC(E842,8)*F842,2)</f>
        <v>12.13</v>
      </c>
    </row>
    <row r="843" spans="1:7" ht="34.200000000000003">
      <c r="A843" s="11" t="s">
        <v>668</v>
      </c>
      <c r="B843" s="12" t="s">
        <v>669</v>
      </c>
      <c r="C843" s="11" t="s">
        <v>31</v>
      </c>
      <c r="D843" s="11" t="s">
        <v>198</v>
      </c>
      <c r="E843" s="13">
        <v>1</v>
      </c>
      <c r="F843" s="14">
        <v>57.4</v>
      </c>
      <c r="G843" s="14">
        <f>TRUNC(TRUNC(E843,8)*F843,2)</f>
        <v>57.4</v>
      </c>
    </row>
    <row r="844" spans="1:7" ht="45.6">
      <c r="A844" s="11" t="s">
        <v>670</v>
      </c>
      <c r="B844" s="12" t="s">
        <v>671</v>
      </c>
      <c r="C844" s="11" t="s">
        <v>31</v>
      </c>
      <c r="D844" s="11" t="s">
        <v>198</v>
      </c>
      <c r="E844" s="13">
        <v>1</v>
      </c>
      <c r="F844" s="14">
        <v>68.06</v>
      </c>
      <c r="G844" s="14">
        <f>TRUNC(TRUNC(E844,8)*F844,2)</f>
        <v>68.06</v>
      </c>
    </row>
    <row r="845" spans="1:7">
      <c r="A845" s="5"/>
      <c r="B845" s="5"/>
      <c r="C845" s="5"/>
      <c r="D845" s="5"/>
      <c r="E845" s="310" t="s">
        <v>257</v>
      </c>
      <c r="F845" s="310"/>
      <c r="G845" s="15">
        <f>SUM(G841:G844)</f>
        <v>183.51</v>
      </c>
    </row>
    <row r="846" spans="1:7">
      <c r="A846" s="5"/>
      <c r="B846" s="5"/>
      <c r="C846" s="5"/>
      <c r="D846" s="5"/>
      <c r="E846" s="312" t="s">
        <v>181</v>
      </c>
      <c r="F846" s="312"/>
      <c r="G846" s="4">
        <f>SUM(G839,G845)</f>
        <v>210.45999999999998</v>
      </c>
    </row>
    <row r="847" spans="1:7">
      <c r="A847" s="5"/>
      <c r="B847" s="5"/>
      <c r="C847" s="5"/>
      <c r="D847" s="5"/>
      <c r="E847" s="315"/>
      <c r="F847" s="315"/>
      <c r="G847" s="315"/>
    </row>
    <row r="848" spans="1:7">
      <c r="A848" s="313" t="s">
        <v>672</v>
      </c>
      <c r="B848" s="313"/>
      <c r="C848" s="313"/>
      <c r="D848" s="313"/>
      <c r="E848" s="313"/>
      <c r="F848" s="313"/>
      <c r="G848" s="313"/>
    </row>
    <row r="849" spans="1:7" ht="24">
      <c r="A849" s="314" t="s">
        <v>405</v>
      </c>
      <c r="B849" s="314"/>
      <c r="C849" s="10" t="s">
        <v>174</v>
      </c>
      <c r="D849" s="10" t="s">
        <v>175</v>
      </c>
      <c r="E849" s="10" t="s">
        <v>176</v>
      </c>
      <c r="F849" s="10" t="s">
        <v>177</v>
      </c>
      <c r="G849" s="10" t="s">
        <v>178</v>
      </c>
    </row>
    <row r="850" spans="1:7" ht="34.200000000000003">
      <c r="A850" s="11" t="s">
        <v>673</v>
      </c>
      <c r="B850" s="12" t="s">
        <v>674</v>
      </c>
      <c r="C850" s="11" t="s">
        <v>31</v>
      </c>
      <c r="D850" s="11" t="s">
        <v>40</v>
      </c>
      <c r="E850" s="13">
        <v>5.5999999999999999E-5</v>
      </c>
      <c r="F850" s="14">
        <v>820000</v>
      </c>
      <c r="G850" s="14">
        <f>TRUNC(TRUNC(E850,8)*F850,2)</f>
        <v>45.92</v>
      </c>
    </row>
    <row r="851" spans="1:7">
      <c r="A851" s="5"/>
      <c r="B851" s="5"/>
      <c r="C851" s="5"/>
      <c r="D851" s="5"/>
      <c r="E851" s="310" t="s">
        <v>408</v>
      </c>
      <c r="F851" s="310"/>
      <c r="G851" s="15">
        <f>SUM(G850:G850)</f>
        <v>45.92</v>
      </c>
    </row>
    <row r="852" spans="1:7">
      <c r="A852" s="5"/>
      <c r="B852" s="5"/>
      <c r="C852" s="5"/>
      <c r="D852" s="5"/>
      <c r="E852" s="312" t="s">
        <v>181</v>
      </c>
      <c r="F852" s="312"/>
      <c r="G852" s="4">
        <f>SUM(G851)</f>
        <v>45.92</v>
      </c>
    </row>
    <row r="853" spans="1:7">
      <c r="A853" s="5"/>
      <c r="B853" s="5"/>
      <c r="C853" s="5"/>
      <c r="D853" s="5"/>
      <c r="E853" s="315"/>
      <c r="F853" s="315"/>
      <c r="G853" s="315"/>
    </row>
    <row r="854" spans="1:7">
      <c r="A854" s="313" t="s">
        <v>675</v>
      </c>
      <c r="B854" s="313"/>
      <c r="C854" s="313"/>
      <c r="D854" s="313"/>
      <c r="E854" s="313"/>
      <c r="F854" s="313"/>
      <c r="G854" s="313"/>
    </row>
    <row r="855" spans="1:7" ht="24">
      <c r="A855" s="314" t="s">
        <v>405</v>
      </c>
      <c r="B855" s="314"/>
      <c r="C855" s="10" t="s">
        <v>174</v>
      </c>
      <c r="D855" s="10" t="s">
        <v>175</v>
      </c>
      <c r="E855" s="10" t="s">
        <v>176</v>
      </c>
      <c r="F855" s="10" t="s">
        <v>177</v>
      </c>
      <c r="G855" s="10" t="s">
        <v>178</v>
      </c>
    </row>
    <row r="856" spans="1:7" ht="34.200000000000003">
      <c r="A856" s="11" t="s">
        <v>673</v>
      </c>
      <c r="B856" s="12" t="s">
        <v>674</v>
      </c>
      <c r="C856" s="11" t="s">
        <v>31</v>
      </c>
      <c r="D856" s="11" t="s">
        <v>40</v>
      </c>
      <c r="E856" s="13">
        <v>1.4800000000000001E-5</v>
      </c>
      <c r="F856" s="14">
        <v>820000</v>
      </c>
      <c r="G856" s="14">
        <f>TRUNC(TRUNC(E856,8)*F856,2)</f>
        <v>12.13</v>
      </c>
    </row>
    <row r="857" spans="1:7">
      <c r="A857" s="5"/>
      <c r="B857" s="5"/>
      <c r="C857" s="5"/>
      <c r="D857" s="5"/>
      <c r="E857" s="310" t="s">
        <v>408</v>
      </c>
      <c r="F857" s="310"/>
      <c r="G857" s="15">
        <f>SUM(G856:G856)</f>
        <v>12.13</v>
      </c>
    </row>
    <row r="858" spans="1:7">
      <c r="A858" s="5"/>
      <c r="B858" s="5"/>
      <c r="C858" s="5"/>
      <c r="D858" s="5"/>
      <c r="E858" s="312" t="s">
        <v>181</v>
      </c>
      <c r="F858" s="312"/>
      <c r="G858" s="4">
        <f>SUM(G857)</f>
        <v>12.13</v>
      </c>
    </row>
    <row r="859" spans="1:7">
      <c r="A859" s="5"/>
      <c r="B859" s="5"/>
      <c r="C859" s="5"/>
      <c r="D859" s="5"/>
      <c r="E859" s="315"/>
      <c r="F859" s="315"/>
      <c r="G859" s="315"/>
    </row>
    <row r="860" spans="1:7">
      <c r="A860" s="313" t="s">
        <v>676</v>
      </c>
      <c r="B860" s="313"/>
      <c r="C860" s="313"/>
      <c r="D860" s="313"/>
      <c r="E860" s="313"/>
      <c r="F860" s="313"/>
      <c r="G860" s="313"/>
    </row>
    <row r="861" spans="1:7" ht="24">
      <c r="A861" s="314" t="s">
        <v>405</v>
      </c>
      <c r="B861" s="314"/>
      <c r="C861" s="10" t="s">
        <v>174</v>
      </c>
      <c r="D861" s="10" t="s">
        <v>175</v>
      </c>
      <c r="E861" s="10" t="s">
        <v>176</v>
      </c>
      <c r="F861" s="10" t="s">
        <v>177</v>
      </c>
      <c r="G861" s="10" t="s">
        <v>178</v>
      </c>
    </row>
    <row r="862" spans="1:7" ht="34.200000000000003">
      <c r="A862" s="11" t="s">
        <v>673</v>
      </c>
      <c r="B862" s="12" t="s">
        <v>674</v>
      </c>
      <c r="C862" s="11" t="s">
        <v>31</v>
      </c>
      <c r="D862" s="11" t="s">
        <v>40</v>
      </c>
      <c r="E862" s="13">
        <v>6.9999999999999994E-5</v>
      </c>
      <c r="F862" s="14">
        <v>820000</v>
      </c>
      <c r="G862" s="14">
        <f>TRUNC(TRUNC(E862,8)*F862,2)</f>
        <v>57.4</v>
      </c>
    </row>
    <row r="863" spans="1:7">
      <c r="A863" s="5"/>
      <c r="B863" s="5"/>
      <c r="C863" s="5"/>
      <c r="D863" s="5"/>
      <c r="E863" s="310" t="s">
        <v>408</v>
      </c>
      <c r="F863" s="310"/>
      <c r="G863" s="15">
        <f>SUM(G862:G862)</f>
        <v>57.4</v>
      </c>
    </row>
    <row r="864" spans="1:7">
      <c r="A864" s="5"/>
      <c r="B864" s="5"/>
      <c r="C864" s="5"/>
      <c r="D864" s="5"/>
      <c r="E864" s="312" t="s">
        <v>181</v>
      </c>
      <c r="F864" s="312"/>
      <c r="G864" s="4">
        <f>SUM(G863)</f>
        <v>57.4</v>
      </c>
    </row>
    <row r="865" spans="1:7">
      <c r="A865" s="5"/>
      <c r="B865" s="5"/>
      <c r="C865" s="5"/>
      <c r="D865" s="5"/>
      <c r="E865" s="315"/>
      <c r="F865" s="315"/>
      <c r="G865" s="315"/>
    </row>
    <row r="866" spans="1:7">
      <c r="A866" s="313" t="s">
        <v>677</v>
      </c>
      <c r="B866" s="313"/>
      <c r="C866" s="313"/>
      <c r="D866" s="313"/>
      <c r="E866" s="313"/>
      <c r="F866" s="313"/>
      <c r="G866" s="313"/>
    </row>
    <row r="867" spans="1:7" ht="24">
      <c r="A867" s="314" t="s">
        <v>173</v>
      </c>
      <c r="B867" s="314"/>
      <c r="C867" s="10" t="s">
        <v>174</v>
      </c>
      <c r="D867" s="10" t="s">
        <v>175</v>
      </c>
      <c r="E867" s="10" t="s">
        <v>176</v>
      </c>
      <c r="F867" s="10" t="s">
        <v>177</v>
      </c>
      <c r="G867" s="10" t="s">
        <v>178</v>
      </c>
    </row>
    <row r="868" spans="1:7" ht="22.8">
      <c r="A868" s="11" t="s">
        <v>512</v>
      </c>
      <c r="B868" s="12" t="s">
        <v>513</v>
      </c>
      <c r="C868" s="11" t="s">
        <v>31</v>
      </c>
      <c r="D868" s="11" t="s">
        <v>489</v>
      </c>
      <c r="E868" s="13">
        <v>10.77</v>
      </c>
      <c r="F868" s="14">
        <v>6.32</v>
      </c>
      <c r="G868" s="14">
        <f>TRUNC(TRUNC(E868,8)*F868,2)</f>
        <v>68.06</v>
      </c>
    </row>
    <row r="869" spans="1:7">
      <c r="A869" s="5"/>
      <c r="B869" s="5"/>
      <c r="C869" s="5"/>
      <c r="D869" s="5"/>
      <c r="E869" s="310" t="s">
        <v>180</v>
      </c>
      <c r="F869" s="310"/>
      <c r="G869" s="15">
        <f>SUM(G868:G868)</f>
        <v>68.06</v>
      </c>
    </row>
    <row r="870" spans="1:7">
      <c r="A870" s="5"/>
      <c r="B870" s="5"/>
      <c r="C870" s="5"/>
      <c r="D870" s="5"/>
      <c r="E870" s="312" t="s">
        <v>181</v>
      </c>
      <c r="F870" s="312"/>
      <c r="G870" s="4">
        <f>SUM(G869)</f>
        <v>68.06</v>
      </c>
    </row>
    <row r="871" spans="1:7">
      <c r="A871" s="5"/>
      <c r="B871" s="5"/>
      <c r="C871" s="5"/>
      <c r="D871" s="5"/>
      <c r="E871" s="315"/>
      <c r="F871" s="315"/>
      <c r="G871" s="315"/>
    </row>
    <row r="872" spans="1:7">
      <c r="A872" s="313" t="s">
        <v>678</v>
      </c>
      <c r="B872" s="313"/>
      <c r="C872" s="313"/>
      <c r="D872" s="313"/>
      <c r="E872" s="313"/>
      <c r="F872" s="313"/>
      <c r="G872" s="313"/>
    </row>
    <row r="873" spans="1:7" ht="24">
      <c r="A873" s="314" t="s">
        <v>195</v>
      </c>
      <c r="B873" s="314"/>
      <c r="C873" s="10" t="s">
        <v>174</v>
      </c>
      <c r="D873" s="10" t="s">
        <v>175</v>
      </c>
      <c r="E873" s="10" t="s">
        <v>176</v>
      </c>
      <c r="F873" s="10" t="s">
        <v>177</v>
      </c>
      <c r="G873" s="10" t="s">
        <v>178</v>
      </c>
    </row>
    <row r="874" spans="1:7">
      <c r="A874" s="11" t="s">
        <v>203</v>
      </c>
      <c r="B874" s="12" t="s">
        <v>204</v>
      </c>
      <c r="C874" s="11" t="s">
        <v>31</v>
      </c>
      <c r="D874" s="11" t="s">
        <v>198</v>
      </c>
      <c r="E874" s="13">
        <v>1</v>
      </c>
      <c r="F874" s="14">
        <v>22.95</v>
      </c>
      <c r="G874" s="14">
        <f>TRUNC(TRUNC(E874,8)*F874,2)</f>
        <v>22.95</v>
      </c>
    </row>
    <row r="875" spans="1:7">
      <c r="A875" s="5"/>
      <c r="B875" s="5"/>
      <c r="C875" s="5"/>
      <c r="D875" s="5"/>
      <c r="E875" s="310" t="s">
        <v>205</v>
      </c>
      <c r="F875" s="310"/>
      <c r="G875" s="15">
        <f>SUM(G874:G874)</f>
        <v>22.95</v>
      </c>
    </row>
    <row r="876" spans="1:7" ht="24">
      <c r="A876" s="314" t="s">
        <v>254</v>
      </c>
      <c r="B876" s="314"/>
      <c r="C876" s="10" t="s">
        <v>174</v>
      </c>
      <c r="D876" s="10" t="s">
        <v>175</v>
      </c>
      <c r="E876" s="10" t="s">
        <v>176</v>
      </c>
      <c r="F876" s="10" t="s">
        <v>177</v>
      </c>
      <c r="G876" s="10" t="s">
        <v>178</v>
      </c>
    </row>
    <row r="877" spans="1:7" ht="45.6">
      <c r="A877" s="11" t="s">
        <v>679</v>
      </c>
      <c r="B877" s="12" t="s">
        <v>680</v>
      </c>
      <c r="C877" s="11" t="s">
        <v>31</v>
      </c>
      <c r="D877" s="11" t="s">
        <v>198</v>
      </c>
      <c r="E877" s="13">
        <v>1</v>
      </c>
      <c r="F877" s="14">
        <v>3.71</v>
      </c>
      <c r="G877" s="14">
        <f>TRUNC(TRUNC(E877,8)*F877,2)</f>
        <v>3.71</v>
      </c>
    </row>
    <row r="878" spans="1:7" ht="34.200000000000003">
      <c r="A878" s="11" t="s">
        <v>681</v>
      </c>
      <c r="B878" s="12" t="s">
        <v>682</v>
      </c>
      <c r="C878" s="11" t="s">
        <v>31</v>
      </c>
      <c r="D878" s="11" t="s">
        <v>198</v>
      </c>
      <c r="E878" s="13">
        <v>1</v>
      </c>
      <c r="F878" s="14">
        <v>1.28</v>
      </c>
      <c r="G878" s="14">
        <f>TRUNC(TRUNC(E878,8)*F878,2)</f>
        <v>1.28</v>
      </c>
    </row>
    <row r="879" spans="1:7" ht="45.6">
      <c r="A879" s="11" t="s">
        <v>683</v>
      </c>
      <c r="B879" s="12" t="s">
        <v>684</v>
      </c>
      <c r="C879" s="11" t="s">
        <v>31</v>
      </c>
      <c r="D879" s="11" t="s">
        <v>198</v>
      </c>
      <c r="E879" s="13">
        <v>1</v>
      </c>
      <c r="F879" s="14">
        <v>4.6399999999999997</v>
      </c>
      <c r="G879" s="14">
        <f>TRUNC(TRUNC(E879,8)*F879,2)</f>
        <v>4.6399999999999997</v>
      </c>
    </row>
    <row r="880" spans="1:7" ht="45.6">
      <c r="A880" s="11" t="s">
        <v>685</v>
      </c>
      <c r="B880" s="12" t="s">
        <v>686</v>
      </c>
      <c r="C880" s="11" t="s">
        <v>31</v>
      </c>
      <c r="D880" s="11" t="s">
        <v>198</v>
      </c>
      <c r="E880" s="13">
        <v>1</v>
      </c>
      <c r="F880" s="14">
        <v>3.12</v>
      </c>
      <c r="G880" s="14">
        <f>TRUNC(TRUNC(E880,8)*F880,2)</f>
        <v>3.12</v>
      </c>
    </row>
    <row r="881" spans="1:7">
      <c r="A881" s="5"/>
      <c r="B881" s="5"/>
      <c r="C881" s="5"/>
      <c r="D881" s="5"/>
      <c r="E881" s="310" t="s">
        <v>257</v>
      </c>
      <c r="F881" s="310"/>
      <c r="G881" s="15">
        <f>SUM(G877:G880)</f>
        <v>12.75</v>
      </c>
    </row>
    <row r="882" spans="1:7">
      <c r="A882" s="5"/>
      <c r="B882" s="5"/>
      <c r="C882" s="5"/>
      <c r="D882" s="5"/>
      <c r="E882" s="312" t="s">
        <v>181</v>
      </c>
      <c r="F882" s="312"/>
      <c r="G882" s="4">
        <f>SUM(G875,G881)</f>
        <v>35.700000000000003</v>
      </c>
    </row>
    <row r="883" spans="1:7">
      <c r="A883" s="5"/>
      <c r="B883" s="5"/>
      <c r="C883" s="5"/>
      <c r="D883" s="5"/>
      <c r="E883" s="315"/>
      <c r="F883" s="315"/>
      <c r="G883" s="315"/>
    </row>
    <row r="884" spans="1:7">
      <c r="A884" s="313" t="s">
        <v>687</v>
      </c>
      <c r="B884" s="313"/>
      <c r="C884" s="313"/>
      <c r="D884" s="313"/>
      <c r="E884" s="313"/>
      <c r="F884" s="313"/>
      <c r="G884" s="313"/>
    </row>
    <row r="885" spans="1:7" ht="24">
      <c r="A885" s="314" t="s">
        <v>405</v>
      </c>
      <c r="B885" s="314"/>
      <c r="C885" s="10" t="s">
        <v>174</v>
      </c>
      <c r="D885" s="10" t="s">
        <v>175</v>
      </c>
      <c r="E885" s="10" t="s">
        <v>176</v>
      </c>
      <c r="F885" s="10" t="s">
        <v>177</v>
      </c>
      <c r="G885" s="10" t="s">
        <v>178</v>
      </c>
    </row>
    <row r="886" spans="1:7" ht="34.200000000000003">
      <c r="A886" s="11" t="s">
        <v>688</v>
      </c>
      <c r="B886" s="12" t="s">
        <v>689</v>
      </c>
      <c r="C886" s="11" t="s">
        <v>31</v>
      </c>
      <c r="D886" s="11" t="s">
        <v>40</v>
      </c>
      <c r="E886" s="13">
        <v>3.1999999999999999E-5</v>
      </c>
      <c r="F886" s="14">
        <v>116000</v>
      </c>
      <c r="G886" s="14">
        <f>TRUNC(TRUNC(E886,8)*F886,2)</f>
        <v>3.71</v>
      </c>
    </row>
    <row r="887" spans="1:7">
      <c r="A887" s="5"/>
      <c r="B887" s="5"/>
      <c r="C887" s="5"/>
      <c r="D887" s="5"/>
      <c r="E887" s="310" t="s">
        <v>408</v>
      </c>
      <c r="F887" s="310"/>
      <c r="G887" s="15">
        <f>SUM(G886:G886)</f>
        <v>3.71</v>
      </c>
    </row>
    <row r="888" spans="1:7">
      <c r="A888" s="5"/>
      <c r="B888" s="5"/>
      <c r="C888" s="5"/>
      <c r="D888" s="5"/>
      <c r="E888" s="312" t="s">
        <v>181</v>
      </c>
      <c r="F888" s="312"/>
      <c r="G888" s="4">
        <f>SUM(G887)</f>
        <v>3.71</v>
      </c>
    </row>
    <row r="889" spans="1:7">
      <c r="A889" s="5"/>
      <c r="B889" s="5"/>
      <c r="C889" s="5"/>
      <c r="D889" s="5"/>
      <c r="E889" s="315"/>
      <c r="F889" s="315"/>
      <c r="G889" s="315"/>
    </row>
    <row r="890" spans="1:7">
      <c r="A890" s="313" t="s">
        <v>690</v>
      </c>
      <c r="B890" s="313"/>
      <c r="C890" s="313"/>
      <c r="D890" s="313"/>
      <c r="E890" s="313"/>
      <c r="F890" s="313"/>
      <c r="G890" s="313"/>
    </row>
    <row r="891" spans="1:7" ht="24">
      <c r="A891" s="314" t="s">
        <v>405</v>
      </c>
      <c r="B891" s="314"/>
      <c r="C891" s="10" t="s">
        <v>174</v>
      </c>
      <c r="D891" s="10" t="s">
        <v>175</v>
      </c>
      <c r="E891" s="10" t="s">
        <v>176</v>
      </c>
      <c r="F891" s="10" t="s">
        <v>177</v>
      </c>
      <c r="G891" s="10" t="s">
        <v>178</v>
      </c>
    </row>
    <row r="892" spans="1:7" ht="34.200000000000003">
      <c r="A892" s="11" t="s">
        <v>688</v>
      </c>
      <c r="B892" s="12" t="s">
        <v>689</v>
      </c>
      <c r="C892" s="11" t="s">
        <v>31</v>
      </c>
      <c r="D892" s="11" t="s">
        <v>40</v>
      </c>
      <c r="E892" s="13">
        <v>1.11E-5</v>
      </c>
      <c r="F892" s="14">
        <v>116000</v>
      </c>
      <c r="G892" s="14">
        <f>TRUNC(TRUNC(E892,8)*F892,2)</f>
        <v>1.28</v>
      </c>
    </row>
    <row r="893" spans="1:7">
      <c r="A893" s="5"/>
      <c r="B893" s="5"/>
      <c r="C893" s="5"/>
      <c r="D893" s="5"/>
      <c r="E893" s="310" t="s">
        <v>408</v>
      </c>
      <c r="F893" s="310"/>
      <c r="G893" s="15">
        <f>SUM(G892:G892)</f>
        <v>1.28</v>
      </c>
    </row>
    <row r="894" spans="1:7">
      <c r="A894" s="5"/>
      <c r="B894" s="5"/>
      <c r="C894" s="5"/>
      <c r="D894" s="5"/>
      <c r="E894" s="312" t="s">
        <v>181</v>
      </c>
      <c r="F894" s="312"/>
      <c r="G894" s="4">
        <f>SUM(G893)</f>
        <v>1.28</v>
      </c>
    </row>
    <row r="895" spans="1:7">
      <c r="A895" s="5"/>
      <c r="B895" s="5"/>
      <c r="C895" s="5"/>
      <c r="D895" s="5"/>
      <c r="E895" s="315"/>
      <c r="F895" s="315"/>
      <c r="G895" s="315"/>
    </row>
    <row r="896" spans="1:7">
      <c r="A896" s="313" t="s">
        <v>691</v>
      </c>
      <c r="B896" s="313"/>
      <c r="C896" s="313"/>
      <c r="D896" s="313"/>
      <c r="E896" s="313"/>
      <c r="F896" s="313"/>
      <c r="G896" s="313"/>
    </row>
    <row r="897" spans="1:7" ht="24">
      <c r="A897" s="314" t="s">
        <v>405</v>
      </c>
      <c r="B897" s="314"/>
      <c r="C897" s="10" t="s">
        <v>174</v>
      </c>
      <c r="D897" s="10" t="s">
        <v>175</v>
      </c>
      <c r="E897" s="10" t="s">
        <v>176</v>
      </c>
      <c r="F897" s="10" t="s">
        <v>177</v>
      </c>
      <c r="G897" s="10" t="s">
        <v>178</v>
      </c>
    </row>
    <row r="898" spans="1:7" ht="34.200000000000003">
      <c r="A898" s="11" t="s">
        <v>688</v>
      </c>
      <c r="B898" s="12" t="s">
        <v>689</v>
      </c>
      <c r="C898" s="11" t="s">
        <v>31</v>
      </c>
      <c r="D898" s="11" t="s">
        <v>40</v>
      </c>
      <c r="E898" s="13">
        <v>4.0000000000000003E-5</v>
      </c>
      <c r="F898" s="14">
        <v>116000</v>
      </c>
      <c r="G898" s="14">
        <f>TRUNC(TRUNC(E898,8)*F898,2)</f>
        <v>4.6399999999999997</v>
      </c>
    </row>
    <row r="899" spans="1:7">
      <c r="A899" s="5"/>
      <c r="B899" s="5"/>
      <c r="C899" s="5"/>
      <c r="D899" s="5"/>
      <c r="E899" s="310" t="s">
        <v>408</v>
      </c>
      <c r="F899" s="310"/>
      <c r="G899" s="15">
        <f>SUM(G898:G898)</f>
        <v>4.6399999999999997</v>
      </c>
    </row>
    <row r="900" spans="1:7">
      <c r="A900" s="5"/>
      <c r="B900" s="5"/>
      <c r="C900" s="5"/>
      <c r="D900" s="5"/>
      <c r="E900" s="312" t="s">
        <v>181</v>
      </c>
      <c r="F900" s="312"/>
      <c r="G900" s="4">
        <f>SUM(G899)</f>
        <v>4.6399999999999997</v>
      </c>
    </row>
    <row r="901" spans="1:7">
      <c r="A901" s="5"/>
      <c r="B901" s="5"/>
      <c r="C901" s="5"/>
      <c r="D901" s="5"/>
      <c r="E901" s="315"/>
      <c r="F901" s="315"/>
      <c r="G901" s="315"/>
    </row>
    <row r="902" spans="1:7">
      <c r="A902" s="313" t="s">
        <v>692</v>
      </c>
      <c r="B902" s="313"/>
      <c r="C902" s="313"/>
      <c r="D902" s="313"/>
      <c r="E902" s="313"/>
      <c r="F902" s="313"/>
      <c r="G902" s="313"/>
    </row>
    <row r="903" spans="1:7" ht="24">
      <c r="A903" s="314" t="s">
        <v>173</v>
      </c>
      <c r="B903" s="314"/>
      <c r="C903" s="10" t="s">
        <v>174</v>
      </c>
      <c r="D903" s="10" t="s">
        <v>175</v>
      </c>
      <c r="E903" s="10" t="s">
        <v>176</v>
      </c>
      <c r="F903" s="10" t="s">
        <v>177</v>
      </c>
      <c r="G903" s="10" t="s">
        <v>178</v>
      </c>
    </row>
    <row r="904" spans="1:7">
      <c r="A904" s="11" t="s">
        <v>487</v>
      </c>
      <c r="B904" s="12" t="s">
        <v>488</v>
      </c>
      <c r="C904" s="11" t="s">
        <v>31</v>
      </c>
      <c r="D904" s="11" t="s">
        <v>489</v>
      </c>
      <c r="E904" s="13">
        <v>0.48</v>
      </c>
      <c r="F904" s="14">
        <v>6.5</v>
      </c>
      <c r="G904" s="14">
        <f>TRUNC(TRUNC(E904,8)*F904,2)</f>
        <v>3.12</v>
      </c>
    </row>
    <row r="905" spans="1:7">
      <c r="A905" s="5"/>
      <c r="B905" s="5"/>
      <c r="C905" s="5"/>
      <c r="D905" s="5"/>
      <c r="E905" s="310" t="s">
        <v>180</v>
      </c>
      <c r="F905" s="310"/>
      <c r="G905" s="15">
        <f>SUM(G904:G904)</f>
        <v>3.12</v>
      </c>
    </row>
    <row r="906" spans="1:7">
      <c r="A906" s="5"/>
      <c r="B906" s="5"/>
      <c r="C906" s="5"/>
      <c r="D906" s="5"/>
      <c r="E906" s="312" t="s">
        <v>181</v>
      </c>
      <c r="F906" s="312"/>
      <c r="G906" s="4">
        <f>SUM(G905)</f>
        <v>3.12</v>
      </c>
    </row>
    <row r="907" spans="1:7">
      <c r="A907" s="5"/>
      <c r="B907" s="5"/>
      <c r="C907" s="5"/>
      <c r="D907" s="5"/>
      <c r="E907" s="315"/>
      <c r="F907" s="315"/>
      <c r="G907" s="315"/>
    </row>
    <row r="908" spans="1:7">
      <c r="A908" s="313" t="s">
        <v>693</v>
      </c>
      <c r="B908" s="313"/>
      <c r="C908" s="313"/>
      <c r="D908" s="313"/>
      <c r="E908" s="313"/>
      <c r="F908" s="313"/>
      <c r="G908" s="313"/>
    </row>
    <row r="909" spans="1:7" ht="24">
      <c r="A909" s="314" t="s">
        <v>188</v>
      </c>
      <c r="B909" s="314"/>
      <c r="C909" s="10" t="s">
        <v>174</v>
      </c>
      <c r="D909" s="10" t="s">
        <v>175</v>
      </c>
      <c r="E909" s="10" t="s">
        <v>176</v>
      </c>
      <c r="F909" s="10" t="s">
        <v>177</v>
      </c>
      <c r="G909" s="10" t="s">
        <v>178</v>
      </c>
    </row>
    <row r="910" spans="1:7" ht="34.200000000000003">
      <c r="A910" s="11" t="s">
        <v>694</v>
      </c>
      <c r="B910" s="12" t="s">
        <v>695</v>
      </c>
      <c r="C910" s="11" t="s">
        <v>31</v>
      </c>
      <c r="D910" s="11" t="s">
        <v>212</v>
      </c>
      <c r="E910" s="13">
        <v>2.1999999999999999E-2</v>
      </c>
      <c r="F910" s="14">
        <v>24.46</v>
      </c>
      <c r="G910" s="14">
        <f>TRUNC(TRUNC(E910,8)*F910,2)</f>
        <v>0.53</v>
      </c>
    </row>
    <row r="911" spans="1:7" ht="34.200000000000003">
      <c r="A911" s="11" t="s">
        <v>696</v>
      </c>
      <c r="B911" s="12" t="s">
        <v>697</v>
      </c>
      <c r="C911" s="11" t="s">
        <v>31</v>
      </c>
      <c r="D911" s="11" t="s">
        <v>191</v>
      </c>
      <c r="E911" s="13">
        <v>5.0000000000000001E-3</v>
      </c>
      <c r="F911" s="14">
        <v>25.86</v>
      </c>
      <c r="G911" s="14">
        <f>TRUNC(TRUNC(E911,8)*F911,2)</f>
        <v>0.12</v>
      </c>
    </row>
    <row r="912" spans="1:7">
      <c r="A912" s="5"/>
      <c r="B912" s="5"/>
      <c r="C912" s="5"/>
      <c r="D912" s="5"/>
      <c r="E912" s="310" t="s">
        <v>192</v>
      </c>
      <c r="F912" s="310"/>
      <c r="G912" s="15">
        <f>SUM(G910:G911)</f>
        <v>0.65</v>
      </c>
    </row>
    <row r="913" spans="1:7" ht="24">
      <c r="A913" s="314" t="s">
        <v>173</v>
      </c>
      <c r="B913" s="314"/>
      <c r="C913" s="10" t="s">
        <v>174</v>
      </c>
      <c r="D913" s="10" t="s">
        <v>175</v>
      </c>
      <c r="E913" s="10" t="s">
        <v>176</v>
      </c>
      <c r="F913" s="10" t="s">
        <v>177</v>
      </c>
      <c r="G913" s="10" t="s">
        <v>178</v>
      </c>
    </row>
    <row r="914" spans="1:7" ht="34.200000000000003">
      <c r="A914" s="11" t="s">
        <v>698</v>
      </c>
      <c r="B914" s="12" t="s">
        <v>699</v>
      </c>
      <c r="C914" s="11" t="s">
        <v>31</v>
      </c>
      <c r="D914" s="11" t="s">
        <v>33</v>
      </c>
      <c r="E914" s="13">
        <v>1.05</v>
      </c>
      <c r="F914" s="14">
        <v>46.69</v>
      </c>
      <c r="G914" s="14">
        <f>TRUNC(TRUNC(E914,8)*F914,2)</f>
        <v>49.02</v>
      </c>
    </row>
    <row r="915" spans="1:7">
      <c r="A915" s="5"/>
      <c r="B915" s="5"/>
      <c r="C915" s="5"/>
      <c r="D915" s="5"/>
      <c r="E915" s="310" t="s">
        <v>180</v>
      </c>
      <c r="F915" s="310"/>
      <c r="G915" s="15">
        <f>SUM(G914:G914)</f>
        <v>49.02</v>
      </c>
    </row>
    <row r="916" spans="1:7" ht="24">
      <c r="A916" s="314" t="s">
        <v>195</v>
      </c>
      <c r="B916" s="314"/>
      <c r="C916" s="10" t="s">
        <v>174</v>
      </c>
      <c r="D916" s="10" t="s">
        <v>175</v>
      </c>
      <c r="E916" s="10" t="s">
        <v>176</v>
      </c>
      <c r="F916" s="10" t="s">
        <v>177</v>
      </c>
      <c r="G916" s="10" t="s">
        <v>178</v>
      </c>
    </row>
    <row r="917" spans="1:7" ht="22.8">
      <c r="A917" s="11" t="s">
        <v>700</v>
      </c>
      <c r="B917" s="12" t="s">
        <v>701</v>
      </c>
      <c r="C917" s="11" t="s">
        <v>31</v>
      </c>
      <c r="D917" s="11" t="s">
        <v>198</v>
      </c>
      <c r="E917" s="13">
        <v>5.0000000000000001E-3</v>
      </c>
      <c r="F917" s="14">
        <v>23.69</v>
      </c>
      <c r="G917" s="14">
        <f>TRUNC(TRUNC(E917,8)*F917,2)</f>
        <v>0.11</v>
      </c>
    </row>
    <row r="918" spans="1:7" ht="22.8">
      <c r="A918" s="11" t="s">
        <v>702</v>
      </c>
      <c r="B918" s="12" t="s">
        <v>703</v>
      </c>
      <c r="C918" s="11" t="s">
        <v>31</v>
      </c>
      <c r="D918" s="11" t="s">
        <v>198</v>
      </c>
      <c r="E918" s="13">
        <v>5.0000000000000001E-3</v>
      </c>
      <c r="F918" s="14">
        <v>27.92</v>
      </c>
      <c r="G918" s="14">
        <f>TRUNC(TRUNC(E918,8)*F918,2)</f>
        <v>0.13</v>
      </c>
    </row>
    <row r="919" spans="1:7">
      <c r="A919" s="5"/>
      <c r="B919" s="5"/>
      <c r="C919" s="5"/>
      <c r="D919" s="5"/>
      <c r="E919" s="310" t="s">
        <v>205</v>
      </c>
      <c r="F919" s="310"/>
      <c r="G919" s="15">
        <f>SUM(G917:G918)</f>
        <v>0.24</v>
      </c>
    </row>
    <row r="920" spans="1:7">
      <c r="A920" s="5"/>
      <c r="B920" s="5"/>
      <c r="C920" s="5"/>
      <c r="D920" s="5"/>
      <c r="E920" s="312" t="s">
        <v>181</v>
      </c>
      <c r="F920" s="312"/>
      <c r="G920" s="4">
        <f>SUM(G912,G915,G919)</f>
        <v>49.910000000000004</v>
      </c>
    </row>
    <row r="921" spans="1:7">
      <c r="A921" s="5"/>
      <c r="B921" s="5"/>
      <c r="C921" s="5"/>
      <c r="D921" s="5"/>
      <c r="E921" s="315"/>
      <c r="F921" s="315"/>
      <c r="G921" s="315"/>
    </row>
    <row r="922" spans="1:7">
      <c r="A922" s="313" t="s">
        <v>704</v>
      </c>
      <c r="B922" s="313"/>
      <c r="C922" s="313"/>
      <c r="D922" s="313"/>
      <c r="E922" s="313"/>
      <c r="F922" s="313"/>
      <c r="G922" s="313"/>
    </row>
    <row r="923" spans="1:7" ht="24">
      <c r="A923" s="314" t="s">
        <v>322</v>
      </c>
      <c r="B923" s="314"/>
      <c r="C923" s="10" t="s">
        <v>174</v>
      </c>
      <c r="D923" s="10" t="s">
        <v>175</v>
      </c>
      <c r="E923" s="10" t="s">
        <v>176</v>
      </c>
      <c r="F923" s="10" t="s">
        <v>177</v>
      </c>
      <c r="G923" s="10" t="s">
        <v>178</v>
      </c>
    </row>
    <row r="924" spans="1:7" ht="22.8">
      <c r="A924" s="11" t="s">
        <v>323</v>
      </c>
      <c r="B924" s="12" t="s">
        <v>324</v>
      </c>
      <c r="C924" s="11" t="s">
        <v>31</v>
      </c>
      <c r="D924" s="11" t="s">
        <v>198</v>
      </c>
      <c r="E924" s="13">
        <v>1</v>
      </c>
      <c r="F924" s="14">
        <v>2.79</v>
      </c>
      <c r="G924" s="14">
        <f t="shared" ref="G924:G929" si="6">TRUNC(TRUNC(E924,8)*F924,2)</f>
        <v>2.79</v>
      </c>
    </row>
    <row r="925" spans="1:7" ht="22.8">
      <c r="A925" s="11" t="s">
        <v>325</v>
      </c>
      <c r="B925" s="12" t="s">
        <v>326</v>
      </c>
      <c r="C925" s="11" t="s">
        <v>31</v>
      </c>
      <c r="D925" s="11" t="s">
        <v>198</v>
      </c>
      <c r="E925" s="13">
        <v>1</v>
      </c>
      <c r="F925" s="14">
        <v>1.31</v>
      </c>
      <c r="G925" s="14">
        <f t="shared" si="6"/>
        <v>1.31</v>
      </c>
    </row>
    <row r="926" spans="1:7" ht="22.8">
      <c r="A926" s="11" t="s">
        <v>327</v>
      </c>
      <c r="B926" s="12" t="s">
        <v>328</v>
      </c>
      <c r="C926" s="11" t="s">
        <v>31</v>
      </c>
      <c r="D926" s="11" t="s">
        <v>198</v>
      </c>
      <c r="E926" s="13">
        <v>1</v>
      </c>
      <c r="F926" s="14">
        <v>1.43</v>
      </c>
      <c r="G926" s="14">
        <f t="shared" si="6"/>
        <v>1.43</v>
      </c>
    </row>
    <row r="927" spans="1:7" ht="22.8">
      <c r="A927" s="11" t="s">
        <v>329</v>
      </c>
      <c r="B927" s="12" t="s">
        <v>330</v>
      </c>
      <c r="C927" s="11" t="s">
        <v>31</v>
      </c>
      <c r="D927" s="11" t="s">
        <v>198</v>
      </c>
      <c r="E927" s="13">
        <v>1</v>
      </c>
      <c r="F927" s="14">
        <v>0.78</v>
      </c>
      <c r="G927" s="14">
        <f t="shared" si="6"/>
        <v>0.78</v>
      </c>
    </row>
    <row r="928" spans="1:7" ht="22.8">
      <c r="A928" s="11" t="s">
        <v>331</v>
      </c>
      <c r="B928" s="12" t="s">
        <v>332</v>
      </c>
      <c r="C928" s="11" t="s">
        <v>31</v>
      </c>
      <c r="D928" s="11" t="s">
        <v>198</v>
      </c>
      <c r="E928" s="13">
        <v>1</v>
      </c>
      <c r="F928" s="14">
        <v>0.08</v>
      </c>
      <c r="G928" s="14">
        <f t="shared" si="6"/>
        <v>0.08</v>
      </c>
    </row>
    <row r="929" spans="1:7" ht="22.8">
      <c r="A929" s="11" t="s">
        <v>333</v>
      </c>
      <c r="B929" s="12" t="s">
        <v>334</v>
      </c>
      <c r="C929" s="11" t="s">
        <v>31</v>
      </c>
      <c r="D929" s="11" t="s">
        <v>198</v>
      </c>
      <c r="E929" s="13">
        <v>1</v>
      </c>
      <c r="F929" s="14">
        <v>0.54</v>
      </c>
      <c r="G929" s="14">
        <f t="shared" si="6"/>
        <v>0.54</v>
      </c>
    </row>
    <row r="930" spans="1:7">
      <c r="A930" s="5"/>
      <c r="B930" s="5"/>
      <c r="C930" s="5"/>
      <c r="D930" s="5"/>
      <c r="E930" s="310" t="s">
        <v>335</v>
      </c>
      <c r="F930" s="310"/>
      <c r="G930" s="15">
        <f>SUM(G924:G929)</f>
        <v>6.93</v>
      </c>
    </row>
    <row r="931" spans="1:7" ht="24">
      <c r="A931" s="314" t="s">
        <v>336</v>
      </c>
      <c r="B931" s="314"/>
      <c r="C931" s="10" t="s">
        <v>174</v>
      </c>
      <c r="D931" s="10" t="s">
        <v>175</v>
      </c>
      <c r="E931" s="10" t="s">
        <v>176</v>
      </c>
      <c r="F931" s="10" t="s">
        <v>177</v>
      </c>
      <c r="G931" s="10" t="s">
        <v>178</v>
      </c>
    </row>
    <row r="932" spans="1:7">
      <c r="A932" s="11" t="s">
        <v>601</v>
      </c>
      <c r="B932" s="12" t="s">
        <v>602</v>
      </c>
      <c r="C932" s="11" t="s">
        <v>31</v>
      </c>
      <c r="D932" s="11" t="s">
        <v>198</v>
      </c>
      <c r="E932" s="13">
        <v>1</v>
      </c>
      <c r="F932" s="14">
        <v>16.91</v>
      </c>
      <c r="G932" s="14">
        <f>TRUNC(TRUNC(E932,8)*F932,2)</f>
        <v>16.91</v>
      </c>
    </row>
    <row r="933" spans="1:7">
      <c r="A933" s="5"/>
      <c r="B933" s="5"/>
      <c r="C933" s="5"/>
      <c r="D933" s="5"/>
      <c r="E933" s="310" t="s">
        <v>339</v>
      </c>
      <c r="F933" s="310"/>
      <c r="G933" s="15">
        <f>SUM(G932:G932)</f>
        <v>16.91</v>
      </c>
    </row>
    <row r="934" spans="1:7" ht="24">
      <c r="A934" s="314" t="s">
        <v>254</v>
      </c>
      <c r="B934" s="314"/>
      <c r="C934" s="10" t="s">
        <v>174</v>
      </c>
      <c r="D934" s="10" t="s">
        <v>175</v>
      </c>
      <c r="E934" s="10" t="s">
        <v>176</v>
      </c>
      <c r="F934" s="10" t="s">
        <v>177</v>
      </c>
      <c r="G934" s="10" t="s">
        <v>178</v>
      </c>
    </row>
    <row r="935" spans="1:7" ht="22.8">
      <c r="A935" s="11" t="s">
        <v>705</v>
      </c>
      <c r="B935" s="12" t="s">
        <v>706</v>
      </c>
      <c r="C935" s="11" t="s">
        <v>31</v>
      </c>
      <c r="D935" s="11" t="s">
        <v>198</v>
      </c>
      <c r="E935" s="13">
        <v>1</v>
      </c>
      <c r="F935" s="14">
        <v>0.08</v>
      </c>
      <c r="G935" s="14">
        <f>TRUNC(TRUNC(E935,8)*F935,2)</f>
        <v>0.08</v>
      </c>
    </row>
    <row r="936" spans="1:7">
      <c r="A936" s="5"/>
      <c r="B936" s="5"/>
      <c r="C936" s="5"/>
      <c r="D936" s="5"/>
      <c r="E936" s="310" t="s">
        <v>257</v>
      </c>
      <c r="F936" s="310"/>
      <c r="G936" s="15">
        <f>SUM(G935:G935)</f>
        <v>0.08</v>
      </c>
    </row>
    <row r="937" spans="1:7">
      <c r="A937" s="5"/>
      <c r="B937" s="5"/>
      <c r="C937" s="5"/>
      <c r="D937" s="5"/>
      <c r="E937" s="312" t="s">
        <v>181</v>
      </c>
      <c r="F937" s="312"/>
      <c r="G937" s="4">
        <f>SUM(G930,G933,G936)</f>
        <v>23.919999999999998</v>
      </c>
    </row>
    <row r="938" spans="1:7">
      <c r="A938" s="5"/>
      <c r="B938" s="5"/>
      <c r="C938" s="5"/>
      <c r="D938" s="5"/>
      <c r="E938" s="315"/>
      <c r="F938" s="315"/>
      <c r="G938" s="315"/>
    </row>
    <row r="939" spans="1:7">
      <c r="A939" s="313" t="s">
        <v>707</v>
      </c>
      <c r="B939" s="313"/>
      <c r="C939" s="313"/>
      <c r="D939" s="313"/>
      <c r="E939" s="313"/>
      <c r="F939" s="313"/>
      <c r="G939" s="313"/>
    </row>
    <row r="940" spans="1:7" ht="24">
      <c r="A940" s="314" t="s">
        <v>188</v>
      </c>
      <c r="B940" s="314"/>
      <c r="C940" s="10" t="s">
        <v>174</v>
      </c>
      <c r="D940" s="10" t="s">
        <v>175</v>
      </c>
      <c r="E940" s="10" t="s">
        <v>176</v>
      </c>
      <c r="F940" s="10" t="s">
        <v>177</v>
      </c>
      <c r="G940" s="10" t="s">
        <v>178</v>
      </c>
    </row>
    <row r="941" spans="1:7" ht="34.200000000000003">
      <c r="A941" s="11" t="s">
        <v>708</v>
      </c>
      <c r="B941" s="12" t="s">
        <v>709</v>
      </c>
      <c r="C941" s="11" t="s">
        <v>31</v>
      </c>
      <c r="D941" s="11" t="s">
        <v>212</v>
      </c>
      <c r="E941" s="13">
        <v>0.13</v>
      </c>
      <c r="F941" s="14">
        <v>0.53</v>
      </c>
      <c r="G941" s="14">
        <f>TRUNC(TRUNC(E941,8)*F941,2)</f>
        <v>0.06</v>
      </c>
    </row>
    <row r="942" spans="1:7" ht="34.200000000000003">
      <c r="A942" s="11" t="s">
        <v>710</v>
      </c>
      <c r="B942" s="12" t="s">
        <v>711</v>
      </c>
      <c r="C942" s="11" t="s">
        <v>31</v>
      </c>
      <c r="D942" s="11" t="s">
        <v>191</v>
      </c>
      <c r="E942" s="13">
        <v>9.4E-2</v>
      </c>
      <c r="F942" s="14">
        <v>1.36</v>
      </c>
      <c r="G942" s="14">
        <f>TRUNC(TRUNC(E942,8)*F942,2)</f>
        <v>0.12</v>
      </c>
    </row>
    <row r="943" spans="1:7">
      <c r="A943" s="5"/>
      <c r="B943" s="5"/>
      <c r="C943" s="5"/>
      <c r="D943" s="5"/>
      <c r="E943" s="310" t="s">
        <v>192</v>
      </c>
      <c r="F943" s="310"/>
      <c r="G943" s="15">
        <f>SUM(G941:G942)</f>
        <v>0.18</v>
      </c>
    </row>
    <row r="944" spans="1:7" ht="24">
      <c r="A944" s="314" t="s">
        <v>195</v>
      </c>
      <c r="B944" s="314"/>
      <c r="C944" s="10" t="s">
        <v>174</v>
      </c>
      <c r="D944" s="10" t="s">
        <v>175</v>
      </c>
      <c r="E944" s="10" t="s">
        <v>176</v>
      </c>
      <c r="F944" s="10" t="s">
        <v>177</v>
      </c>
      <c r="G944" s="10" t="s">
        <v>178</v>
      </c>
    </row>
    <row r="945" spans="1:7" ht="22.8">
      <c r="A945" s="11" t="s">
        <v>702</v>
      </c>
      <c r="B945" s="12" t="s">
        <v>703</v>
      </c>
      <c r="C945" s="11" t="s">
        <v>31</v>
      </c>
      <c r="D945" s="11" t="s">
        <v>198</v>
      </c>
      <c r="E945" s="13">
        <v>0.224</v>
      </c>
      <c r="F945" s="14">
        <v>27.92</v>
      </c>
      <c r="G945" s="14">
        <f>TRUNC(TRUNC(E945,8)*F945,2)</f>
        <v>6.25</v>
      </c>
    </row>
    <row r="946" spans="1:7">
      <c r="A946" s="11" t="s">
        <v>278</v>
      </c>
      <c r="B946" s="12" t="s">
        <v>279</v>
      </c>
      <c r="C946" s="11" t="s">
        <v>31</v>
      </c>
      <c r="D946" s="11" t="s">
        <v>198</v>
      </c>
      <c r="E946" s="13">
        <v>0.224</v>
      </c>
      <c r="F946" s="14">
        <v>28.34</v>
      </c>
      <c r="G946" s="14">
        <f>TRUNC(TRUNC(E946,8)*F946,2)</f>
        <v>6.34</v>
      </c>
    </row>
    <row r="947" spans="1:7">
      <c r="A947" s="11" t="s">
        <v>203</v>
      </c>
      <c r="B947" s="12" t="s">
        <v>204</v>
      </c>
      <c r="C947" s="11" t="s">
        <v>31</v>
      </c>
      <c r="D947" s="11" t="s">
        <v>198</v>
      </c>
      <c r="E947" s="13">
        <v>1.345</v>
      </c>
      <c r="F947" s="14">
        <v>22.95</v>
      </c>
      <c r="G947" s="14">
        <f>TRUNC(TRUNC(E947,8)*F947,2)</f>
        <v>30.86</v>
      </c>
    </row>
    <row r="948" spans="1:7">
      <c r="A948" s="5"/>
      <c r="B948" s="5"/>
      <c r="C948" s="5"/>
      <c r="D948" s="5"/>
      <c r="E948" s="310" t="s">
        <v>205</v>
      </c>
      <c r="F948" s="310"/>
      <c r="G948" s="15">
        <f>SUM(G945:G947)</f>
        <v>43.45</v>
      </c>
    </row>
    <row r="949" spans="1:7">
      <c r="A949" s="5"/>
      <c r="B949" s="5"/>
      <c r="C949" s="5"/>
      <c r="D949" s="5"/>
      <c r="E949" s="312" t="s">
        <v>181</v>
      </c>
      <c r="F949" s="312"/>
      <c r="G949" s="4">
        <f>SUM(G943,G948)</f>
        <v>43.63</v>
      </c>
    </row>
    <row r="950" spans="1:7">
      <c r="A950" s="5"/>
      <c r="B950" s="5"/>
      <c r="C950" s="5"/>
      <c r="D950" s="5"/>
      <c r="E950" s="315"/>
      <c r="F950" s="315"/>
      <c r="G950" s="315"/>
    </row>
    <row r="951" spans="1:7">
      <c r="A951" s="313" t="s">
        <v>712</v>
      </c>
      <c r="B951" s="313"/>
      <c r="C951" s="313"/>
      <c r="D951" s="313"/>
      <c r="E951" s="313"/>
      <c r="F951" s="313"/>
      <c r="G951" s="313"/>
    </row>
    <row r="952" spans="1:7" ht="24">
      <c r="A952" s="314" t="s">
        <v>322</v>
      </c>
      <c r="B952" s="314"/>
      <c r="C952" s="10" t="s">
        <v>174</v>
      </c>
      <c r="D952" s="10" t="s">
        <v>175</v>
      </c>
      <c r="E952" s="10" t="s">
        <v>176</v>
      </c>
      <c r="F952" s="10" t="s">
        <v>177</v>
      </c>
      <c r="G952" s="10" t="s">
        <v>178</v>
      </c>
    </row>
    <row r="953" spans="1:7" ht="22.8">
      <c r="A953" s="11" t="s">
        <v>323</v>
      </c>
      <c r="B953" s="12" t="s">
        <v>324</v>
      </c>
      <c r="C953" s="11" t="s">
        <v>31</v>
      </c>
      <c r="D953" s="11" t="s">
        <v>198</v>
      </c>
      <c r="E953" s="13">
        <v>1</v>
      </c>
      <c r="F953" s="14">
        <v>2.79</v>
      </c>
      <c r="G953" s="14">
        <f t="shared" ref="G953:G958" si="7">TRUNC(TRUNC(E953,8)*F953,2)</f>
        <v>2.79</v>
      </c>
    </row>
    <row r="954" spans="1:7" ht="22.8">
      <c r="A954" s="11" t="s">
        <v>713</v>
      </c>
      <c r="B954" s="12" t="s">
        <v>714</v>
      </c>
      <c r="C954" s="11" t="s">
        <v>31</v>
      </c>
      <c r="D954" s="11" t="s">
        <v>198</v>
      </c>
      <c r="E954" s="13">
        <v>1</v>
      </c>
      <c r="F954" s="14">
        <v>0.89</v>
      </c>
      <c r="G954" s="14">
        <f t="shared" si="7"/>
        <v>0.89</v>
      </c>
    </row>
    <row r="955" spans="1:7" ht="22.8">
      <c r="A955" s="11" t="s">
        <v>327</v>
      </c>
      <c r="B955" s="12" t="s">
        <v>328</v>
      </c>
      <c r="C955" s="11" t="s">
        <v>31</v>
      </c>
      <c r="D955" s="11" t="s">
        <v>198</v>
      </c>
      <c r="E955" s="13">
        <v>1</v>
      </c>
      <c r="F955" s="14">
        <v>1.43</v>
      </c>
      <c r="G955" s="14">
        <f t="shared" si="7"/>
        <v>1.43</v>
      </c>
    </row>
    <row r="956" spans="1:7" ht="34.200000000000003">
      <c r="A956" s="11" t="s">
        <v>715</v>
      </c>
      <c r="B956" s="12" t="s">
        <v>716</v>
      </c>
      <c r="C956" s="11" t="s">
        <v>31</v>
      </c>
      <c r="D956" s="11" t="s">
        <v>198</v>
      </c>
      <c r="E956" s="13">
        <v>1</v>
      </c>
      <c r="F956" s="14">
        <v>0.01</v>
      </c>
      <c r="G956" s="14">
        <f t="shared" si="7"/>
        <v>0.01</v>
      </c>
    </row>
    <row r="957" spans="1:7" ht="22.8">
      <c r="A957" s="11" t="s">
        <v>331</v>
      </c>
      <c r="B957" s="12" t="s">
        <v>332</v>
      </c>
      <c r="C957" s="11" t="s">
        <v>31</v>
      </c>
      <c r="D957" s="11" t="s">
        <v>198</v>
      </c>
      <c r="E957" s="13">
        <v>1</v>
      </c>
      <c r="F957" s="14">
        <v>0.08</v>
      </c>
      <c r="G957" s="14">
        <f t="shared" si="7"/>
        <v>0.08</v>
      </c>
    </row>
    <row r="958" spans="1:7" ht="22.8">
      <c r="A958" s="11" t="s">
        <v>333</v>
      </c>
      <c r="B958" s="12" t="s">
        <v>334</v>
      </c>
      <c r="C958" s="11" t="s">
        <v>31</v>
      </c>
      <c r="D958" s="11" t="s">
        <v>198</v>
      </c>
      <c r="E958" s="13">
        <v>1</v>
      </c>
      <c r="F958" s="14">
        <v>0.54</v>
      </c>
      <c r="G958" s="14">
        <f t="shared" si="7"/>
        <v>0.54</v>
      </c>
    </row>
    <row r="959" spans="1:7">
      <c r="A959" s="5"/>
      <c r="B959" s="5"/>
      <c r="C959" s="5"/>
      <c r="D959" s="5"/>
      <c r="E959" s="310" t="s">
        <v>335</v>
      </c>
      <c r="F959" s="310"/>
      <c r="G959" s="15">
        <f>SUM(G953:G958)</f>
        <v>5.74</v>
      </c>
    </row>
    <row r="960" spans="1:7" ht="24">
      <c r="A960" s="314" t="s">
        <v>336</v>
      </c>
      <c r="B960" s="314"/>
      <c r="C960" s="10" t="s">
        <v>174</v>
      </c>
      <c r="D960" s="10" t="s">
        <v>175</v>
      </c>
      <c r="E960" s="10" t="s">
        <v>176</v>
      </c>
      <c r="F960" s="10" t="s">
        <v>177</v>
      </c>
      <c r="G960" s="10" t="s">
        <v>178</v>
      </c>
    </row>
    <row r="961" spans="1:7">
      <c r="A961" s="11" t="s">
        <v>604</v>
      </c>
      <c r="B961" s="12" t="s">
        <v>605</v>
      </c>
      <c r="C961" s="11" t="s">
        <v>31</v>
      </c>
      <c r="D961" s="11" t="s">
        <v>198</v>
      </c>
      <c r="E961" s="13">
        <v>1</v>
      </c>
      <c r="F961" s="14">
        <v>21.79</v>
      </c>
      <c r="G961" s="14">
        <f>TRUNC(TRUNC(E961,8)*F961,2)</f>
        <v>21.79</v>
      </c>
    </row>
    <row r="962" spans="1:7">
      <c r="A962" s="5"/>
      <c r="B962" s="5"/>
      <c r="C962" s="5"/>
      <c r="D962" s="5"/>
      <c r="E962" s="310" t="s">
        <v>339</v>
      </c>
      <c r="F962" s="310"/>
      <c r="G962" s="15">
        <f>SUM(G961:G961)</f>
        <v>21.79</v>
      </c>
    </row>
    <row r="963" spans="1:7" ht="24">
      <c r="A963" s="314" t="s">
        <v>254</v>
      </c>
      <c r="B963" s="314"/>
      <c r="C963" s="10" t="s">
        <v>174</v>
      </c>
      <c r="D963" s="10" t="s">
        <v>175</v>
      </c>
      <c r="E963" s="10" t="s">
        <v>176</v>
      </c>
      <c r="F963" s="10" t="s">
        <v>177</v>
      </c>
      <c r="G963" s="10" t="s">
        <v>178</v>
      </c>
    </row>
    <row r="964" spans="1:7" ht="34.200000000000003">
      <c r="A964" s="11" t="s">
        <v>717</v>
      </c>
      <c r="B964" s="12" t="s">
        <v>718</v>
      </c>
      <c r="C964" s="11" t="s">
        <v>31</v>
      </c>
      <c r="D964" s="11" t="s">
        <v>198</v>
      </c>
      <c r="E964" s="13">
        <v>1</v>
      </c>
      <c r="F964" s="14">
        <v>0.11</v>
      </c>
      <c r="G964" s="14">
        <f>TRUNC(TRUNC(E964,8)*F964,2)</f>
        <v>0.11</v>
      </c>
    </row>
    <row r="965" spans="1:7">
      <c r="A965" s="5"/>
      <c r="B965" s="5"/>
      <c r="C965" s="5"/>
      <c r="D965" s="5"/>
      <c r="E965" s="310" t="s">
        <v>257</v>
      </c>
      <c r="F965" s="310"/>
      <c r="G965" s="15">
        <f>SUM(G964:G964)</f>
        <v>0.11</v>
      </c>
    </row>
    <row r="966" spans="1:7">
      <c r="A966" s="5"/>
      <c r="B966" s="5"/>
      <c r="C966" s="5"/>
      <c r="D966" s="5"/>
      <c r="E966" s="312" t="s">
        <v>181</v>
      </c>
      <c r="F966" s="312"/>
      <c r="G966" s="4">
        <f>SUM(G959,G962,G965)</f>
        <v>27.64</v>
      </c>
    </row>
    <row r="967" spans="1:7">
      <c r="A967" s="5"/>
      <c r="B967" s="5"/>
      <c r="C967" s="5"/>
      <c r="D967" s="5"/>
      <c r="E967" s="315"/>
      <c r="F967" s="315"/>
      <c r="G967" s="315"/>
    </row>
    <row r="968" spans="1:7">
      <c r="A968" s="313" t="s">
        <v>719</v>
      </c>
      <c r="B968" s="313"/>
      <c r="C968" s="313"/>
      <c r="D968" s="313"/>
      <c r="E968" s="313"/>
      <c r="F968" s="313"/>
      <c r="G968" s="313"/>
    </row>
    <row r="969" spans="1:7" ht="24">
      <c r="A969" s="314" t="s">
        <v>322</v>
      </c>
      <c r="B969" s="314"/>
      <c r="C969" s="10" t="s">
        <v>174</v>
      </c>
      <c r="D969" s="10" t="s">
        <v>175</v>
      </c>
      <c r="E969" s="10" t="s">
        <v>176</v>
      </c>
      <c r="F969" s="10" t="s">
        <v>177</v>
      </c>
      <c r="G969" s="10" t="s">
        <v>178</v>
      </c>
    </row>
    <row r="970" spans="1:7" ht="22.8">
      <c r="A970" s="11" t="s">
        <v>323</v>
      </c>
      <c r="B970" s="12" t="s">
        <v>324</v>
      </c>
      <c r="C970" s="11" t="s">
        <v>31</v>
      </c>
      <c r="D970" s="11" t="s">
        <v>198</v>
      </c>
      <c r="E970" s="13">
        <v>1</v>
      </c>
      <c r="F970" s="14">
        <v>2.79</v>
      </c>
      <c r="G970" s="14">
        <f t="shared" ref="G970:G975" si="8">TRUNC(TRUNC(E970,8)*F970,2)</f>
        <v>2.79</v>
      </c>
    </row>
    <row r="971" spans="1:7" ht="22.8">
      <c r="A971" s="11" t="s">
        <v>713</v>
      </c>
      <c r="B971" s="12" t="s">
        <v>714</v>
      </c>
      <c r="C971" s="11" t="s">
        <v>31</v>
      </c>
      <c r="D971" s="11" t="s">
        <v>198</v>
      </c>
      <c r="E971" s="13">
        <v>1</v>
      </c>
      <c r="F971" s="14">
        <v>0.89</v>
      </c>
      <c r="G971" s="14">
        <f t="shared" si="8"/>
        <v>0.89</v>
      </c>
    </row>
    <row r="972" spans="1:7" ht="22.8">
      <c r="A972" s="11" t="s">
        <v>327</v>
      </c>
      <c r="B972" s="12" t="s">
        <v>328</v>
      </c>
      <c r="C972" s="11" t="s">
        <v>31</v>
      </c>
      <c r="D972" s="11" t="s">
        <v>198</v>
      </c>
      <c r="E972" s="13">
        <v>1</v>
      </c>
      <c r="F972" s="14">
        <v>1.43</v>
      </c>
      <c r="G972" s="14">
        <f t="shared" si="8"/>
        <v>1.43</v>
      </c>
    </row>
    <row r="973" spans="1:7" ht="34.200000000000003">
      <c r="A973" s="11" t="s">
        <v>715</v>
      </c>
      <c r="B973" s="12" t="s">
        <v>716</v>
      </c>
      <c r="C973" s="11" t="s">
        <v>31</v>
      </c>
      <c r="D973" s="11" t="s">
        <v>198</v>
      </c>
      <c r="E973" s="13">
        <v>1</v>
      </c>
      <c r="F973" s="14">
        <v>0.01</v>
      </c>
      <c r="G973" s="14">
        <f t="shared" si="8"/>
        <v>0.01</v>
      </c>
    </row>
    <row r="974" spans="1:7" ht="22.8">
      <c r="A974" s="11" t="s">
        <v>331</v>
      </c>
      <c r="B974" s="12" t="s">
        <v>332</v>
      </c>
      <c r="C974" s="11" t="s">
        <v>31</v>
      </c>
      <c r="D974" s="11" t="s">
        <v>198</v>
      </c>
      <c r="E974" s="13">
        <v>1</v>
      </c>
      <c r="F974" s="14">
        <v>0.08</v>
      </c>
      <c r="G974" s="14">
        <f t="shared" si="8"/>
        <v>0.08</v>
      </c>
    </row>
    <row r="975" spans="1:7" ht="22.8">
      <c r="A975" s="11" t="s">
        <v>333</v>
      </c>
      <c r="B975" s="12" t="s">
        <v>334</v>
      </c>
      <c r="C975" s="11" t="s">
        <v>31</v>
      </c>
      <c r="D975" s="11" t="s">
        <v>198</v>
      </c>
      <c r="E975" s="13">
        <v>1</v>
      </c>
      <c r="F975" s="14">
        <v>0.54</v>
      </c>
      <c r="G975" s="14">
        <f t="shared" si="8"/>
        <v>0.54</v>
      </c>
    </row>
    <row r="976" spans="1:7">
      <c r="A976" s="5"/>
      <c r="B976" s="5"/>
      <c r="C976" s="5"/>
      <c r="D976" s="5"/>
      <c r="E976" s="310" t="s">
        <v>335</v>
      </c>
      <c r="F976" s="310"/>
      <c r="G976" s="15">
        <f>SUM(G970:G975)</f>
        <v>5.74</v>
      </c>
    </row>
    <row r="977" spans="1:7" ht="24">
      <c r="A977" s="314" t="s">
        <v>336</v>
      </c>
      <c r="B977" s="314"/>
      <c r="C977" s="10" t="s">
        <v>174</v>
      </c>
      <c r="D977" s="10" t="s">
        <v>175</v>
      </c>
      <c r="E977" s="10" t="s">
        <v>176</v>
      </c>
      <c r="F977" s="10" t="s">
        <v>177</v>
      </c>
      <c r="G977" s="10" t="s">
        <v>178</v>
      </c>
    </row>
    <row r="978" spans="1:7">
      <c r="A978" s="11" t="s">
        <v>607</v>
      </c>
      <c r="B978" s="12" t="s">
        <v>608</v>
      </c>
      <c r="C978" s="11" t="s">
        <v>31</v>
      </c>
      <c r="D978" s="11" t="s">
        <v>198</v>
      </c>
      <c r="E978" s="13">
        <v>1</v>
      </c>
      <c r="F978" s="14">
        <v>17.55</v>
      </c>
      <c r="G978" s="14">
        <f>TRUNC(TRUNC(E978,8)*F978,2)</f>
        <v>17.55</v>
      </c>
    </row>
    <row r="979" spans="1:7">
      <c r="A979" s="5"/>
      <c r="B979" s="5"/>
      <c r="C979" s="5"/>
      <c r="D979" s="5"/>
      <c r="E979" s="310" t="s">
        <v>339</v>
      </c>
      <c r="F979" s="310"/>
      <c r="G979" s="15">
        <f>SUM(G978:G978)</f>
        <v>17.55</v>
      </c>
    </row>
    <row r="980" spans="1:7" ht="24">
      <c r="A980" s="314" t="s">
        <v>254</v>
      </c>
      <c r="B980" s="314"/>
      <c r="C980" s="10" t="s">
        <v>174</v>
      </c>
      <c r="D980" s="10" t="s">
        <v>175</v>
      </c>
      <c r="E980" s="10" t="s">
        <v>176</v>
      </c>
      <c r="F980" s="10" t="s">
        <v>177</v>
      </c>
      <c r="G980" s="10" t="s">
        <v>178</v>
      </c>
    </row>
    <row r="981" spans="1:7" ht="34.200000000000003">
      <c r="A981" s="11" t="s">
        <v>720</v>
      </c>
      <c r="B981" s="12" t="s">
        <v>721</v>
      </c>
      <c r="C981" s="11" t="s">
        <v>31</v>
      </c>
      <c r="D981" s="11" t="s">
        <v>198</v>
      </c>
      <c r="E981" s="13">
        <v>1</v>
      </c>
      <c r="F981" s="14">
        <v>0.08</v>
      </c>
      <c r="G981" s="14">
        <f>TRUNC(TRUNC(E981,8)*F981,2)</f>
        <v>0.08</v>
      </c>
    </row>
    <row r="982" spans="1:7">
      <c r="A982" s="5"/>
      <c r="B982" s="5"/>
      <c r="C982" s="5"/>
      <c r="D982" s="5"/>
      <c r="E982" s="310" t="s">
        <v>257</v>
      </c>
      <c r="F982" s="310"/>
      <c r="G982" s="15">
        <f>SUM(G981:G981)</f>
        <v>0.08</v>
      </c>
    </row>
    <row r="983" spans="1:7">
      <c r="A983" s="5"/>
      <c r="B983" s="5"/>
      <c r="C983" s="5"/>
      <c r="D983" s="5"/>
      <c r="E983" s="312" t="s">
        <v>181</v>
      </c>
      <c r="F983" s="312"/>
      <c r="G983" s="4">
        <f>SUM(G976,G979,G982)</f>
        <v>23.369999999999997</v>
      </c>
    </row>
    <row r="984" spans="1:7">
      <c r="A984" s="5"/>
      <c r="B984" s="5"/>
      <c r="C984" s="5"/>
      <c r="D984" s="5"/>
      <c r="E984" s="315"/>
      <c r="F984" s="315"/>
      <c r="G984" s="315"/>
    </row>
    <row r="985" spans="1:7">
      <c r="A985" s="313" t="s">
        <v>722</v>
      </c>
      <c r="B985" s="313"/>
      <c r="C985" s="313"/>
      <c r="D985" s="313"/>
      <c r="E985" s="313"/>
      <c r="F985" s="313"/>
      <c r="G985" s="313"/>
    </row>
    <row r="986" spans="1:7" ht="24">
      <c r="A986" s="314" t="s">
        <v>322</v>
      </c>
      <c r="B986" s="314"/>
      <c r="C986" s="10" t="s">
        <v>174</v>
      </c>
      <c r="D986" s="10" t="s">
        <v>175</v>
      </c>
      <c r="E986" s="10" t="s">
        <v>176</v>
      </c>
      <c r="F986" s="10" t="s">
        <v>177</v>
      </c>
      <c r="G986" s="10" t="s">
        <v>178</v>
      </c>
    </row>
    <row r="987" spans="1:7" ht="22.8">
      <c r="A987" s="11" t="s">
        <v>386</v>
      </c>
      <c r="B987" s="12" t="s">
        <v>387</v>
      </c>
      <c r="C987" s="11" t="s">
        <v>31</v>
      </c>
      <c r="D987" s="11" t="s">
        <v>198</v>
      </c>
      <c r="E987" s="13">
        <v>1</v>
      </c>
      <c r="F987" s="14">
        <v>0.74</v>
      </c>
      <c r="G987" s="14">
        <f>TRUNC(TRUNC(E987,8)*F987,2)</f>
        <v>0.74</v>
      </c>
    </row>
    <row r="988" spans="1:7" ht="22.8">
      <c r="A988" s="11" t="s">
        <v>327</v>
      </c>
      <c r="B988" s="12" t="s">
        <v>328</v>
      </c>
      <c r="C988" s="11" t="s">
        <v>31</v>
      </c>
      <c r="D988" s="11" t="s">
        <v>198</v>
      </c>
      <c r="E988" s="13">
        <v>1</v>
      </c>
      <c r="F988" s="14">
        <v>1.43</v>
      </c>
      <c r="G988" s="14">
        <f>TRUNC(TRUNC(E988,8)*F988,2)</f>
        <v>1.43</v>
      </c>
    </row>
    <row r="989" spans="1:7" ht="22.8">
      <c r="A989" s="11" t="s">
        <v>388</v>
      </c>
      <c r="B989" s="12" t="s">
        <v>389</v>
      </c>
      <c r="C989" s="11" t="s">
        <v>31</v>
      </c>
      <c r="D989" s="11" t="s">
        <v>198</v>
      </c>
      <c r="E989" s="13">
        <v>1</v>
      </c>
      <c r="F989" s="14">
        <v>0.05</v>
      </c>
      <c r="G989" s="14">
        <f>TRUNC(TRUNC(E989,8)*F989,2)</f>
        <v>0.05</v>
      </c>
    </row>
    <row r="990" spans="1:7" ht="22.8">
      <c r="A990" s="11" t="s">
        <v>331</v>
      </c>
      <c r="B990" s="12" t="s">
        <v>332</v>
      </c>
      <c r="C990" s="11" t="s">
        <v>31</v>
      </c>
      <c r="D990" s="11" t="s">
        <v>198</v>
      </c>
      <c r="E990" s="13">
        <v>1</v>
      </c>
      <c r="F990" s="14">
        <v>0.08</v>
      </c>
      <c r="G990" s="14">
        <f>TRUNC(TRUNC(E990,8)*F990,2)</f>
        <v>0.08</v>
      </c>
    </row>
    <row r="991" spans="1:7">
      <c r="A991" s="5"/>
      <c r="B991" s="5"/>
      <c r="C991" s="5"/>
      <c r="D991" s="5"/>
      <c r="E991" s="310" t="s">
        <v>335</v>
      </c>
      <c r="F991" s="310"/>
      <c r="G991" s="15">
        <f>SUM(G987:G990)</f>
        <v>2.2999999999999998</v>
      </c>
    </row>
    <row r="992" spans="1:7" ht="24">
      <c r="A992" s="314" t="s">
        <v>336</v>
      </c>
      <c r="B992" s="314"/>
      <c r="C992" s="10" t="s">
        <v>174</v>
      </c>
      <c r="D992" s="10" t="s">
        <v>175</v>
      </c>
      <c r="E992" s="10" t="s">
        <v>176</v>
      </c>
      <c r="F992" s="10" t="s">
        <v>177</v>
      </c>
      <c r="G992" s="10" t="s">
        <v>178</v>
      </c>
    </row>
    <row r="993" spans="1:7">
      <c r="A993" s="11" t="s">
        <v>610</v>
      </c>
      <c r="B993" s="12" t="s">
        <v>611</v>
      </c>
      <c r="C993" s="11" t="s">
        <v>31</v>
      </c>
      <c r="D993" s="11" t="s">
        <v>198</v>
      </c>
      <c r="E993" s="13">
        <v>1</v>
      </c>
      <c r="F993" s="14">
        <v>16.739999999999998</v>
      </c>
      <c r="G993" s="14">
        <f>TRUNC(TRUNC(E993,8)*F993,2)</f>
        <v>16.739999999999998</v>
      </c>
    </row>
    <row r="994" spans="1:7">
      <c r="A994" s="5"/>
      <c r="B994" s="5"/>
      <c r="C994" s="5"/>
      <c r="D994" s="5"/>
      <c r="E994" s="310" t="s">
        <v>339</v>
      </c>
      <c r="F994" s="310"/>
      <c r="G994" s="15">
        <f>SUM(G993:G993)</f>
        <v>16.739999999999998</v>
      </c>
    </row>
    <row r="995" spans="1:7" ht="24">
      <c r="A995" s="314" t="s">
        <v>254</v>
      </c>
      <c r="B995" s="314"/>
      <c r="C995" s="10" t="s">
        <v>174</v>
      </c>
      <c r="D995" s="10" t="s">
        <v>175</v>
      </c>
      <c r="E995" s="10" t="s">
        <v>176</v>
      </c>
      <c r="F995" s="10" t="s">
        <v>177</v>
      </c>
      <c r="G995" s="10" t="s">
        <v>178</v>
      </c>
    </row>
    <row r="996" spans="1:7" ht="22.8">
      <c r="A996" s="11" t="s">
        <v>723</v>
      </c>
      <c r="B996" s="12" t="s">
        <v>724</v>
      </c>
      <c r="C996" s="11" t="s">
        <v>31</v>
      </c>
      <c r="D996" s="11" t="s">
        <v>198</v>
      </c>
      <c r="E996" s="13">
        <v>1</v>
      </c>
      <c r="F996" s="14">
        <v>0.13</v>
      </c>
      <c r="G996" s="14">
        <f>TRUNC(TRUNC(E996,8)*F996,2)</f>
        <v>0.13</v>
      </c>
    </row>
    <row r="997" spans="1:7">
      <c r="A997" s="5"/>
      <c r="B997" s="5"/>
      <c r="C997" s="5"/>
      <c r="D997" s="5"/>
      <c r="E997" s="310" t="s">
        <v>257</v>
      </c>
      <c r="F997" s="310"/>
      <c r="G997" s="15">
        <f>SUM(G996:G996)</f>
        <v>0.13</v>
      </c>
    </row>
    <row r="998" spans="1:7">
      <c r="A998" s="5"/>
      <c r="B998" s="5"/>
      <c r="C998" s="5"/>
      <c r="D998" s="5"/>
      <c r="E998" s="312" t="s">
        <v>181</v>
      </c>
      <c r="F998" s="312"/>
      <c r="G998" s="4">
        <f>SUM(G991,G994,G997)</f>
        <v>19.169999999999998</v>
      </c>
    </row>
    <row r="999" spans="1:7">
      <c r="A999" s="5"/>
      <c r="B999" s="5"/>
      <c r="C999" s="5"/>
      <c r="D999" s="5"/>
      <c r="E999" s="315"/>
      <c r="F999" s="315"/>
      <c r="G999" s="315"/>
    </row>
    <row r="1000" spans="1:7">
      <c r="A1000" s="313" t="s">
        <v>725</v>
      </c>
      <c r="B1000" s="313"/>
      <c r="C1000" s="313"/>
      <c r="D1000" s="313"/>
      <c r="E1000" s="313"/>
      <c r="F1000" s="313"/>
      <c r="G1000" s="313"/>
    </row>
    <row r="1001" spans="1:7" ht="24">
      <c r="A1001" s="314" t="s">
        <v>322</v>
      </c>
      <c r="B1001" s="314"/>
      <c r="C1001" s="10" t="s">
        <v>174</v>
      </c>
      <c r="D1001" s="10" t="s">
        <v>175</v>
      </c>
      <c r="E1001" s="10" t="s">
        <v>176</v>
      </c>
      <c r="F1001" s="10" t="s">
        <v>177</v>
      </c>
      <c r="G1001" s="10" t="s">
        <v>178</v>
      </c>
    </row>
    <row r="1002" spans="1:7" ht="22.8">
      <c r="A1002" s="11" t="s">
        <v>323</v>
      </c>
      <c r="B1002" s="12" t="s">
        <v>324</v>
      </c>
      <c r="C1002" s="11" t="s">
        <v>31</v>
      </c>
      <c r="D1002" s="11" t="s">
        <v>198</v>
      </c>
      <c r="E1002" s="13">
        <v>1</v>
      </c>
      <c r="F1002" s="14">
        <v>2.79</v>
      </c>
      <c r="G1002" s="14">
        <f t="shared" ref="G1002:G1007" si="9">TRUNC(TRUNC(E1002,8)*F1002,2)</f>
        <v>2.79</v>
      </c>
    </row>
    <row r="1003" spans="1:7" ht="22.8">
      <c r="A1003" s="11" t="s">
        <v>713</v>
      </c>
      <c r="B1003" s="12" t="s">
        <v>714</v>
      </c>
      <c r="C1003" s="11" t="s">
        <v>31</v>
      </c>
      <c r="D1003" s="11" t="s">
        <v>198</v>
      </c>
      <c r="E1003" s="13">
        <v>1</v>
      </c>
      <c r="F1003" s="14">
        <v>0.89</v>
      </c>
      <c r="G1003" s="14">
        <f t="shared" si="9"/>
        <v>0.89</v>
      </c>
    </row>
    <row r="1004" spans="1:7" ht="22.8">
      <c r="A1004" s="11" t="s">
        <v>327</v>
      </c>
      <c r="B1004" s="12" t="s">
        <v>328</v>
      </c>
      <c r="C1004" s="11" t="s">
        <v>31</v>
      </c>
      <c r="D1004" s="11" t="s">
        <v>198</v>
      </c>
      <c r="E1004" s="13">
        <v>1</v>
      </c>
      <c r="F1004" s="14">
        <v>1.43</v>
      </c>
      <c r="G1004" s="14">
        <f t="shared" si="9"/>
        <v>1.43</v>
      </c>
    </row>
    <row r="1005" spans="1:7" ht="34.200000000000003">
      <c r="A1005" s="11" t="s">
        <v>715</v>
      </c>
      <c r="B1005" s="12" t="s">
        <v>716</v>
      </c>
      <c r="C1005" s="11" t="s">
        <v>31</v>
      </c>
      <c r="D1005" s="11" t="s">
        <v>198</v>
      </c>
      <c r="E1005" s="13">
        <v>1</v>
      </c>
      <c r="F1005" s="14">
        <v>0.01</v>
      </c>
      <c r="G1005" s="14">
        <f t="shared" si="9"/>
        <v>0.01</v>
      </c>
    </row>
    <row r="1006" spans="1:7" ht="22.8">
      <c r="A1006" s="11" t="s">
        <v>331</v>
      </c>
      <c r="B1006" s="12" t="s">
        <v>332</v>
      </c>
      <c r="C1006" s="11" t="s">
        <v>31</v>
      </c>
      <c r="D1006" s="11" t="s">
        <v>198</v>
      </c>
      <c r="E1006" s="13">
        <v>1</v>
      </c>
      <c r="F1006" s="14">
        <v>0.08</v>
      </c>
      <c r="G1006" s="14">
        <f t="shared" si="9"/>
        <v>0.08</v>
      </c>
    </row>
    <row r="1007" spans="1:7" ht="22.8">
      <c r="A1007" s="11" t="s">
        <v>333</v>
      </c>
      <c r="B1007" s="12" t="s">
        <v>334</v>
      </c>
      <c r="C1007" s="11" t="s">
        <v>31</v>
      </c>
      <c r="D1007" s="11" t="s">
        <v>198</v>
      </c>
      <c r="E1007" s="13">
        <v>1</v>
      </c>
      <c r="F1007" s="14">
        <v>0.54</v>
      </c>
      <c r="G1007" s="14">
        <f t="shared" si="9"/>
        <v>0.54</v>
      </c>
    </row>
    <row r="1008" spans="1:7">
      <c r="A1008" s="5"/>
      <c r="B1008" s="5"/>
      <c r="C1008" s="5"/>
      <c r="D1008" s="5"/>
      <c r="E1008" s="310" t="s">
        <v>335</v>
      </c>
      <c r="F1008" s="310"/>
      <c r="G1008" s="15">
        <f>SUM(G1002:G1007)</f>
        <v>5.74</v>
      </c>
    </row>
    <row r="1009" spans="1:7" ht="24">
      <c r="A1009" s="314" t="s">
        <v>336</v>
      </c>
      <c r="B1009" s="314"/>
      <c r="C1009" s="10" t="s">
        <v>174</v>
      </c>
      <c r="D1009" s="10" t="s">
        <v>175</v>
      </c>
      <c r="E1009" s="10" t="s">
        <v>176</v>
      </c>
      <c r="F1009" s="10" t="s">
        <v>177</v>
      </c>
      <c r="G1009" s="10" t="s">
        <v>178</v>
      </c>
    </row>
    <row r="1010" spans="1:7" ht="22.8">
      <c r="A1010" s="11" t="s">
        <v>613</v>
      </c>
      <c r="B1010" s="12" t="s">
        <v>614</v>
      </c>
      <c r="C1010" s="11" t="s">
        <v>31</v>
      </c>
      <c r="D1010" s="11" t="s">
        <v>198</v>
      </c>
      <c r="E1010" s="13">
        <v>1</v>
      </c>
      <c r="F1010" s="14">
        <v>15.63</v>
      </c>
      <c r="G1010" s="14">
        <f>TRUNC(TRUNC(E1010,8)*F1010,2)</f>
        <v>15.63</v>
      </c>
    </row>
    <row r="1011" spans="1:7">
      <c r="A1011" s="5"/>
      <c r="B1011" s="5"/>
      <c r="C1011" s="5"/>
      <c r="D1011" s="5"/>
      <c r="E1011" s="310" t="s">
        <v>339</v>
      </c>
      <c r="F1011" s="310"/>
      <c r="G1011" s="15">
        <f>SUM(G1010:G1010)</f>
        <v>15.63</v>
      </c>
    </row>
    <row r="1012" spans="1:7" ht="24">
      <c r="A1012" s="314" t="s">
        <v>254</v>
      </c>
      <c r="B1012" s="314"/>
      <c r="C1012" s="10" t="s">
        <v>174</v>
      </c>
      <c r="D1012" s="10" t="s">
        <v>175</v>
      </c>
      <c r="E1012" s="10" t="s">
        <v>176</v>
      </c>
      <c r="F1012" s="10" t="s">
        <v>177</v>
      </c>
      <c r="G1012" s="10" t="s">
        <v>178</v>
      </c>
    </row>
    <row r="1013" spans="1:7" ht="34.200000000000003">
      <c r="A1013" s="11" t="s">
        <v>726</v>
      </c>
      <c r="B1013" s="12" t="s">
        <v>727</v>
      </c>
      <c r="C1013" s="11" t="s">
        <v>31</v>
      </c>
      <c r="D1013" s="11" t="s">
        <v>198</v>
      </c>
      <c r="E1013" s="13">
        <v>1</v>
      </c>
      <c r="F1013" s="14">
        <v>0.12</v>
      </c>
      <c r="G1013" s="14">
        <f>TRUNC(TRUNC(E1013,8)*F1013,2)</f>
        <v>0.12</v>
      </c>
    </row>
    <row r="1014" spans="1:7">
      <c r="A1014" s="5"/>
      <c r="B1014" s="5"/>
      <c r="C1014" s="5"/>
      <c r="D1014" s="5"/>
      <c r="E1014" s="310" t="s">
        <v>257</v>
      </c>
      <c r="F1014" s="310"/>
      <c r="G1014" s="15">
        <f>SUM(G1013:G1013)</f>
        <v>0.12</v>
      </c>
    </row>
    <row r="1015" spans="1:7">
      <c r="A1015" s="5"/>
      <c r="B1015" s="5"/>
      <c r="C1015" s="5"/>
      <c r="D1015" s="5"/>
      <c r="E1015" s="312" t="s">
        <v>181</v>
      </c>
      <c r="F1015" s="312"/>
      <c r="G1015" s="4">
        <f>SUM(G1008,G1011,G1014)</f>
        <v>21.490000000000002</v>
      </c>
    </row>
    <row r="1016" spans="1:7">
      <c r="A1016" s="5"/>
      <c r="B1016" s="5"/>
      <c r="C1016" s="5"/>
      <c r="D1016" s="5"/>
      <c r="E1016" s="315"/>
      <c r="F1016" s="315"/>
      <c r="G1016" s="315"/>
    </row>
    <row r="1017" spans="1:7">
      <c r="A1017" s="313" t="s">
        <v>728</v>
      </c>
      <c r="B1017" s="313"/>
      <c r="C1017" s="313"/>
      <c r="D1017" s="313"/>
      <c r="E1017" s="313"/>
      <c r="F1017" s="313"/>
      <c r="G1017" s="313"/>
    </row>
    <row r="1018" spans="1:7" ht="24">
      <c r="A1018" s="314" t="s">
        <v>322</v>
      </c>
      <c r="B1018" s="314"/>
      <c r="C1018" s="10" t="s">
        <v>174</v>
      </c>
      <c r="D1018" s="10" t="s">
        <v>175</v>
      </c>
      <c r="E1018" s="10" t="s">
        <v>176</v>
      </c>
      <c r="F1018" s="10" t="s">
        <v>177</v>
      </c>
      <c r="G1018" s="10" t="s">
        <v>178</v>
      </c>
    </row>
    <row r="1019" spans="1:7" ht="22.8">
      <c r="A1019" s="11" t="s">
        <v>323</v>
      </c>
      <c r="B1019" s="12" t="s">
        <v>324</v>
      </c>
      <c r="C1019" s="11" t="s">
        <v>31</v>
      </c>
      <c r="D1019" s="11" t="s">
        <v>198</v>
      </c>
      <c r="E1019" s="13">
        <v>1</v>
      </c>
      <c r="F1019" s="14">
        <v>2.79</v>
      </c>
      <c r="G1019" s="14">
        <f t="shared" ref="G1019:G1024" si="10">TRUNC(TRUNC(E1019,8)*F1019,2)</f>
        <v>2.79</v>
      </c>
    </row>
    <row r="1020" spans="1:7" ht="22.8">
      <c r="A1020" s="11" t="s">
        <v>713</v>
      </c>
      <c r="B1020" s="12" t="s">
        <v>714</v>
      </c>
      <c r="C1020" s="11" t="s">
        <v>31</v>
      </c>
      <c r="D1020" s="11" t="s">
        <v>198</v>
      </c>
      <c r="E1020" s="13">
        <v>1</v>
      </c>
      <c r="F1020" s="14">
        <v>0.89</v>
      </c>
      <c r="G1020" s="14">
        <f t="shared" si="10"/>
        <v>0.89</v>
      </c>
    </row>
    <row r="1021" spans="1:7" ht="22.8">
      <c r="A1021" s="11" t="s">
        <v>327</v>
      </c>
      <c r="B1021" s="12" t="s">
        <v>328</v>
      </c>
      <c r="C1021" s="11" t="s">
        <v>31</v>
      </c>
      <c r="D1021" s="11" t="s">
        <v>198</v>
      </c>
      <c r="E1021" s="13">
        <v>1</v>
      </c>
      <c r="F1021" s="14">
        <v>1.43</v>
      </c>
      <c r="G1021" s="14">
        <f t="shared" si="10"/>
        <v>1.43</v>
      </c>
    </row>
    <row r="1022" spans="1:7" ht="34.200000000000003">
      <c r="A1022" s="11" t="s">
        <v>715</v>
      </c>
      <c r="B1022" s="12" t="s">
        <v>716</v>
      </c>
      <c r="C1022" s="11" t="s">
        <v>31</v>
      </c>
      <c r="D1022" s="11" t="s">
        <v>198</v>
      </c>
      <c r="E1022" s="13">
        <v>1</v>
      </c>
      <c r="F1022" s="14">
        <v>0.01</v>
      </c>
      <c r="G1022" s="14">
        <f t="shared" si="10"/>
        <v>0.01</v>
      </c>
    </row>
    <row r="1023" spans="1:7" ht="22.8">
      <c r="A1023" s="11" t="s">
        <v>331</v>
      </c>
      <c r="B1023" s="12" t="s">
        <v>332</v>
      </c>
      <c r="C1023" s="11" t="s">
        <v>31</v>
      </c>
      <c r="D1023" s="11" t="s">
        <v>198</v>
      </c>
      <c r="E1023" s="13">
        <v>1</v>
      </c>
      <c r="F1023" s="14">
        <v>0.08</v>
      </c>
      <c r="G1023" s="14">
        <f t="shared" si="10"/>
        <v>0.08</v>
      </c>
    </row>
    <row r="1024" spans="1:7" ht="22.8">
      <c r="A1024" s="11" t="s">
        <v>333</v>
      </c>
      <c r="B1024" s="12" t="s">
        <v>334</v>
      </c>
      <c r="C1024" s="11" t="s">
        <v>31</v>
      </c>
      <c r="D1024" s="11" t="s">
        <v>198</v>
      </c>
      <c r="E1024" s="13">
        <v>1</v>
      </c>
      <c r="F1024" s="14">
        <v>0.54</v>
      </c>
      <c r="G1024" s="14">
        <f t="shared" si="10"/>
        <v>0.54</v>
      </c>
    </row>
    <row r="1025" spans="1:7">
      <c r="A1025" s="5"/>
      <c r="B1025" s="5"/>
      <c r="C1025" s="5"/>
      <c r="D1025" s="5"/>
      <c r="E1025" s="310" t="s">
        <v>335</v>
      </c>
      <c r="F1025" s="310"/>
      <c r="G1025" s="15">
        <f>SUM(G1019:G1024)</f>
        <v>5.74</v>
      </c>
    </row>
    <row r="1026" spans="1:7" ht="24">
      <c r="A1026" s="314" t="s">
        <v>336</v>
      </c>
      <c r="B1026" s="314"/>
      <c r="C1026" s="10" t="s">
        <v>174</v>
      </c>
      <c r="D1026" s="10" t="s">
        <v>175</v>
      </c>
      <c r="E1026" s="10" t="s">
        <v>176</v>
      </c>
      <c r="F1026" s="10" t="s">
        <v>177</v>
      </c>
      <c r="G1026" s="10" t="s">
        <v>178</v>
      </c>
    </row>
    <row r="1027" spans="1:7">
      <c r="A1027" s="11" t="s">
        <v>616</v>
      </c>
      <c r="B1027" s="12" t="s">
        <v>617</v>
      </c>
      <c r="C1027" s="11" t="s">
        <v>31</v>
      </c>
      <c r="D1027" s="11" t="s">
        <v>198</v>
      </c>
      <c r="E1027" s="13">
        <v>1</v>
      </c>
      <c r="F1027" s="14">
        <v>20.97</v>
      </c>
      <c r="G1027" s="14">
        <f>TRUNC(TRUNC(E1027,8)*F1027,2)</f>
        <v>20.97</v>
      </c>
    </row>
    <row r="1028" spans="1:7">
      <c r="A1028" s="5"/>
      <c r="B1028" s="5"/>
      <c r="C1028" s="5"/>
      <c r="D1028" s="5"/>
      <c r="E1028" s="310" t="s">
        <v>339</v>
      </c>
      <c r="F1028" s="310"/>
      <c r="G1028" s="15">
        <f>SUM(G1027:G1027)</f>
        <v>20.97</v>
      </c>
    </row>
    <row r="1029" spans="1:7" ht="24">
      <c r="A1029" s="314" t="s">
        <v>254</v>
      </c>
      <c r="B1029" s="314"/>
      <c r="C1029" s="10" t="s">
        <v>174</v>
      </c>
      <c r="D1029" s="10" t="s">
        <v>175</v>
      </c>
      <c r="E1029" s="10" t="s">
        <v>176</v>
      </c>
      <c r="F1029" s="10" t="s">
        <v>177</v>
      </c>
      <c r="G1029" s="10" t="s">
        <v>178</v>
      </c>
    </row>
    <row r="1030" spans="1:7" ht="34.200000000000003">
      <c r="A1030" s="11" t="s">
        <v>729</v>
      </c>
      <c r="B1030" s="12" t="s">
        <v>730</v>
      </c>
      <c r="C1030" s="11" t="s">
        <v>31</v>
      </c>
      <c r="D1030" s="11" t="s">
        <v>198</v>
      </c>
      <c r="E1030" s="13">
        <v>1</v>
      </c>
      <c r="F1030" s="14">
        <v>0.24</v>
      </c>
      <c r="G1030" s="14">
        <f>TRUNC(TRUNC(E1030,8)*F1030,2)</f>
        <v>0.24</v>
      </c>
    </row>
    <row r="1031" spans="1:7">
      <c r="A1031" s="5"/>
      <c r="B1031" s="5"/>
      <c r="C1031" s="5"/>
      <c r="D1031" s="5"/>
      <c r="E1031" s="310" t="s">
        <v>257</v>
      </c>
      <c r="F1031" s="310"/>
      <c r="G1031" s="15">
        <f>SUM(G1030:G1030)</f>
        <v>0.24</v>
      </c>
    </row>
    <row r="1032" spans="1:7">
      <c r="A1032" s="5"/>
      <c r="B1032" s="5"/>
      <c r="C1032" s="5"/>
      <c r="D1032" s="5"/>
      <c r="E1032" s="312" t="s">
        <v>181</v>
      </c>
      <c r="F1032" s="312"/>
      <c r="G1032" s="4">
        <f>SUM(G1025,G1028,G1031)</f>
        <v>26.95</v>
      </c>
    </row>
    <row r="1033" spans="1:7">
      <c r="A1033" s="5"/>
      <c r="B1033" s="5"/>
      <c r="C1033" s="5"/>
      <c r="D1033" s="5"/>
      <c r="E1033" s="315"/>
      <c r="F1033" s="315"/>
      <c r="G1033" s="315"/>
    </row>
    <row r="1034" spans="1:7">
      <c r="A1034" s="313" t="s">
        <v>731</v>
      </c>
      <c r="B1034" s="313"/>
      <c r="C1034" s="313"/>
      <c r="D1034" s="313"/>
      <c r="E1034" s="313"/>
      <c r="F1034" s="313"/>
      <c r="G1034" s="313"/>
    </row>
    <row r="1035" spans="1:7" ht="24">
      <c r="A1035" s="314" t="s">
        <v>322</v>
      </c>
      <c r="B1035" s="314"/>
      <c r="C1035" s="10" t="s">
        <v>174</v>
      </c>
      <c r="D1035" s="10" t="s">
        <v>175</v>
      </c>
      <c r="E1035" s="10" t="s">
        <v>176</v>
      </c>
      <c r="F1035" s="10" t="s">
        <v>177</v>
      </c>
      <c r="G1035" s="10" t="s">
        <v>178</v>
      </c>
    </row>
    <row r="1036" spans="1:7" ht="22.8">
      <c r="A1036" s="11" t="s">
        <v>323</v>
      </c>
      <c r="B1036" s="12" t="s">
        <v>324</v>
      </c>
      <c r="C1036" s="11" t="s">
        <v>31</v>
      </c>
      <c r="D1036" s="11" t="s">
        <v>198</v>
      </c>
      <c r="E1036" s="13">
        <v>1</v>
      </c>
      <c r="F1036" s="14">
        <v>2.79</v>
      </c>
      <c r="G1036" s="14">
        <f t="shared" ref="G1036:G1041" si="11">TRUNC(TRUNC(E1036,8)*F1036,2)</f>
        <v>2.79</v>
      </c>
    </row>
    <row r="1037" spans="1:7" ht="22.8">
      <c r="A1037" s="11" t="s">
        <v>713</v>
      </c>
      <c r="B1037" s="12" t="s">
        <v>714</v>
      </c>
      <c r="C1037" s="11" t="s">
        <v>31</v>
      </c>
      <c r="D1037" s="11" t="s">
        <v>198</v>
      </c>
      <c r="E1037" s="13">
        <v>1</v>
      </c>
      <c r="F1037" s="14">
        <v>0.89</v>
      </c>
      <c r="G1037" s="14">
        <f t="shared" si="11"/>
        <v>0.89</v>
      </c>
    </row>
    <row r="1038" spans="1:7" ht="22.8">
      <c r="A1038" s="11" t="s">
        <v>327</v>
      </c>
      <c r="B1038" s="12" t="s">
        <v>328</v>
      </c>
      <c r="C1038" s="11" t="s">
        <v>31</v>
      </c>
      <c r="D1038" s="11" t="s">
        <v>198</v>
      </c>
      <c r="E1038" s="13">
        <v>1</v>
      </c>
      <c r="F1038" s="14">
        <v>1.43</v>
      </c>
      <c r="G1038" s="14">
        <f t="shared" si="11"/>
        <v>1.43</v>
      </c>
    </row>
    <row r="1039" spans="1:7" ht="34.200000000000003">
      <c r="A1039" s="11" t="s">
        <v>715</v>
      </c>
      <c r="B1039" s="12" t="s">
        <v>716</v>
      </c>
      <c r="C1039" s="11" t="s">
        <v>31</v>
      </c>
      <c r="D1039" s="11" t="s">
        <v>198</v>
      </c>
      <c r="E1039" s="13">
        <v>1</v>
      </c>
      <c r="F1039" s="14">
        <v>0.01</v>
      </c>
      <c r="G1039" s="14">
        <f t="shared" si="11"/>
        <v>0.01</v>
      </c>
    </row>
    <row r="1040" spans="1:7" ht="22.8">
      <c r="A1040" s="11" t="s">
        <v>331</v>
      </c>
      <c r="B1040" s="12" t="s">
        <v>332</v>
      </c>
      <c r="C1040" s="11" t="s">
        <v>31</v>
      </c>
      <c r="D1040" s="11" t="s">
        <v>198</v>
      </c>
      <c r="E1040" s="13">
        <v>1</v>
      </c>
      <c r="F1040" s="14">
        <v>0.08</v>
      </c>
      <c r="G1040" s="14">
        <f t="shared" si="11"/>
        <v>0.08</v>
      </c>
    </row>
    <row r="1041" spans="1:7" ht="22.8">
      <c r="A1041" s="11" t="s">
        <v>333</v>
      </c>
      <c r="B1041" s="12" t="s">
        <v>334</v>
      </c>
      <c r="C1041" s="11" t="s">
        <v>31</v>
      </c>
      <c r="D1041" s="11" t="s">
        <v>198</v>
      </c>
      <c r="E1041" s="13">
        <v>1</v>
      </c>
      <c r="F1041" s="14">
        <v>0.54</v>
      </c>
      <c r="G1041" s="14">
        <f t="shared" si="11"/>
        <v>0.54</v>
      </c>
    </row>
    <row r="1042" spans="1:7">
      <c r="A1042" s="5"/>
      <c r="B1042" s="5"/>
      <c r="C1042" s="5"/>
      <c r="D1042" s="5"/>
      <c r="E1042" s="310" t="s">
        <v>335</v>
      </c>
      <c r="F1042" s="310"/>
      <c r="G1042" s="15">
        <f>SUM(G1036:G1041)</f>
        <v>5.74</v>
      </c>
    </row>
    <row r="1043" spans="1:7" ht="24">
      <c r="A1043" s="314" t="s">
        <v>336</v>
      </c>
      <c r="B1043" s="314"/>
      <c r="C1043" s="10" t="s">
        <v>174</v>
      </c>
      <c r="D1043" s="10" t="s">
        <v>175</v>
      </c>
      <c r="E1043" s="10" t="s">
        <v>176</v>
      </c>
      <c r="F1043" s="10" t="s">
        <v>177</v>
      </c>
      <c r="G1043" s="10" t="s">
        <v>178</v>
      </c>
    </row>
    <row r="1044" spans="1:7" ht="22.8">
      <c r="A1044" s="11" t="s">
        <v>619</v>
      </c>
      <c r="B1044" s="12" t="s">
        <v>620</v>
      </c>
      <c r="C1044" s="11" t="s">
        <v>31</v>
      </c>
      <c r="D1044" s="11" t="s">
        <v>198</v>
      </c>
      <c r="E1044" s="13">
        <v>1</v>
      </c>
      <c r="F1044" s="14">
        <v>18.39</v>
      </c>
      <c r="G1044" s="14">
        <f>TRUNC(TRUNC(E1044,8)*F1044,2)</f>
        <v>18.39</v>
      </c>
    </row>
    <row r="1045" spans="1:7">
      <c r="A1045" s="5"/>
      <c r="B1045" s="5"/>
      <c r="C1045" s="5"/>
      <c r="D1045" s="5"/>
      <c r="E1045" s="310" t="s">
        <v>339</v>
      </c>
      <c r="F1045" s="310"/>
      <c r="G1045" s="15">
        <f>SUM(G1044:G1044)</f>
        <v>18.39</v>
      </c>
    </row>
    <row r="1046" spans="1:7" ht="24">
      <c r="A1046" s="314" t="s">
        <v>254</v>
      </c>
      <c r="B1046" s="314"/>
      <c r="C1046" s="10" t="s">
        <v>174</v>
      </c>
      <c r="D1046" s="10" t="s">
        <v>175</v>
      </c>
      <c r="E1046" s="10" t="s">
        <v>176</v>
      </c>
      <c r="F1046" s="10" t="s">
        <v>177</v>
      </c>
      <c r="G1046" s="10" t="s">
        <v>178</v>
      </c>
    </row>
    <row r="1047" spans="1:7" ht="34.200000000000003">
      <c r="A1047" s="11" t="s">
        <v>732</v>
      </c>
      <c r="B1047" s="12" t="s">
        <v>733</v>
      </c>
      <c r="C1047" s="11" t="s">
        <v>31</v>
      </c>
      <c r="D1047" s="11" t="s">
        <v>198</v>
      </c>
      <c r="E1047" s="13">
        <v>1</v>
      </c>
      <c r="F1047" s="14">
        <v>0.21</v>
      </c>
      <c r="G1047" s="14">
        <f>TRUNC(TRUNC(E1047,8)*F1047,2)</f>
        <v>0.21</v>
      </c>
    </row>
    <row r="1048" spans="1:7">
      <c r="A1048" s="5"/>
      <c r="B1048" s="5"/>
      <c r="C1048" s="5"/>
      <c r="D1048" s="5"/>
      <c r="E1048" s="310" t="s">
        <v>257</v>
      </c>
      <c r="F1048" s="310"/>
      <c r="G1048" s="15">
        <f>SUM(G1047:G1047)</f>
        <v>0.21</v>
      </c>
    </row>
    <row r="1049" spans="1:7">
      <c r="A1049" s="5"/>
      <c r="B1049" s="5"/>
      <c r="C1049" s="5"/>
      <c r="D1049" s="5"/>
      <c r="E1049" s="312" t="s">
        <v>181</v>
      </c>
      <c r="F1049" s="312"/>
      <c r="G1049" s="4">
        <f>SUM(G1042,G1045,G1048)</f>
        <v>24.340000000000003</v>
      </c>
    </row>
    <row r="1050" spans="1:7">
      <c r="A1050" s="5"/>
      <c r="B1050" s="5"/>
      <c r="C1050" s="5"/>
      <c r="D1050" s="5"/>
      <c r="E1050" s="315"/>
      <c r="F1050" s="315"/>
      <c r="G1050" s="315"/>
    </row>
    <row r="1051" spans="1:7">
      <c r="A1051" s="313" t="s">
        <v>734</v>
      </c>
      <c r="B1051" s="313"/>
      <c r="C1051" s="313"/>
      <c r="D1051" s="313"/>
      <c r="E1051" s="313"/>
      <c r="F1051" s="313"/>
      <c r="G1051" s="313"/>
    </row>
    <row r="1052" spans="1:7" ht="24">
      <c r="A1052" s="314" t="s">
        <v>322</v>
      </c>
      <c r="B1052" s="314"/>
      <c r="C1052" s="10" t="s">
        <v>174</v>
      </c>
      <c r="D1052" s="10" t="s">
        <v>175</v>
      </c>
      <c r="E1052" s="10" t="s">
        <v>176</v>
      </c>
      <c r="F1052" s="10" t="s">
        <v>177</v>
      </c>
      <c r="G1052" s="10" t="s">
        <v>178</v>
      </c>
    </row>
    <row r="1053" spans="1:7" ht="22.8">
      <c r="A1053" s="11" t="s">
        <v>323</v>
      </c>
      <c r="B1053" s="12" t="s">
        <v>324</v>
      </c>
      <c r="C1053" s="11" t="s">
        <v>31</v>
      </c>
      <c r="D1053" s="11" t="s">
        <v>198</v>
      </c>
      <c r="E1053" s="13">
        <v>1</v>
      </c>
      <c r="F1053" s="14">
        <v>2.79</v>
      </c>
      <c r="G1053" s="14">
        <f t="shared" ref="G1053:G1058" si="12">TRUNC(TRUNC(E1053,8)*F1053,2)</f>
        <v>2.79</v>
      </c>
    </row>
    <row r="1054" spans="1:7" ht="22.8">
      <c r="A1054" s="11" t="s">
        <v>325</v>
      </c>
      <c r="B1054" s="12" t="s">
        <v>326</v>
      </c>
      <c r="C1054" s="11" t="s">
        <v>31</v>
      </c>
      <c r="D1054" s="11" t="s">
        <v>198</v>
      </c>
      <c r="E1054" s="13">
        <v>1</v>
      </c>
      <c r="F1054" s="14">
        <v>1.31</v>
      </c>
      <c r="G1054" s="14">
        <f t="shared" si="12"/>
        <v>1.31</v>
      </c>
    </row>
    <row r="1055" spans="1:7" ht="22.8">
      <c r="A1055" s="11" t="s">
        <v>327</v>
      </c>
      <c r="B1055" s="12" t="s">
        <v>328</v>
      </c>
      <c r="C1055" s="11" t="s">
        <v>31</v>
      </c>
      <c r="D1055" s="11" t="s">
        <v>198</v>
      </c>
      <c r="E1055" s="13">
        <v>1</v>
      </c>
      <c r="F1055" s="14">
        <v>1.43</v>
      </c>
      <c r="G1055" s="14">
        <f t="shared" si="12"/>
        <v>1.43</v>
      </c>
    </row>
    <row r="1056" spans="1:7" ht="22.8">
      <c r="A1056" s="11" t="s">
        <v>329</v>
      </c>
      <c r="B1056" s="12" t="s">
        <v>330</v>
      </c>
      <c r="C1056" s="11" t="s">
        <v>31</v>
      </c>
      <c r="D1056" s="11" t="s">
        <v>198</v>
      </c>
      <c r="E1056" s="13">
        <v>1</v>
      </c>
      <c r="F1056" s="14">
        <v>0.78</v>
      </c>
      <c r="G1056" s="14">
        <f t="shared" si="12"/>
        <v>0.78</v>
      </c>
    </row>
    <row r="1057" spans="1:7" ht="22.8">
      <c r="A1057" s="11" t="s">
        <v>331</v>
      </c>
      <c r="B1057" s="12" t="s">
        <v>332</v>
      </c>
      <c r="C1057" s="11" t="s">
        <v>31</v>
      </c>
      <c r="D1057" s="11" t="s">
        <v>198</v>
      </c>
      <c r="E1057" s="13">
        <v>1</v>
      </c>
      <c r="F1057" s="14">
        <v>0.08</v>
      </c>
      <c r="G1057" s="14">
        <f t="shared" si="12"/>
        <v>0.08</v>
      </c>
    </row>
    <row r="1058" spans="1:7" ht="22.8">
      <c r="A1058" s="11" t="s">
        <v>333</v>
      </c>
      <c r="B1058" s="12" t="s">
        <v>334</v>
      </c>
      <c r="C1058" s="11" t="s">
        <v>31</v>
      </c>
      <c r="D1058" s="11" t="s">
        <v>198</v>
      </c>
      <c r="E1058" s="13">
        <v>1</v>
      </c>
      <c r="F1058" s="14">
        <v>0.54</v>
      </c>
      <c r="G1058" s="14">
        <f t="shared" si="12"/>
        <v>0.54</v>
      </c>
    </row>
    <row r="1059" spans="1:7">
      <c r="A1059" s="5"/>
      <c r="B1059" s="5"/>
      <c r="C1059" s="5"/>
      <c r="D1059" s="5"/>
      <c r="E1059" s="310" t="s">
        <v>335</v>
      </c>
      <c r="F1059" s="310"/>
      <c r="G1059" s="15">
        <f>SUM(G1053:G1058)</f>
        <v>6.93</v>
      </c>
    </row>
    <row r="1060" spans="1:7" ht="24">
      <c r="A1060" s="314" t="s">
        <v>336</v>
      </c>
      <c r="B1060" s="314"/>
      <c r="C1060" s="10" t="s">
        <v>174</v>
      </c>
      <c r="D1060" s="10" t="s">
        <v>175</v>
      </c>
      <c r="E1060" s="10" t="s">
        <v>176</v>
      </c>
      <c r="F1060" s="10" t="s">
        <v>177</v>
      </c>
      <c r="G1060" s="10" t="s">
        <v>178</v>
      </c>
    </row>
    <row r="1061" spans="1:7">
      <c r="A1061" s="11" t="s">
        <v>622</v>
      </c>
      <c r="B1061" s="12" t="s">
        <v>623</v>
      </c>
      <c r="C1061" s="11" t="s">
        <v>31</v>
      </c>
      <c r="D1061" s="11" t="s">
        <v>198</v>
      </c>
      <c r="E1061" s="13">
        <v>1</v>
      </c>
      <c r="F1061" s="14">
        <v>20.97</v>
      </c>
      <c r="G1061" s="14">
        <f>TRUNC(TRUNC(E1061,8)*F1061,2)</f>
        <v>20.97</v>
      </c>
    </row>
    <row r="1062" spans="1:7">
      <c r="A1062" s="5"/>
      <c r="B1062" s="5"/>
      <c r="C1062" s="5"/>
      <c r="D1062" s="5"/>
      <c r="E1062" s="310" t="s">
        <v>339</v>
      </c>
      <c r="F1062" s="310"/>
      <c r="G1062" s="15">
        <f>SUM(G1061:G1061)</f>
        <v>20.97</v>
      </c>
    </row>
    <row r="1063" spans="1:7" ht="24">
      <c r="A1063" s="314" t="s">
        <v>254</v>
      </c>
      <c r="B1063" s="314"/>
      <c r="C1063" s="10" t="s">
        <v>174</v>
      </c>
      <c r="D1063" s="10" t="s">
        <v>175</v>
      </c>
      <c r="E1063" s="10" t="s">
        <v>176</v>
      </c>
      <c r="F1063" s="10" t="s">
        <v>177</v>
      </c>
      <c r="G1063" s="10" t="s">
        <v>178</v>
      </c>
    </row>
    <row r="1064" spans="1:7" ht="22.8">
      <c r="A1064" s="11" t="s">
        <v>735</v>
      </c>
      <c r="B1064" s="12" t="s">
        <v>736</v>
      </c>
      <c r="C1064" s="11" t="s">
        <v>31</v>
      </c>
      <c r="D1064" s="11" t="s">
        <v>198</v>
      </c>
      <c r="E1064" s="13">
        <v>1</v>
      </c>
      <c r="F1064" s="14">
        <v>0.44</v>
      </c>
      <c r="G1064" s="14">
        <f>TRUNC(TRUNC(E1064,8)*F1064,2)</f>
        <v>0.44</v>
      </c>
    </row>
    <row r="1065" spans="1:7">
      <c r="A1065" s="5"/>
      <c r="B1065" s="5"/>
      <c r="C1065" s="5"/>
      <c r="D1065" s="5"/>
      <c r="E1065" s="310" t="s">
        <v>257</v>
      </c>
      <c r="F1065" s="310"/>
      <c r="G1065" s="15">
        <f>SUM(G1064:G1064)</f>
        <v>0.44</v>
      </c>
    </row>
    <row r="1066" spans="1:7">
      <c r="A1066" s="5"/>
      <c r="B1066" s="5"/>
      <c r="C1066" s="5"/>
      <c r="D1066" s="5"/>
      <c r="E1066" s="312" t="s">
        <v>181</v>
      </c>
      <c r="F1066" s="312"/>
      <c r="G1066" s="4">
        <f>SUM(G1059,G1062,G1065)</f>
        <v>28.34</v>
      </c>
    </row>
    <row r="1067" spans="1:7">
      <c r="A1067" s="5"/>
      <c r="B1067" s="5"/>
      <c r="C1067" s="5"/>
      <c r="D1067" s="5"/>
      <c r="E1067" s="315"/>
      <c r="F1067" s="315"/>
      <c r="G1067" s="315"/>
    </row>
    <row r="1068" spans="1:7">
      <c r="A1068" s="313" t="s">
        <v>737</v>
      </c>
      <c r="B1068" s="313"/>
      <c r="C1068" s="313"/>
      <c r="D1068" s="313"/>
      <c r="E1068" s="313"/>
      <c r="F1068" s="313"/>
      <c r="G1068" s="313"/>
    </row>
    <row r="1069" spans="1:7" ht="24">
      <c r="A1069" s="314" t="s">
        <v>322</v>
      </c>
      <c r="B1069" s="314"/>
      <c r="C1069" s="10" t="s">
        <v>174</v>
      </c>
      <c r="D1069" s="10" t="s">
        <v>175</v>
      </c>
      <c r="E1069" s="10" t="s">
        <v>176</v>
      </c>
      <c r="F1069" s="10" t="s">
        <v>177</v>
      </c>
      <c r="G1069" s="10" t="s">
        <v>178</v>
      </c>
    </row>
    <row r="1070" spans="1:7" ht="22.8">
      <c r="A1070" s="11" t="s">
        <v>323</v>
      </c>
      <c r="B1070" s="12" t="s">
        <v>324</v>
      </c>
      <c r="C1070" s="11" t="s">
        <v>31</v>
      </c>
      <c r="D1070" s="11" t="s">
        <v>198</v>
      </c>
      <c r="E1070" s="13">
        <v>1</v>
      </c>
      <c r="F1070" s="14">
        <v>2.79</v>
      </c>
      <c r="G1070" s="14">
        <f t="shared" ref="G1070:G1075" si="13">TRUNC(TRUNC(E1070,8)*F1070,2)</f>
        <v>2.79</v>
      </c>
    </row>
    <row r="1071" spans="1:7" ht="22.8">
      <c r="A1071" s="11" t="s">
        <v>738</v>
      </c>
      <c r="B1071" s="12" t="s">
        <v>739</v>
      </c>
      <c r="C1071" s="11" t="s">
        <v>31</v>
      </c>
      <c r="D1071" s="11" t="s">
        <v>198</v>
      </c>
      <c r="E1071" s="13">
        <v>1</v>
      </c>
      <c r="F1071" s="14">
        <v>1.85</v>
      </c>
      <c r="G1071" s="14">
        <f t="shared" si="13"/>
        <v>1.85</v>
      </c>
    </row>
    <row r="1072" spans="1:7" ht="22.8">
      <c r="A1072" s="11" t="s">
        <v>327</v>
      </c>
      <c r="B1072" s="12" t="s">
        <v>328</v>
      </c>
      <c r="C1072" s="11" t="s">
        <v>31</v>
      </c>
      <c r="D1072" s="11" t="s">
        <v>198</v>
      </c>
      <c r="E1072" s="13">
        <v>1</v>
      </c>
      <c r="F1072" s="14">
        <v>1.43</v>
      </c>
      <c r="G1072" s="14">
        <f t="shared" si="13"/>
        <v>1.43</v>
      </c>
    </row>
    <row r="1073" spans="1:7" ht="22.8">
      <c r="A1073" s="11" t="s">
        <v>740</v>
      </c>
      <c r="B1073" s="12" t="s">
        <v>741</v>
      </c>
      <c r="C1073" s="11" t="s">
        <v>31</v>
      </c>
      <c r="D1073" s="11" t="s">
        <v>198</v>
      </c>
      <c r="E1073" s="13">
        <v>1</v>
      </c>
      <c r="F1073" s="14">
        <v>2.0499999999999998</v>
      </c>
      <c r="G1073" s="14">
        <f t="shared" si="13"/>
        <v>2.0499999999999998</v>
      </c>
    </row>
    <row r="1074" spans="1:7" ht="22.8">
      <c r="A1074" s="11" t="s">
        <v>331</v>
      </c>
      <c r="B1074" s="12" t="s">
        <v>332</v>
      </c>
      <c r="C1074" s="11" t="s">
        <v>31</v>
      </c>
      <c r="D1074" s="11" t="s">
        <v>198</v>
      </c>
      <c r="E1074" s="13">
        <v>1</v>
      </c>
      <c r="F1074" s="14">
        <v>0.08</v>
      </c>
      <c r="G1074" s="14">
        <f t="shared" si="13"/>
        <v>0.08</v>
      </c>
    </row>
    <row r="1075" spans="1:7" ht="22.8">
      <c r="A1075" s="11" t="s">
        <v>333</v>
      </c>
      <c r="B1075" s="12" t="s">
        <v>334</v>
      </c>
      <c r="C1075" s="11" t="s">
        <v>31</v>
      </c>
      <c r="D1075" s="11" t="s">
        <v>198</v>
      </c>
      <c r="E1075" s="13">
        <v>1</v>
      </c>
      <c r="F1075" s="14">
        <v>0.54</v>
      </c>
      <c r="G1075" s="14">
        <f t="shared" si="13"/>
        <v>0.54</v>
      </c>
    </row>
    <row r="1076" spans="1:7">
      <c r="A1076" s="5"/>
      <c r="B1076" s="5"/>
      <c r="C1076" s="5"/>
      <c r="D1076" s="5"/>
      <c r="E1076" s="310" t="s">
        <v>335</v>
      </c>
      <c r="F1076" s="310"/>
      <c r="G1076" s="15">
        <f>SUM(G1070:G1075)</f>
        <v>8.740000000000002</v>
      </c>
    </row>
    <row r="1077" spans="1:7" ht="24">
      <c r="A1077" s="314" t="s">
        <v>336</v>
      </c>
      <c r="B1077" s="314"/>
      <c r="C1077" s="10" t="s">
        <v>174</v>
      </c>
      <c r="D1077" s="10" t="s">
        <v>175</v>
      </c>
      <c r="E1077" s="10" t="s">
        <v>176</v>
      </c>
      <c r="F1077" s="10" t="s">
        <v>177</v>
      </c>
      <c r="G1077" s="10" t="s">
        <v>178</v>
      </c>
    </row>
    <row r="1078" spans="1:7">
      <c r="A1078" s="11" t="s">
        <v>625</v>
      </c>
      <c r="B1078" s="12" t="s">
        <v>626</v>
      </c>
      <c r="C1078" s="11" t="s">
        <v>31</v>
      </c>
      <c r="D1078" s="11" t="s">
        <v>198</v>
      </c>
      <c r="E1078" s="13">
        <v>1</v>
      </c>
      <c r="F1078" s="14">
        <v>20.97</v>
      </c>
      <c r="G1078" s="14">
        <f>TRUNC(TRUNC(E1078,8)*F1078,2)</f>
        <v>20.97</v>
      </c>
    </row>
    <row r="1079" spans="1:7">
      <c r="A1079" s="5"/>
      <c r="B1079" s="5"/>
      <c r="C1079" s="5"/>
      <c r="D1079" s="5"/>
      <c r="E1079" s="310" t="s">
        <v>339</v>
      </c>
      <c r="F1079" s="310"/>
      <c r="G1079" s="15">
        <f>SUM(G1078:G1078)</f>
        <v>20.97</v>
      </c>
    </row>
    <row r="1080" spans="1:7" ht="24">
      <c r="A1080" s="314" t="s">
        <v>254</v>
      </c>
      <c r="B1080" s="314"/>
      <c r="C1080" s="10" t="s">
        <v>174</v>
      </c>
      <c r="D1080" s="10" t="s">
        <v>175</v>
      </c>
      <c r="E1080" s="10" t="s">
        <v>176</v>
      </c>
      <c r="F1080" s="10" t="s">
        <v>177</v>
      </c>
      <c r="G1080" s="10" t="s">
        <v>178</v>
      </c>
    </row>
    <row r="1081" spans="1:7" ht="22.8">
      <c r="A1081" s="11" t="s">
        <v>742</v>
      </c>
      <c r="B1081" s="12" t="s">
        <v>743</v>
      </c>
      <c r="C1081" s="11" t="s">
        <v>31</v>
      </c>
      <c r="D1081" s="11" t="s">
        <v>198</v>
      </c>
      <c r="E1081" s="13">
        <v>1</v>
      </c>
      <c r="F1081" s="14">
        <v>0.3</v>
      </c>
      <c r="G1081" s="14">
        <f>TRUNC(TRUNC(E1081,8)*F1081,2)</f>
        <v>0.3</v>
      </c>
    </row>
    <row r="1082" spans="1:7">
      <c r="A1082" s="5"/>
      <c r="B1082" s="5"/>
      <c r="C1082" s="5"/>
      <c r="D1082" s="5"/>
      <c r="E1082" s="310" t="s">
        <v>257</v>
      </c>
      <c r="F1082" s="310"/>
      <c r="G1082" s="15">
        <f>SUM(G1081:G1081)</f>
        <v>0.3</v>
      </c>
    </row>
    <row r="1083" spans="1:7">
      <c r="A1083" s="5"/>
      <c r="B1083" s="5"/>
      <c r="C1083" s="5"/>
      <c r="D1083" s="5"/>
      <c r="E1083" s="312" t="s">
        <v>181</v>
      </c>
      <c r="F1083" s="312"/>
      <c r="G1083" s="4">
        <f>SUM(G1076,G1079,G1082)</f>
        <v>30.01</v>
      </c>
    </row>
    <row r="1084" spans="1:7">
      <c r="A1084" s="5"/>
      <c r="B1084" s="5"/>
      <c r="C1084" s="5"/>
      <c r="D1084" s="5"/>
      <c r="E1084" s="315"/>
      <c r="F1084" s="315"/>
      <c r="G1084" s="315"/>
    </row>
    <row r="1085" spans="1:7">
      <c r="A1085" s="313" t="s">
        <v>744</v>
      </c>
      <c r="B1085" s="313"/>
      <c r="C1085" s="313"/>
      <c r="D1085" s="313"/>
      <c r="E1085" s="313"/>
      <c r="F1085" s="313"/>
      <c r="G1085" s="313"/>
    </row>
    <row r="1086" spans="1:7" ht="24">
      <c r="A1086" s="314" t="s">
        <v>173</v>
      </c>
      <c r="B1086" s="314"/>
      <c r="C1086" s="10" t="s">
        <v>174</v>
      </c>
      <c r="D1086" s="10" t="s">
        <v>175</v>
      </c>
      <c r="E1086" s="10" t="s">
        <v>176</v>
      </c>
      <c r="F1086" s="10" t="s">
        <v>177</v>
      </c>
      <c r="G1086" s="10" t="s">
        <v>178</v>
      </c>
    </row>
    <row r="1087" spans="1:7">
      <c r="A1087" s="11" t="s">
        <v>745</v>
      </c>
      <c r="B1087" s="12" t="s">
        <v>746</v>
      </c>
      <c r="C1087" s="11" t="s">
        <v>31</v>
      </c>
      <c r="D1087" s="11" t="s">
        <v>489</v>
      </c>
      <c r="E1087" s="13">
        <v>0.32569999999999999</v>
      </c>
      <c r="F1087" s="14">
        <v>30.57</v>
      </c>
      <c r="G1087" s="14">
        <f>TRUNC(TRUNC(E1087,8)*F1087,2)</f>
        <v>9.9499999999999993</v>
      </c>
    </row>
    <row r="1088" spans="1:7">
      <c r="A1088" s="5"/>
      <c r="B1088" s="5"/>
      <c r="C1088" s="5"/>
      <c r="D1088" s="5"/>
      <c r="E1088" s="310" t="s">
        <v>180</v>
      </c>
      <c r="F1088" s="310"/>
      <c r="G1088" s="15">
        <f>SUM(G1087:G1087)</f>
        <v>9.9499999999999993</v>
      </c>
    </row>
    <row r="1089" spans="1:7" ht="24">
      <c r="A1089" s="314" t="s">
        <v>195</v>
      </c>
      <c r="B1089" s="314"/>
      <c r="C1089" s="10" t="s">
        <v>174</v>
      </c>
      <c r="D1089" s="10" t="s">
        <v>175</v>
      </c>
      <c r="E1089" s="10" t="s">
        <v>176</v>
      </c>
      <c r="F1089" s="10" t="s">
        <v>177</v>
      </c>
      <c r="G1089" s="10" t="s">
        <v>178</v>
      </c>
    </row>
    <row r="1090" spans="1:7">
      <c r="A1090" s="11" t="s">
        <v>747</v>
      </c>
      <c r="B1090" s="12" t="s">
        <v>748</v>
      </c>
      <c r="C1090" s="11" t="s">
        <v>31</v>
      </c>
      <c r="D1090" s="11" t="s">
        <v>198</v>
      </c>
      <c r="E1090" s="13">
        <v>0.45290000000000002</v>
      </c>
      <c r="F1090" s="14">
        <v>30.01</v>
      </c>
      <c r="G1090" s="14">
        <f>TRUNC(TRUNC(E1090,8)*F1090,2)</f>
        <v>13.59</v>
      </c>
    </row>
    <row r="1091" spans="1:7">
      <c r="A1091" s="5"/>
      <c r="B1091" s="5"/>
      <c r="C1091" s="5"/>
      <c r="D1091" s="5"/>
      <c r="E1091" s="310" t="s">
        <v>205</v>
      </c>
      <c r="F1091" s="310"/>
      <c r="G1091" s="15">
        <f>SUM(G1090:G1090)</f>
        <v>13.59</v>
      </c>
    </row>
    <row r="1092" spans="1:7">
      <c r="A1092" s="5"/>
      <c r="B1092" s="5"/>
      <c r="C1092" s="5"/>
      <c r="D1092" s="5"/>
      <c r="E1092" s="312" t="s">
        <v>181</v>
      </c>
      <c r="F1092" s="312"/>
      <c r="G1092" s="4">
        <f>SUM(G1088,G1091)</f>
        <v>23.54</v>
      </c>
    </row>
    <row r="1093" spans="1:7">
      <c r="A1093" s="5"/>
      <c r="B1093" s="5"/>
      <c r="C1093" s="5"/>
      <c r="D1093" s="5"/>
      <c r="E1093" s="315"/>
      <c r="F1093" s="315"/>
      <c r="G1093" s="315"/>
    </row>
    <row r="1094" spans="1:7">
      <c r="A1094" s="313" t="s">
        <v>749</v>
      </c>
      <c r="B1094" s="313"/>
      <c r="C1094" s="313"/>
      <c r="D1094" s="313"/>
      <c r="E1094" s="313"/>
      <c r="F1094" s="313"/>
      <c r="G1094" s="313"/>
    </row>
    <row r="1095" spans="1:7" ht="24">
      <c r="A1095" s="314" t="s">
        <v>254</v>
      </c>
      <c r="B1095" s="314"/>
      <c r="C1095" s="10" t="s">
        <v>174</v>
      </c>
      <c r="D1095" s="10" t="s">
        <v>175</v>
      </c>
      <c r="E1095" s="10" t="s">
        <v>176</v>
      </c>
      <c r="F1095" s="10" t="s">
        <v>177</v>
      </c>
      <c r="G1095" s="10" t="s">
        <v>178</v>
      </c>
    </row>
    <row r="1096" spans="1:7" ht="45.6">
      <c r="A1096" s="11" t="s">
        <v>750</v>
      </c>
      <c r="B1096" s="12" t="s">
        <v>751</v>
      </c>
      <c r="C1096" s="11" t="s">
        <v>31</v>
      </c>
      <c r="D1096" s="11" t="s">
        <v>198</v>
      </c>
      <c r="E1096" s="13">
        <v>1</v>
      </c>
      <c r="F1096" s="14">
        <v>0.56999999999999995</v>
      </c>
      <c r="G1096" s="14">
        <f>TRUNC(TRUNC(E1096,8)*F1096,2)</f>
        <v>0.56999999999999995</v>
      </c>
    </row>
    <row r="1097" spans="1:7" ht="34.200000000000003">
      <c r="A1097" s="11" t="s">
        <v>752</v>
      </c>
      <c r="B1097" s="12" t="s">
        <v>753</v>
      </c>
      <c r="C1097" s="11" t="s">
        <v>31</v>
      </c>
      <c r="D1097" s="11" t="s">
        <v>198</v>
      </c>
      <c r="E1097" s="13">
        <v>1</v>
      </c>
      <c r="F1097" s="14">
        <v>0.15</v>
      </c>
      <c r="G1097" s="14">
        <f>TRUNC(TRUNC(E1097,8)*F1097,2)</f>
        <v>0.15</v>
      </c>
    </row>
    <row r="1098" spans="1:7" ht="45.6">
      <c r="A1098" s="11" t="s">
        <v>754</v>
      </c>
      <c r="B1098" s="12" t="s">
        <v>755</v>
      </c>
      <c r="C1098" s="11" t="s">
        <v>31</v>
      </c>
      <c r="D1098" s="11" t="s">
        <v>198</v>
      </c>
      <c r="E1098" s="13">
        <v>1</v>
      </c>
      <c r="F1098" s="14">
        <v>0.71</v>
      </c>
      <c r="G1098" s="14">
        <f>TRUNC(TRUNC(E1098,8)*F1098,2)</f>
        <v>0.71</v>
      </c>
    </row>
    <row r="1099" spans="1:7" ht="45.6">
      <c r="A1099" s="11" t="s">
        <v>756</v>
      </c>
      <c r="B1099" s="12" t="s">
        <v>757</v>
      </c>
      <c r="C1099" s="11" t="s">
        <v>31</v>
      </c>
      <c r="D1099" s="11" t="s">
        <v>198</v>
      </c>
      <c r="E1099" s="13">
        <v>1</v>
      </c>
      <c r="F1099" s="14">
        <v>9.36</v>
      </c>
      <c r="G1099" s="14">
        <f>TRUNC(TRUNC(E1099,8)*F1099,2)</f>
        <v>9.36</v>
      </c>
    </row>
    <row r="1100" spans="1:7">
      <c r="A1100" s="5"/>
      <c r="B1100" s="5"/>
      <c r="C1100" s="5"/>
      <c r="D1100" s="5"/>
      <c r="E1100" s="310" t="s">
        <v>257</v>
      </c>
      <c r="F1100" s="310"/>
      <c r="G1100" s="15">
        <f>SUM(G1096:G1099)</f>
        <v>10.79</v>
      </c>
    </row>
    <row r="1101" spans="1:7">
      <c r="A1101" s="5"/>
      <c r="B1101" s="5"/>
      <c r="C1101" s="5"/>
      <c r="D1101" s="5"/>
      <c r="E1101" s="312" t="s">
        <v>181</v>
      </c>
      <c r="F1101" s="312"/>
      <c r="G1101" s="4">
        <f>SUM(G1100)</f>
        <v>10.79</v>
      </c>
    </row>
    <row r="1102" spans="1:7">
      <c r="A1102" s="5"/>
      <c r="B1102" s="5"/>
      <c r="C1102" s="5"/>
      <c r="D1102" s="5"/>
      <c r="E1102" s="315"/>
      <c r="F1102" s="315"/>
      <c r="G1102" s="315"/>
    </row>
    <row r="1103" spans="1:7">
      <c r="A1103" s="313" t="s">
        <v>758</v>
      </c>
      <c r="B1103" s="313"/>
      <c r="C1103" s="313"/>
      <c r="D1103" s="313"/>
      <c r="E1103" s="313"/>
      <c r="F1103" s="313"/>
      <c r="G1103" s="313"/>
    </row>
    <row r="1104" spans="1:7" ht="24">
      <c r="A1104" s="314" t="s">
        <v>405</v>
      </c>
      <c r="B1104" s="314"/>
      <c r="C1104" s="10" t="s">
        <v>174</v>
      </c>
      <c r="D1104" s="10" t="s">
        <v>175</v>
      </c>
      <c r="E1104" s="10" t="s">
        <v>176</v>
      </c>
      <c r="F1104" s="10" t="s">
        <v>177</v>
      </c>
      <c r="G1104" s="10" t="s">
        <v>178</v>
      </c>
    </row>
    <row r="1105" spans="1:7" ht="68.400000000000006">
      <c r="A1105" s="11" t="s">
        <v>759</v>
      </c>
      <c r="B1105" s="12" t="s">
        <v>760</v>
      </c>
      <c r="C1105" s="11" t="s">
        <v>31</v>
      </c>
      <c r="D1105" s="11" t="s">
        <v>40</v>
      </c>
      <c r="E1105" s="13">
        <v>5.3300000000000001E-5</v>
      </c>
      <c r="F1105" s="14">
        <v>10731.19</v>
      </c>
      <c r="G1105" s="14">
        <f>TRUNC(TRUNC(E1105,8)*F1105,2)</f>
        <v>0.56999999999999995</v>
      </c>
    </row>
    <row r="1106" spans="1:7">
      <c r="A1106" s="5"/>
      <c r="B1106" s="5"/>
      <c r="C1106" s="5"/>
      <c r="D1106" s="5"/>
      <c r="E1106" s="310" t="s">
        <v>408</v>
      </c>
      <c r="F1106" s="310"/>
      <c r="G1106" s="15">
        <f>SUM(G1105:G1105)</f>
        <v>0.56999999999999995</v>
      </c>
    </row>
    <row r="1107" spans="1:7">
      <c r="A1107" s="5"/>
      <c r="B1107" s="5"/>
      <c r="C1107" s="5"/>
      <c r="D1107" s="5"/>
      <c r="E1107" s="312" t="s">
        <v>181</v>
      </c>
      <c r="F1107" s="312"/>
      <c r="G1107" s="4">
        <f>SUM(G1106)</f>
        <v>0.56999999999999995</v>
      </c>
    </row>
    <row r="1108" spans="1:7">
      <c r="A1108" s="5"/>
      <c r="B1108" s="5"/>
      <c r="C1108" s="5"/>
      <c r="D1108" s="5"/>
      <c r="E1108" s="315"/>
      <c r="F1108" s="315"/>
      <c r="G1108" s="315"/>
    </row>
    <row r="1109" spans="1:7">
      <c r="A1109" s="313" t="s">
        <v>761</v>
      </c>
      <c r="B1109" s="313"/>
      <c r="C1109" s="313"/>
      <c r="D1109" s="313"/>
      <c r="E1109" s="313"/>
      <c r="F1109" s="313"/>
      <c r="G1109" s="313"/>
    </row>
    <row r="1110" spans="1:7" ht="24">
      <c r="A1110" s="314" t="s">
        <v>405</v>
      </c>
      <c r="B1110" s="314"/>
      <c r="C1110" s="10" t="s">
        <v>174</v>
      </c>
      <c r="D1110" s="10" t="s">
        <v>175</v>
      </c>
      <c r="E1110" s="10" t="s">
        <v>176</v>
      </c>
      <c r="F1110" s="10" t="s">
        <v>177</v>
      </c>
      <c r="G1110" s="10" t="s">
        <v>178</v>
      </c>
    </row>
    <row r="1111" spans="1:7" ht="68.400000000000006">
      <c r="A1111" s="11" t="s">
        <v>759</v>
      </c>
      <c r="B1111" s="12" t="s">
        <v>760</v>
      </c>
      <c r="C1111" s="11" t="s">
        <v>31</v>
      </c>
      <c r="D1111" s="11" t="s">
        <v>40</v>
      </c>
      <c r="E1111" s="13">
        <v>1.43E-5</v>
      </c>
      <c r="F1111" s="14">
        <v>10731.19</v>
      </c>
      <c r="G1111" s="14">
        <f>TRUNC(TRUNC(E1111,8)*F1111,2)</f>
        <v>0.15</v>
      </c>
    </row>
    <row r="1112" spans="1:7">
      <c r="A1112" s="5"/>
      <c r="B1112" s="5"/>
      <c r="C1112" s="5"/>
      <c r="D1112" s="5"/>
      <c r="E1112" s="310" t="s">
        <v>408</v>
      </c>
      <c r="F1112" s="310"/>
      <c r="G1112" s="15">
        <f>SUM(G1111:G1111)</f>
        <v>0.15</v>
      </c>
    </row>
    <row r="1113" spans="1:7">
      <c r="A1113" s="5"/>
      <c r="B1113" s="5"/>
      <c r="C1113" s="5"/>
      <c r="D1113" s="5"/>
      <c r="E1113" s="312" t="s">
        <v>181</v>
      </c>
      <c r="F1113" s="312"/>
      <c r="G1113" s="4">
        <f>SUM(G1112)</f>
        <v>0.15</v>
      </c>
    </row>
    <row r="1114" spans="1:7">
      <c r="A1114" s="5"/>
      <c r="B1114" s="5"/>
      <c r="C1114" s="5"/>
      <c r="D1114" s="5"/>
      <c r="E1114" s="315"/>
      <c r="F1114" s="315"/>
      <c r="G1114" s="315"/>
    </row>
    <row r="1115" spans="1:7">
      <c r="A1115" s="313" t="s">
        <v>762</v>
      </c>
      <c r="B1115" s="313"/>
      <c r="C1115" s="313"/>
      <c r="D1115" s="313"/>
      <c r="E1115" s="313"/>
      <c r="F1115" s="313"/>
      <c r="G1115" s="313"/>
    </row>
    <row r="1116" spans="1:7" ht="24">
      <c r="A1116" s="314" t="s">
        <v>405</v>
      </c>
      <c r="B1116" s="314"/>
      <c r="C1116" s="10" t="s">
        <v>174</v>
      </c>
      <c r="D1116" s="10" t="s">
        <v>175</v>
      </c>
      <c r="E1116" s="10" t="s">
        <v>176</v>
      </c>
      <c r="F1116" s="10" t="s">
        <v>177</v>
      </c>
      <c r="G1116" s="10" t="s">
        <v>178</v>
      </c>
    </row>
    <row r="1117" spans="1:7" ht="68.400000000000006">
      <c r="A1117" s="11" t="s">
        <v>759</v>
      </c>
      <c r="B1117" s="12" t="s">
        <v>760</v>
      </c>
      <c r="C1117" s="11" t="s">
        <v>31</v>
      </c>
      <c r="D1117" s="11" t="s">
        <v>40</v>
      </c>
      <c r="E1117" s="13">
        <v>6.6699999999999995E-5</v>
      </c>
      <c r="F1117" s="14">
        <v>10731.19</v>
      </c>
      <c r="G1117" s="14">
        <f>TRUNC(TRUNC(E1117,8)*F1117,2)</f>
        <v>0.71</v>
      </c>
    </row>
    <row r="1118" spans="1:7">
      <c r="A1118" s="5"/>
      <c r="B1118" s="5"/>
      <c r="C1118" s="5"/>
      <c r="D1118" s="5"/>
      <c r="E1118" s="310" t="s">
        <v>408</v>
      </c>
      <c r="F1118" s="310"/>
      <c r="G1118" s="15">
        <f>SUM(G1117:G1117)</f>
        <v>0.71</v>
      </c>
    </row>
    <row r="1119" spans="1:7">
      <c r="A1119" s="5"/>
      <c r="B1119" s="5"/>
      <c r="C1119" s="5"/>
      <c r="D1119" s="5"/>
      <c r="E1119" s="312" t="s">
        <v>181</v>
      </c>
      <c r="F1119" s="312"/>
      <c r="G1119" s="4">
        <f>SUM(G1118)</f>
        <v>0.71</v>
      </c>
    </row>
    <row r="1120" spans="1:7">
      <c r="A1120" s="5"/>
      <c r="B1120" s="5"/>
      <c r="C1120" s="5"/>
      <c r="D1120" s="5"/>
      <c r="E1120" s="315"/>
      <c r="F1120" s="315"/>
      <c r="G1120" s="315"/>
    </row>
    <row r="1121" spans="1:7">
      <c r="A1121" s="313" t="s">
        <v>763</v>
      </c>
      <c r="B1121" s="313"/>
      <c r="C1121" s="313"/>
      <c r="D1121" s="313"/>
      <c r="E1121" s="313"/>
      <c r="F1121" s="313"/>
      <c r="G1121" s="313"/>
    </row>
    <row r="1122" spans="1:7" ht="24">
      <c r="A1122" s="314" t="s">
        <v>173</v>
      </c>
      <c r="B1122" s="314"/>
      <c r="C1122" s="10" t="s">
        <v>174</v>
      </c>
      <c r="D1122" s="10" t="s">
        <v>175</v>
      </c>
      <c r="E1122" s="10" t="s">
        <v>176</v>
      </c>
      <c r="F1122" s="10" t="s">
        <v>177</v>
      </c>
      <c r="G1122" s="10" t="s">
        <v>178</v>
      </c>
    </row>
    <row r="1123" spans="1:7">
      <c r="A1123" s="11" t="s">
        <v>487</v>
      </c>
      <c r="B1123" s="12" t="s">
        <v>488</v>
      </c>
      <c r="C1123" s="11" t="s">
        <v>31</v>
      </c>
      <c r="D1123" s="11" t="s">
        <v>489</v>
      </c>
      <c r="E1123" s="13">
        <v>1.44</v>
      </c>
      <c r="F1123" s="14">
        <v>6.5</v>
      </c>
      <c r="G1123" s="14">
        <f>TRUNC(TRUNC(E1123,8)*F1123,2)</f>
        <v>9.36</v>
      </c>
    </row>
    <row r="1124" spans="1:7">
      <c r="A1124" s="5"/>
      <c r="B1124" s="5"/>
      <c r="C1124" s="5"/>
      <c r="D1124" s="5"/>
      <c r="E1124" s="310" t="s">
        <v>180</v>
      </c>
      <c r="F1124" s="310"/>
      <c r="G1124" s="15">
        <f>SUM(G1123:G1123)</f>
        <v>9.36</v>
      </c>
    </row>
    <row r="1125" spans="1:7">
      <c r="A1125" s="5"/>
      <c r="B1125" s="5"/>
      <c r="C1125" s="5"/>
      <c r="D1125" s="5"/>
      <c r="E1125" s="312" t="s">
        <v>181</v>
      </c>
      <c r="F1125" s="312"/>
      <c r="G1125" s="4">
        <f>SUM(G1124)</f>
        <v>9.36</v>
      </c>
    </row>
    <row r="1126" spans="1:7">
      <c r="A1126" s="5"/>
      <c r="B1126" s="5"/>
      <c r="C1126" s="5"/>
      <c r="D1126" s="5"/>
      <c r="E1126" s="315"/>
      <c r="F1126" s="315"/>
      <c r="G1126" s="315"/>
    </row>
    <row r="1127" spans="1:7">
      <c r="A1127" s="313" t="s">
        <v>764</v>
      </c>
      <c r="B1127" s="313"/>
      <c r="C1127" s="313"/>
      <c r="D1127" s="313"/>
      <c r="E1127" s="313"/>
      <c r="F1127" s="313"/>
      <c r="G1127" s="313"/>
    </row>
    <row r="1128" spans="1:7" ht="24">
      <c r="A1128" s="314" t="s">
        <v>195</v>
      </c>
      <c r="B1128" s="314"/>
      <c r="C1128" s="10" t="s">
        <v>174</v>
      </c>
      <c r="D1128" s="10" t="s">
        <v>175</v>
      </c>
      <c r="E1128" s="10" t="s">
        <v>176</v>
      </c>
      <c r="F1128" s="10" t="s">
        <v>177</v>
      </c>
      <c r="G1128" s="10" t="s">
        <v>178</v>
      </c>
    </row>
    <row r="1129" spans="1:7" ht="22.8">
      <c r="A1129" s="11" t="s">
        <v>310</v>
      </c>
      <c r="B1129" s="12" t="s">
        <v>311</v>
      </c>
      <c r="C1129" s="11" t="s">
        <v>31</v>
      </c>
      <c r="D1129" s="11" t="s">
        <v>198</v>
      </c>
      <c r="E1129" s="13">
        <v>1</v>
      </c>
      <c r="F1129" s="14">
        <v>24.34</v>
      </c>
      <c r="G1129" s="14">
        <f>TRUNC(TRUNC(E1129,8)*F1129,2)</f>
        <v>24.34</v>
      </c>
    </row>
    <row r="1130" spans="1:7">
      <c r="A1130" s="5"/>
      <c r="B1130" s="5"/>
      <c r="C1130" s="5"/>
      <c r="D1130" s="5"/>
      <c r="E1130" s="310" t="s">
        <v>205</v>
      </c>
      <c r="F1130" s="310"/>
      <c r="G1130" s="15">
        <f>SUM(G1129:G1129)</f>
        <v>24.34</v>
      </c>
    </row>
    <row r="1131" spans="1:7" ht="24">
      <c r="A1131" s="314" t="s">
        <v>254</v>
      </c>
      <c r="B1131" s="314"/>
      <c r="C1131" s="10" t="s">
        <v>174</v>
      </c>
      <c r="D1131" s="10" t="s">
        <v>175</v>
      </c>
      <c r="E1131" s="10" t="s">
        <v>176</v>
      </c>
      <c r="F1131" s="10" t="s">
        <v>177</v>
      </c>
      <c r="G1131" s="10" t="s">
        <v>178</v>
      </c>
    </row>
    <row r="1132" spans="1:7" ht="34.200000000000003">
      <c r="A1132" s="11" t="s">
        <v>765</v>
      </c>
      <c r="B1132" s="12" t="s">
        <v>766</v>
      </c>
      <c r="C1132" s="11" t="s">
        <v>31</v>
      </c>
      <c r="D1132" s="11" t="s">
        <v>198</v>
      </c>
      <c r="E1132" s="13">
        <v>1</v>
      </c>
      <c r="F1132" s="14">
        <v>0.1</v>
      </c>
      <c r="G1132" s="14">
        <f>TRUNC(TRUNC(E1132,8)*F1132,2)</f>
        <v>0.1</v>
      </c>
    </row>
    <row r="1133" spans="1:7" ht="34.200000000000003">
      <c r="A1133" s="11" t="s">
        <v>767</v>
      </c>
      <c r="B1133" s="12" t="s">
        <v>768</v>
      </c>
      <c r="C1133" s="11" t="s">
        <v>31</v>
      </c>
      <c r="D1133" s="11" t="s">
        <v>198</v>
      </c>
      <c r="E1133" s="13">
        <v>1</v>
      </c>
      <c r="F1133" s="14">
        <v>0.02</v>
      </c>
      <c r="G1133" s="14">
        <f>TRUNC(TRUNC(E1133,8)*F1133,2)</f>
        <v>0.02</v>
      </c>
    </row>
    <row r="1134" spans="1:7">
      <c r="A1134" s="5"/>
      <c r="B1134" s="5"/>
      <c r="C1134" s="5"/>
      <c r="D1134" s="5"/>
      <c r="E1134" s="310" t="s">
        <v>257</v>
      </c>
      <c r="F1134" s="310"/>
      <c r="G1134" s="15">
        <f>SUM(G1132:G1133)</f>
        <v>0.12000000000000001</v>
      </c>
    </row>
    <row r="1135" spans="1:7">
      <c r="A1135" s="5"/>
      <c r="B1135" s="5"/>
      <c r="C1135" s="5"/>
      <c r="D1135" s="5"/>
      <c r="E1135" s="312" t="s">
        <v>181</v>
      </c>
      <c r="F1135" s="312"/>
      <c r="G1135" s="4">
        <f>SUM(G1130,G1134)</f>
        <v>24.46</v>
      </c>
    </row>
    <row r="1136" spans="1:7">
      <c r="A1136" s="5"/>
      <c r="B1136" s="5"/>
      <c r="C1136" s="5"/>
      <c r="D1136" s="5"/>
      <c r="E1136" s="315"/>
      <c r="F1136" s="315"/>
      <c r="G1136" s="315"/>
    </row>
    <row r="1137" spans="1:7">
      <c r="A1137" s="313" t="s">
        <v>769</v>
      </c>
      <c r="B1137" s="313"/>
      <c r="C1137" s="313"/>
      <c r="D1137" s="313"/>
      <c r="E1137" s="313"/>
      <c r="F1137" s="313"/>
      <c r="G1137" s="313"/>
    </row>
    <row r="1138" spans="1:7" ht="24">
      <c r="A1138" s="314" t="s">
        <v>195</v>
      </c>
      <c r="B1138" s="314"/>
      <c r="C1138" s="10" t="s">
        <v>174</v>
      </c>
      <c r="D1138" s="10" t="s">
        <v>175</v>
      </c>
      <c r="E1138" s="10" t="s">
        <v>176</v>
      </c>
      <c r="F1138" s="10" t="s">
        <v>177</v>
      </c>
      <c r="G1138" s="10" t="s">
        <v>178</v>
      </c>
    </row>
    <row r="1139" spans="1:7" ht="22.8">
      <c r="A1139" s="11" t="s">
        <v>310</v>
      </c>
      <c r="B1139" s="12" t="s">
        <v>311</v>
      </c>
      <c r="C1139" s="11" t="s">
        <v>31</v>
      </c>
      <c r="D1139" s="11" t="s">
        <v>198</v>
      </c>
      <c r="E1139" s="13">
        <v>1</v>
      </c>
      <c r="F1139" s="14">
        <v>24.34</v>
      </c>
      <c r="G1139" s="14">
        <f>TRUNC(TRUNC(E1139,8)*F1139,2)</f>
        <v>24.34</v>
      </c>
    </row>
    <row r="1140" spans="1:7">
      <c r="A1140" s="5"/>
      <c r="B1140" s="5"/>
      <c r="C1140" s="5"/>
      <c r="D1140" s="5"/>
      <c r="E1140" s="310" t="s">
        <v>205</v>
      </c>
      <c r="F1140" s="310"/>
      <c r="G1140" s="15">
        <f>SUM(G1139:G1139)</f>
        <v>24.34</v>
      </c>
    </row>
    <row r="1141" spans="1:7" ht="24">
      <c r="A1141" s="314" t="s">
        <v>254</v>
      </c>
      <c r="B1141" s="314"/>
      <c r="C1141" s="10" t="s">
        <v>174</v>
      </c>
      <c r="D1141" s="10" t="s">
        <v>175</v>
      </c>
      <c r="E1141" s="10" t="s">
        <v>176</v>
      </c>
      <c r="F1141" s="10" t="s">
        <v>177</v>
      </c>
      <c r="G1141" s="10" t="s">
        <v>178</v>
      </c>
    </row>
    <row r="1142" spans="1:7" ht="34.200000000000003">
      <c r="A1142" s="11" t="s">
        <v>765</v>
      </c>
      <c r="B1142" s="12" t="s">
        <v>766</v>
      </c>
      <c r="C1142" s="11" t="s">
        <v>31</v>
      </c>
      <c r="D1142" s="11" t="s">
        <v>198</v>
      </c>
      <c r="E1142" s="13">
        <v>1</v>
      </c>
      <c r="F1142" s="14">
        <v>0.1</v>
      </c>
      <c r="G1142" s="14">
        <f>TRUNC(TRUNC(E1142,8)*F1142,2)</f>
        <v>0.1</v>
      </c>
    </row>
    <row r="1143" spans="1:7" ht="34.200000000000003">
      <c r="A1143" s="11" t="s">
        <v>767</v>
      </c>
      <c r="B1143" s="12" t="s">
        <v>768</v>
      </c>
      <c r="C1143" s="11" t="s">
        <v>31</v>
      </c>
      <c r="D1143" s="11" t="s">
        <v>198</v>
      </c>
      <c r="E1143" s="13">
        <v>1</v>
      </c>
      <c r="F1143" s="14">
        <v>0.02</v>
      </c>
      <c r="G1143" s="14">
        <f>TRUNC(TRUNC(E1143,8)*F1143,2)</f>
        <v>0.02</v>
      </c>
    </row>
    <row r="1144" spans="1:7" ht="34.200000000000003">
      <c r="A1144" s="11" t="s">
        <v>770</v>
      </c>
      <c r="B1144" s="12" t="s">
        <v>771</v>
      </c>
      <c r="C1144" s="11" t="s">
        <v>31</v>
      </c>
      <c r="D1144" s="11" t="s">
        <v>198</v>
      </c>
      <c r="E1144" s="13">
        <v>1</v>
      </c>
      <c r="F1144" s="14">
        <v>7.0000000000000007E-2</v>
      </c>
      <c r="G1144" s="14">
        <f>TRUNC(TRUNC(E1144,8)*F1144,2)</f>
        <v>7.0000000000000007E-2</v>
      </c>
    </row>
    <row r="1145" spans="1:7" ht="34.200000000000003">
      <c r="A1145" s="11" t="s">
        <v>772</v>
      </c>
      <c r="B1145" s="12" t="s">
        <v>773</v>
      </c>
      <c r="C1145" s="11" t="s">
        <v>31</v>
      </c>
      <c r="D1145" s="11" t="s">
        <v>198</v>
      </c>
      <c r="E1145" s="13">
        <v>1</v>
      </c>
      <c r="F1145" s="14">
        <v>1.33</v>
      </c>
      <c r="G1145" s="14">
        <f>TRUNC(TRUNC(E1145,8)*F1145,2)</f>
        <v>1.33</v>
      </c>
    </row>
    <row r="1146" spans="1:7">
      <c r="A1146" s="5"/>
      <c r="B1146" s="5"/>
      <c r="C1146" s="5"/>
      <c r="D1146" s="5"/>
      <c r="E1146" s="310" t="s">
        <v>257</v>
      </c>
      <c r="F1146" s="310"/>
      <c r="G1146" s="15">
        <f>SUM(G1142:G1145)</f>
        <v>1.52</v>
      </c>
    </row>
    <row r="1147" spans="1:7">
      <c r="A1147" s="5"/>
      <c r="B1147" s="5"/>
      <c r="C1147" s="5"/>
      <c r="D1147" s="5"/>
      <c r="E1147" s="312" t="s">
        <v>181</v>
      </c>
      <c r="F1147" s="312"/>
      <c r="G1147" s="4">
        <f>SUM(G1140,G1146)</f>
        <v>25.86</v>
      </c>
    </row>
    <row r="1148" spans="1:7">
      <c r="A1148" s="5"/>
      <c r="B1148" s="5"/>
      <c r="C1148" s="5"/>
      <c r="D1148" s="5"/>
      <c r="E1148" s="315"/>
      <c r="F1148" s="315"/>
      <c r="G1148" s="315"/>
    </row>
    <row r="1149" spans="1:7">
      <c r="A1149" s="313" t="s">
        <v>774</v>
      </c>
      <c r="B1149" s="313"/>
      <c r="C1149" s="313"/>
      <c r="D1149" s="313"/>
      <c r="E1149" s="313"/>
      <c r="F1149" s="313"/>
      <c r="G1149" s="313"/>
    </row>
    <row r="1150" spans="1:7" ht="24">
      <c r="A1150" s="314" t="s">
        <v>405</v>
      </c>
      <c r="B1150" s="314"/>
      <c r="C1150" s="10" t="s">
        <v>174</v>
      </c>
      <c r="D1150" s="10" t="s">
        <v>175</v>
      </c>
      <c r="E1150" s="10" t="s">
        <v>176</v>
      </c>
      <c r="F1150" s="10" t="s">
        <v>177</v>
      </c>
      <c r="G1150" s="10" t="s">
        <v>178</v>
      </c>
    </row>
    <row r="1151" spans="1:7" ht="34.200000000000003">
      <c r="A1151" s="11" t="s">
        <v>775</v>
      </c>
      <c r="B1151" s="12" t="s">
        <v>776</v>
      </c>
      <c r="C1151" s="11" t="s">
        <v>31</v>
      </c>
      <c r="D1151" s="11" t="s">
        <v>40</v>
      </c>
      <c r="E1151" s="13">
        <v>7.2000000000000002E-5</v>
      </c>
      <c r="F1151" s="14">
        <v>1412.18</v>
      </c>
      <c r="G1151" s="14">
        <f>TRUNC(TRUNC(E1151,8)*F1151,2)</f>
        <v>0.1</v>
      </c>
    </row>
    <row r="1152" spans="1:7">
      <c r="A1152" s="5"/>
      <c r="B1152" s="5"/>
      <c r="C1152" s="5"/>
      <c r="D1152" s="5"/>
      <c r="E1152" s="310" t="s">
        <v>408</v>
      </c>
      <c r="F1152" s="310"/>
      <c r="G1152" s="15">
        <f>SUM(G1151:G1151)</f>
        <v>0.1</v>
      </c>
    </row>
    <row r="1153" spans="1:7">
      <c r="A1153" s="5"/>
      <c r="B1153" s="5"/>
      <c r="C1153" s="5"/>
      <c r="D1153" s="5"/>
      <c r="E1153" s="312" t="s">
        <v>181</v>
      </c>
      <c r="F1153" s="312"/>
      <c r="G1153" s="4">
        <f>SUM(G1152)</f>
        <v>0.1</v>
      </c>
    </row>
    <row r="1154" spans="1:7">
      <c r="A1154" s="5"/>
      <c r="B1154" s="5"/>
      <c r="C1154" s="5"/>
      <c r="D1154" s="5"/>
      <c r="E1154" s="315"/>
      <c r="F1154" s="315"/>
      <c r="G1154" s="315"/>
    </row>
    <row r="1155" spans="1:7">
      <c r="A1155" s="313" t="s">
        <v>777</v>
      </c>
      <c r="B1155" s="313"/>
      <c r="C1155" s="313"/>
      <c r="D1155" s="313"/>
      <c r="E1155" s="313"/>
      <c r="F1155" s="313"/>
      <c r="G1155" s="313"/>
    </row>
    <row r="1156" spans="1:7" ht="24">
      <c r="A1156" s="314" t="s">
        <v>405</v>
      </c>
      <c r="B1156" s="314"/>
      <c r="C1156" s="10" t="s">
        <v>174</v>
      </c>
      <c r="D1156" s="10" t="s">
        <v>175</v>
      </c>
      <c r="E1156" s="10" t="s">
        <v>176</v>
      </c>
      <c r="F1156" s="10" t="s">
        <v>177</v>
      </c>
      <c r="G1156" s="10" t="s">
        <v>178</v>
      </c>
    </row>
    <row r="1157" spans="1:7" ht="34.200000000000003">
      <c r="A1157" s="11" t="s">
        <v>775</v>
      </c>
      <c r="B1157" s="12" t="s">
        <v>776</v>
      </c>
      <c r="C1157" s="11" t="s">
        <v>31</v>
      </c>
      <c r="D1157" s="11" t="s">
        <v>40</v>
      </c>
      <c r="E1157" s="13">
        <v>1.4800000000000001E-5</v>
      </c>
      <c r="F1157" s="14">
        <v>1412.18</v>
      </c>
      <c r="G1157" s="14">
        <f>TRUNC(TRUNC(E1157,8)*F1157,2)</f>
        <v>0.02</v>
      </c>
    </row>
    <row r="1158" spans="1:7">
      <c r="A1158" s="5"/>
      <c r="B1158" s="5"/>
      <c r="C1158" s="5"/>
      <c r="D1158" s="5"/>
      <c r="E1158" s="310" t="s">
        <v>408</v>
      </c>
      <c r="F1158" s="310"/>
      <c r="G1158" s="15">
        <f>SUM(G1157:G1157)</f>
        <v>0.02</v>
      </c>
    </row>
    <row r="1159" spans="1:7">
      <c r="A1159" s="5"/>
      <c r="B1159" s="5"/>
      <c r="C1159" s="5"/>
      <c r="D1159" s="5"/>
      <c r="E1159" s="312" t="s">
        <v>181</v>
      </c>
      <c r="F1159" s="312"/>
      <c r="G1159" s="4">
        <f>SUM(G1158)</f>
        <v>0.02</v>
      </c>
    </row>
    <row r="1160" spans="1:7">
      <c r="A1160" s="5"/>
      <c r="B1160" s="5"/>
      <c r="C1160" s="5"/>
      <c r="D1160" s="5"/>
      <c r="E1160" s="315"/>
      <c r="F1160" s="315"/>
      <c r="G1160" s="315"/>
    </row>
    <row r="1161" spans="1:7">
      <c r="A1161" s="313" t="s">
        <v>778</v>
      </c>
      <c r="B1161" s="313"/>
      <c r="C1161" s="313"/>
      <c r="D1161" s="313"/>
      <c r="E1161" s="313"/>
      <c r="F1161" s="313"/>
      <c r="G1161" s="313"/>
    </row>
    <row r="1162" spans="1:7" ht="24">
      <c r="A1162" s="314" t="s">
        <v>405</v>
      </c>
      <c r="B1162" s="314"/>
      <c r="C1162" s="10" t="s">
        <v>174</v>
      </c>
      <c r="D1162" s="10" t="s">
        <v>175</v>
      </c>
      <c r="E1162" s="10" t="s">
        <v>176</v>
      </c>
      <c r="F1162" s="10" t="s">
        <v>177</v>
      </c>
      <c r="G1162" s="10" t="s">
        <v>178</v>
      </c>
    </row>
    <row r="1163" spans="1:7" ht="34.200000000000003">
      <c r="A1163" s="11" t="s">
        <v>775</v>
      </c>
      <c r="B1163" s="12" t="s">
        <v>776</v>
      </c>
      <c r="C1163" s="11" t="s">
        <v>31</v>
      </c>
      <c r="D1163" s="11" t="s">
        <v>40</v>
      </c>
      <c r="E1163" s="13">
        <v>5.0000000000000002E-5</v>
      </c>
      <c r="F1163" s="14">
        <v>1412.18</v>
      </c>
      <c r="G1163" s="14">
        <f>TRUNC(TRUNC(E1163,8)*F1163,2)</f>
        <v>7.0000000000000007E-2</v>
      </c>
    </row>
    <row r="1164" spans="1:7">
      <c r="A1164" s="5"/>
      <c r="B1164" s="5"/>
      <c r="C1164" s="5"/>
      <c r="D1164" s="5"/>
      <c r="E1164" s="310" t="s">
        <v>408</v>
      </c>
      <c r="F1164" s="310"/>
      <c r="G1164" s="15">
        <f>SUM(G1163:G1163)</f>
        <v>7.0000000000000007E-2</v>
      </c>
    </row>
    <row r="1165" spans="1:7">
      <c r="A1165" s="5"/>
      <c r="B1165" s="5"/>
      <c r="C1165" s="5"/>
      <c r="D1165" s="5"/>
      <c r="E1165" s="312" t="s">
        <v>181</v>
      </c>
      <c r="F1165" s="312"/>
      <c r="G1165" s="4">
        <f>SUM(G1164)</f>
        <v>7.0000000000000007E-2</v>
      </c>
    </row>
    <row r="1166" spans="1:7">
      <c r="A1166" s="5"/>
      <c r="B1166" s="5"/>
      <c r="C1166" s="5"/>
      <c r="D1166" s="5"/>
      <c r="E1166" s="315"/>
      <c r="F1166" s="315"/>
      <c r="G1166" s="315"/>
    </row>
    <row r="1167" spans="1:7">
      <c r="A1167" s="313" t="s">
        <v>779</v>
      </c>
      <c r="B1167" s="313"/>
      <c r="C1167" s="313"/>
      <c r="D1167" s="313"/>
      <c r="E1167" s="313"/>
      <c r="F1167" s="313"/>
      <c r="G1167" s="313"/>
    </row>
    <row r="1168" spans="1:7" ht="24">
      <c r="A1168" s="314" t="s">
        <v>412</v>
      </c>
      <c r="B1168" s="314"/>
      <c r="C1168" s="10" t="s">
        <v>174</v>
      </c>
      <c r="D1168" s="10" t="s">
        <v>175</v>
      </c>
      <c r="E1168" s="10" t="s">
        <v>176</v>
      </c>
      <c r="F1168" s="10" t="s">
        <v>177</v>
      </c>
      <c r="G1168" s="10" t="s">
        <v>178</v>
      </c>
    </row>
    <row r="1169" spans="1:7" ht="22.8">
      <c r="A1169" s="11" t="s">
        <v>413</v>
      </c>
      <c r="B1169" s="12" t="s">
        <v>414</v>
      </c>
      <c r="C1169" s="11" t="s">
        <v>31</v>
      </c>
      <c r="D1169" s="11" t="s">
        <v>415</v>
      </c>
      <c r="E1169" s="13">
        <v>1.36</v>
      </c>
      <c r="F1169" s="14">
        <v>0.98</v>
      </c>
      <c r="G1169" s="14">
        <f>TRUNC(TRUNC(E1169,8)*F1169,2)</f>
        <v>1.33</v>
      </c>
    </row>
    <row r="1170" spans="1:7">
      <c r="A1170" s="5"/>
      <c r="B1170" s="5"/>
      <c r="C1170" s="5"/>
      <c r="D1170" s="5"/>
      <c r="E1170" s="310" t="s">
        <v>416</v>
      </c>
      <c r="F1170" s="310"/>
      <c r="G1170" s="15">
        <f>SUM(G1169:G1169)</f>
        <v>1.33</v>
      </c>
    </row>
    <row r="1171" spans="1:7">
      <c r="A1171" s="5"/>
      <c r="B1171" s="5"/>
      <c r="C1171" s="5"/>
      <c r="D1171" s="5"/>
      <c r="E1171" s="312" t="s">
        <v>181</v>
      </c>
      <c r="F1171" s="312"/>
      <c r="G1171" s="4">
        <f>SUM(G1170)</f>
        <v>1.33</v>
      </c>
    </row>
    <row r="1172" spans="1:7">
      <c r="A1172" s="5"/>
      <c r="B1172" s="5"/>
      <c r="C1172" s="5"/>
      <c r="D1172" s="5"/>
      <c r="E1172" s="315"/>
      <c r="F1172" s="315"/>
      <c r="G1172" s="315"/>
    </row>
    <row r="1173" spans="1:7">
      <c r="A1173" s="313" t="s">
        <v>780</v>
      </c>
      <c r="B1173" s="313"/>
      <c r="C1173" s="313"/>
      <c r="D1173" s="313"/>
      <c r="E1173" s="313"/>
      <c r="F1173" s="313"/>
      <c r="G1173" s="313"/>
    </row>
    <row r="1174" spans="1:7" ht="24">
      <c r="A1174" s="314" t="s">
        <v>322</v>
      </c>
      <c r="B1174" s="314"/>
      <c r="C1174" s="10" t="s">
        <v>174</v>
      </c>
      <c r="D1174" s="10" t="s">
        <v>175</v>
      </c>
      <c r="E1174" s="10" t="s">
        <v>176</v>
      </c>
      <c r="F1174" s="10" t="s">
        <v>177</v>
      </c>
      <c r="G1174" s="10" t="s">
        <v>178</v>
      </c>
    </row>
    <row r="1175" spans="1:7" ht="22.8">
      <c r="A1175" s="11" t="s">
        <v>323</v>
      </c>
      <c r="B1175" s="12" t="s">
        <v>324</v>
      </c>
      <c r="C1175" s="11" t="s">
        <v>31</v>
      </c>
      <c r="D1175" s="11" t="s">
        <v>198</v>
      </c>
      <c r="E1175" s="13">
        <v>1</v>
      </c>
      <c r="F1175" s="14">
        <v>2.79</v>
      </c>
      <c r="G1175" s="14">
        <f t="shared" ref="G1175:G1180" si="14">TRUNC(TRUNC(E1175,8)*F1175,2)</f>
        <v>2.79</v>
      </c>
    </row>
    <row r="1176" spans="1:7" ht="22.8">
      <c r="A1176" s="11" t="s">
        <v>325</v>
      </c>
      <c r="B1176" s="12" t="s">
        <v>326</v>
      </c>
      <c r="C1176" s="11" t="s">
        <v>31</v>
      </c>
      <c r="D1176" s="11" t="s">
        <v>198</v>
      </c>
      <c r="E1176" s="13">
        <v>1</v>
      </c>
      <c r="F1176" s="14">
        <v>1.31</v>
      </c>
      <c r="G1176" s="14">
        <f t="shared" si="14"/>
        <v>1.31</v>
      </c>
    </row>
    <row r="1177" spans="1:7" ht="22.8">
      <c r="A1177" s="11" t="s">
        <v>327</v>
      </c>
      <c r="B1177" s="12" t="s">
        <v>328</v>
      </c>
      <c r="C1177" s="11" t="s">
        <v>31</v>
      </c>
      <c r="D1177" s="11" t="s">
        <v>198</v>
      </c>
      <c r="E1177" s="13">
        <v>1</v>
      </c>
      <c r="F1177" s="14">
        <v>1.43</v>
      </c>
      <c r="G1177" s="14">
        <f t="shared" si="14"/>
        <v>1.43</v>
      </c>
    </row>
    <row r="1178" spans="1:7" ht="22.8">
      <c r="A1178" s="11" t="s">
        <v>329</v>
      </c>
      <c r="B1178" s="12" t="s">
        <v>330</v>
      </c>
      <c r="C1178" s="11" t="s">
        <v>31</v>
      </c>
      <c r="D1178" s="11" t="s">
        <v>198</v>
      </c>
      <c r="E1178" s="13">
        <v>1</v>
      </c>
      <c r="F1178" s="14">
        <v>0.78</v>
      </c>
      <c r="G1178" s="14">
        <f t="shared" si="14"/>
        <v>0.78</v>
      </c>
    </row>
    <row r="1179" spans="1:7" ht="22.8">
      <c r="A1179" s="11" t="s">
        <v>331</v>
      </c>
      <c r="B1179" s="12" t="s">
        <v>332</v>
      </c>
      <c r="C1179" s="11" t="s">
        <v>31</v>
      </c>
      <c r="D1179" s="11" t="s">
        <v>198</v>
      </c>
      <c r="E1179" s="13">
        <v>1</v>
      </c>
      <c r="F1179" s="14">
        <v>0.08</v>
      </c>
      <c r="G1179" s="14">
        <f t="shared" si="14"/>
        <v>0.08</v>
      </c>
    </row>
    <row r="1180" spans="1:7" ht="22.8">
      <c r="A1180" s="11" t="s">
        <v>333</v>
      </c>
      <c r="B1180" s="12" t="s">
        <v>334</v>
      </c>
      <c r="C1180" s="11" t="s">
        <v>31</v>
      </c>
      <c r="D1180" s="11" t="s">
        <v>198</v>
      </c>
      <c r="E1180" s="13">
        <v>1</v>
      </c>
      <c r="F1180" s="14">
        <v>0.54</v>
      </c>
      <c r="G1180" s="14">
        <f t="shared" si="14"/>
        <v>0.54</v>
      </c>
    </row>
    <row r="1181" spans="1:7">
      <c r="A1181" s="5"/>
      <c r="B1181" s="5"/>
      <c r="C1181" s="5"/>
      <c r="D1181" s="5"/>
      <c r="E1181" s="310" t="s">
        <v>335</v>
      </c>
      <c r="F1181" s="310"/>
      <c r="G1181" s="15">
        <f>SUM(G1175:G1180)</f>
        <v>6.93</v>
      </c>
    </row>
    <row r="1182" spans="1:7" ht="24">
      <c r="A1182" s="314" t="s">
        <v>336</v>
      </c>
      <c r="B1182" s="314"/>
      <c r="C1182" s="10" t="s">
        <v>174</v>
      </c>
      <c r="D1182" s="10" t="s">
        <v>175</v>
      </c>
      <c r="E1182" s="10" t="s">
        <v>176</v>
      </c>
      <c r="F1182" s="10" t="s">
        <v>177</v>
      </c>
      <c r="G1182" s="10" t="s">
        <v>178</v>
      </c>
    </row>
    <row r="1183" spans="1:7">
      <c r="A1183" s="11" t="s">
        <v>628</v>
      </c>
      <c r="B1183" s="12" t="s">
        <v>629</v>
      </c>
      <c r="C1183" s="11" t="s">
        <v>31</v>
      </c>
      <c r="D1183" s="11" t="s">
        <v>198</v>
      </c>
      <c r="E1183" s="13">
        <v>1</v>
      </c>
      <c r="F1183" s="14">
        <v>20.97</v>
      </c>
      <c r="G1183" s="14">
        <f>TRUNC(TRUNC(E1183,8)*F1183,2)</f>
        <v>20.97</v>
      </c>
    </row>
    <row r="1184" spans="1:7">
      <c r="A1184" s="5"/>
      <c r="B1184" s="5"/>
      <c r="C1184" s="5"/>
      <c r="D1184" s="5"/>
      <c r="E1184" s="310" t="s">
        <v>339</v>
      </c>
      <c r="F1184" s="310"/>
      <c r="G1184" s="15">
        <f>SUM(G1183:G1183)</f>
        <v>20.97</v>
      </c>
    </row>
    <row r="1185" spans="1:7" ht="24">
      <c r="A1185" s="314" t="s">
        <v>254</v>
      </c>
      <c r="B1185" s="314"/>
      <c r="C1185" s="10" t="s">
        <v>174</v>
      </c>
      <c r="D1185" s="10" t="s">
        <v>175</v>
      </c>
      <c r="E1185" s="10" t="s">
        <v>176</v>
      </c>
      <c r="F1185" s="10" t="s">
        <v>177</v>
      </c>
      <c r="G1185" s="10" t="s">
        <v>178</v>
      </c>
    </row>
    <row r="1186" spans="1:7" ht="22.8">
      <c r="A1186" s="11" t="s">
        <v>781</v>
      </c>
      <c r="B1186" s="12" t="s">
        <v>782</v>
      </c>
      <c r="C1186" s="11" t="s">
        <v>31</v>
      </c>
      <c r="D1186" s="11" t="s">
        <v>198</v>
      </c>
      <c r="E1186" s="13">
        <v>1</v>
      </c>
      <c r="F1186" s="14">
        <v>0.24</v>
      </c>
      <c r="G1186" s="14">
        <f>TRUNC(TRUNC(E1186,8)*F1186,2)</f>
        <v>0.24</v>
      </c>
    </row>
    <row r="1187" spans="1:7">
      <c r="A1187" s="5"/>
      <c r="B1187" s="5"/>
      <c r="C1187" s="5"/>
      <c r="D1187" s="5"/>
      <c r="E1187" s="310" t="s">
        <v>257</v>
      </c>
      <c r="F1187" s="310"/>
      <c r="G1187" s="15">
        <f>SUM(G1186:G1186)</f>
        <v>0.24</v>
      </c>
    </row>
    <row r="1188" spans="1:7">
      <c r="A1188" s="5"/>
      <c r="B1188" s="5"/>
      <c r="C1188" s="5"/>
      <c r="D1188" s="5"/>
      <c r="E1188" s="312" t="s">
        <v>181</v>
      </c>
      <c r="F1188" s="312"/>
      <c r="G1188" s="4">
        <f>SUM(G1181,G1184,G1187)</f>
        <v>28.139999999999997</v>
      </c>
    </row>
    <row r="1189" spans="1:7">
      <c r="A1189" s="5"/>
      <c r="B1189" s="5"/>
      <c r="C1189" s="5"/>
      <c r="D1189" s="5"/>
      <c r="E1189" s="315"/>
      <c r="F1189" s="315"/>
      <c r="G1189" s="315"/>
    </row>
    <row r="1190" spans="1:7">
      <c r="A1190" s="313" t="s">
        <v>783</v>
      </c>
      <c r="B1190" s="313"/>
      <c r="C1190" s="313"/>
      <c r="D1190" s="313"/>
      <c r="E1190" s="313"/>
      <c r="F1190" s="313"/>
      <c r="G1190" s="313"/>
    </row>
    <row r="1191" spans="1:7" ht="24">
      <c r="A1191" s="314" t="s">
        <v>322</v>
      </c>
      <c r="B1191" s="314"/>
      <c r="C1191" s="10" t="s">
        <v>174</v>
      </c>
      <c r="D1191" s="10" t="s">
        <v>175</v>
      </c>
      <c r="E1191" s="10" t="s">
        <v>176</v>
      </c>
      <c r="F1191" s="10" t="s">
        <v>177</v>
      </c>
      <c r="G1191" s="10" t="s">
        <v>178</v>
      </c>
    </row>
    <row r="1192" spans="1:7" ht="22.8">
      <c r="A1192" s="11" t="s">
        <v>323</v>
      </c>
      <c r="B1192" s="12" t="s">
        <v>324</v>
      </c>
      <c r="C1192" s="11" t="s">
        <v>31</v>
      </c>
      <c r="D1192" s="11" t="s">
        <v>198</v>
      </c>
      <c r="E1192" s="13">
        <v>1</v>
      </c>
      <c r="F1192" s="14">
        <v>2.79</v>
      </c>
      <c r="G1192" s="14">
        <f t="shared" ref="G1192:G1197" si="15">TRUNC(TRUNC(E1192,8)*F1192,2)</f>
        <v>2.79</v>
      </c>
    </row>
    <row r="1193" spans="1:7" ht="22.8">
      <c r="A1193" s="11" t="s">
        <v>784</v>
      </c>
      <c r="B1193" s="12" t="s">
        <v>785</v>
      </c>
      <c r="C1193" s="11" t="s">
        <v>31</v>
      </c>
      <c r="D1193" s="11" t="s">
        <v>198</v>
      </c>
      <c r="E1193" s="13">
        <v>1</v>
      </c>
      <c r="F1193" s="14">
        <v>1.39</v>
      </c>
      <c r="G1193" s="14">
        <f t="shared" si="15"/>
        <v>1.39</v>
      </c>
    </row>
    <row r="1194" spans="1:7" ht="22.8">
      <c r="A1194" s="11" t="s">
        <v>327</v>
      </c>
      <c r="B1194" s="12" t="s">
        <v>328</v>
      </c>
      <c r="C1194" s="11" t="s">
        <v>31</v>
      </c>
      <c r="D1194" s="11" t="s">
        <v>198</v>
      </c>
      <c r="E1194" s="13">
        <v>1</v>
      </c>
      <c r="F1194" s="14">
        <v>1.43</v>
      </c>
      <c r="G1194" s="14">
        <f t="shared" si="15"/>
        <v>1.43</v>
      </c>
    </row>
    <row r="1195" spans="1:7" ht="22.8">
      <c r="A1195" s="11" t="s">
        <v>786</v>
      </c>
      <c r="B1195" s="12" t="s">
        <v>787</v>
      </c>
      <c r="C1195" s="11" t="s">
        <v>31</v>
      </c>
      <c r="D1195" s="11" t="s">
        <v>198</v>
      </c>
      <c r="E1195" s="13">
        <v>1</v>
      </c>
      <c r="F1195" s="14">
        <v>0.61</v>
      </c>
      <c r="G1195" s="14">
        <f t="shared" si="15"/>
        <v>0.61</v>
      </c>
    </row>
    <row r="1196" spans="1:7" ht="22.8">
      <c r="A1196" s="11" t="s">
        <v>331</v>
      </c>
      <c r="B1196" s="12" t="s">
        <v>332</v>
      </c>
      <c r="C1196" s="11" t="s">
        <v>31</v>
      </c>
      <c r="D1196" s="11" t="s">
        <v>198</v>
      </c>
      <c r="E1196" s="13">
        <v>1</v>
      </c>
      <c r="F1196" s="14">
        <v>0.08</v>
      </c>
      <c r="G1196" s="14">
        <f t="shared" si="15"/>
        <v>0.08</v>
      </c>
    </row>
    <row r="1197" spans="1:7" ht="22.8">
      <c r="A1197" s="11" t="s">
        <v>333</v>
      </c>
      <c r="B1197" s="12" t="s">
        <v>334</v>
      </c>
      <c r="C1197" s="11" t="s">
        <v>31</v>
      </c>
      <c r="D1197" s="11" t="s">
        <v>198</v>
      </c>
      <c r="E1197" s="13">
        <v>1</v>
      </c>
      <c r="F1197" s="14">
        <v>0.54</v>
      </c>
      <c r="G1197" s="14">
        <f t="shared" si="15"/>
        <v>0.54</v>
      </c>
    </row>
    <row r="1198" spans="1:7">
      <c r="A1198" s="5"/>
      <c r="B1198" s="5"/>
      <c r="C1198" s="5"/>
      <c r="D1198" s="5"/>
      <c r="E1198" s="310" t="s">
        <v>335</v>
      </c>
      <c r="F1198" s="310"/>
      <c r="G1198" s="15">
        <f>SUM(G1192:G1197)</f>
        <v>6.84</v>
      </c>
    </row>
    <row r="1199" spans="1:7" ht="24">
      <c r="A1199" s="314" t="s">
        <v>336</v>
      </c>
      <c r="B1199" s="314"/>
      <c r="C1199" s="10" t="s">
        <v>174</v>
      </c>
      <c r="D1199" s="10" t="s">
        <v>175</v>
      </c>
      <c r="E1199" s="10" t="s">
        <v>176</v>
      </c>
      <c r="F1199" s="10" t="s">
        <v>177</v>
      </c>
      <c r="G1199" s="10" t="s">
        <v>178</v>
      </c>
    </row>
    <row r="1200" spans="1:7">
      <c r="A1200" s="11" t="s">
        <v>631</v>
      </c>
      <c r="B1200" s="12" t="s">
        <v>632</v>
      </c>
      <c r="C1200" s="11" t="s">
        <v>31</v>
      </c>
      <c r="D1200" s="11" t="s">
        <v>198</v>
      </c>
      <c r="E1200" s="13">
        <v>1</v>
      </c>
      <c r="F1200" s="14">
        <v>15.78</v>
      </c>
      <c r="G1200" s="14">
        <f>TRUNC(TRUNC(E1200,8)*F1200,2)</f>
        <v>15.78</v>
      </c>
    </row>
    <row r="1201" spans="1:7">
      <c r="A1201" s="5"/>
      <c r="B1201" s="5"/>
      <c r="C1201" s="5"/>
      <c r="D1201" s="5"/>
      <c r="E1201" s="310" t="s">
        <v>339</v>
      </c>
      <c r="F1201" s="310"/>
      <c r="G1201" s="15">
        <f>SUM(G1200:G1200)</f>
        <v>15.78</v>
      </c>
    </row>
    <row r="1202" spans="1:7" ht="24">
      <c r="A1202" s="314" t="s">
        <v>254</v>
      </c>
      <c r="B1202" s="314"/>
      <c r="C1202" s="10" t="s">
        <v>174</v>
      </c>
      <c r="D1202" s="10" t="s">
        <v>175</v>
      </c>
      <c r="E1202" s="10" t="s">
        <v>176</v>
      </c>
      <c r="F1202" s="10" t="s">
        <v>177</v>
      </c>
      <c r="G1202" s="10" t="s">
        <v>178</v>
      </c>
    </row>
    <row r="1203" spans="1:7" ht="22.8">
      <c r="A1203" s="11" t="s">
        <v>788</v>
      </c>
      <c r="B1203" s="12" t="s">
        <v>789</v>
      </c>
      <c r="C1203" s="11" t="s">
        <v>31</v>
      </c>
      <c r="D1203" s="11" t="s">
        <v>198</v>
      </c>
      <c r="E1203" s="13">
        <v>1</v>
      </c>
      <c r="F1203" s="14">
        <v>0.33</v>
      </c>
      <c r="G1203" s="14">
        <f>TRUNC(TRUNC(E1203,8)*F1203,2)</f>
        <v>0.33</v>
      </c>
    </row>
    <row r="1204" spans="1:7">
      <c r="A1204" s="5"/>
      <c r="B1204" s="5"/>
      <c r="C1204" s="5"/>
      <c r="D1204" s="5"/>
      <c r="E1204" s="310" t="s">
        <v>257</v>
      </c>
      <c r="F1204" s="310"/>
      <c r="G1204" s="15">
        <f>SUM(G1203:G1203)</f>
        <v>0.33</v>
      </c>
    </row>
    <row r="1205" spans="1:7">
      <c r="A1205" s="5"/>
      <c r="B1205" s="5"/>
      <c r="C1205" s="5"/>
      <c r="D1205" s="5"/>
      <c r="E1205" s="312" t="s">
        <v>181</v>
      </c>
      <c r="F1205" s="312"/>
      <c r="G1205" s="4">
        <f>SUM(G1198,G1201,G1204)</f>
        <v>22.949999999999996</v>
      </c>
    </row>
    <row r="1206" spans="1:7">
      <c r="A1206" s="5"/>
      <c r="B1206" s="5"/>
      <c r="C1206" s="5"/>
      <c r="D1206" s="5"/>
      <c r="E1206" s="315"/>
      <c r="F1206" s="315"/>
      <c r="G1206" s="315"/>
    </row>
    <row r="1207" spans="1:7">
      <c r="A1207" s="313" t="s">
        <v>790</v>
      </c>
      <c r="B1207" s="313"/>
      <c r="C1207" s="313"/>
      <c r="D1207" s="313"/>
      <c r="E1207" s="313"/>
      <c r="F1207" s="313"/>
      <c r="G1207" s="313"/>
    </row>
    <row r="1208" spans="1:7" ht="24">
      <c r="A1208" s="314" t="s">
        <v>173</v>
      </c>
      <c r="B1208" s="314"/>
      <c r="C1208" s="10" t="s">
        <v>174</v>
      </c>
      <c r="D1208" s="10" t="s">
        <v>175</v>
      </c>
      <c r="E1208" s="10" t="s">
        <v>176</v>
      </c>
      <c r="F1208" s="10" t="s">
        <v>177</v>
      </c>
      <c r="G1208" s="10" t="s">
        <v>178</v>
      </c>
    </row>
    <row r="1209" spans="1:7" ht="22.8">
      <c r="A1209" s="11" t="s">
        <v>791</v>
      </c>
      <c r="B1209" s="12" t="s">
        <v>792</v>
      </c>
      <c r="C1209" s="11" t="s">
        <v>31</v>
      </c>
      <c r="D1209" s="11" t="s">
        <v>251</v>
      </c>
      <c r="E1209" s="13">
        <v>1.27</v>
      </c>
      <c r="F1209" s="14">
        <v>30.45</v>
      </c>
      <c r="G1209" s="14">
        <f>TRUNC(TRUNC(E1209,8)*F1209,2)</f>
        <v>38.67</v>
      </c>
    </row>
    <row r="1210" spans="1:7">
      <c r="A1210" s="5"/>
      <c r="B1210" s="5"/>
      <c r="C1210" s="5"/>
      <c r="D1210" s="5"/>
      <c r="E1210" s="310" t="s">
        <v>180</v>
      </c>
      <c r="F1210" s="310"/>
      <c r="G1210" s="15">
        <f>SUM(G1209:G1209)</f>
        <v>38.67</v>
      </c>
    </row>
    <row r="1211" spans="1:7" ht="24">
      <c r="A1211" s="314" t="s">
        <v>195</v>
      </c>
      <c r="B1211" s="314"/>
      <c r="C1211" s="10" t="s">
        <v>174</v>
      </c>
      <c r="D1211" s="10" t="s">
        <v>175</v>
      </c>
      <c r="E1211" s="10" t="s">
        <v>176</v>
      </c>
      <c r="F1211" s="10" t="s">
        <v>177</v>
      </c>
      <c r="G1211" s="10" t="s">
        <v>178</v>
      </c>
    </row>
    <row r="1212" spans="1:7">
      <c r="A1212" s="11" t="s">
        <v>793</v>
      </c>
      <c r="B1212" s="12" t="s">
        <v>794</v>
      </c>
      <c r="C1212" s="11" t="s">
        <v>31</v>
      </c>
      <c r="D1212" s="11" t="s">
        <v>198</v>
      </c>
      <c r="E1212" s="13">
        <v>1.67</v>
      </c>
      <c r="F1212" s="14">
        <v>29.08</v>
      </c>
      <c r="G1212" s="14">
        <f>TRUNC(TRUNC(E1212,8)*F1212,2)</f>
        <v>48.56</v>
      </c>
    </row>
    <row r="1213" spans="1:7">
      <c r="A1213" s="5"/>
      <c r="B1213" s="5"/>
      <c r="C1213" s="5"/>
      <c r="D1213" s="5"/>
      <c r="E1213" s="310" t="s">
        <v>205</v>
      </c>
      <c r="F1213" s="310"/>
      <c r="G1213" s="15">
        <f>SUM(G1212:G1212)</f>
        <v>48.56</v>
      </c>
    </row>
    <row r="1214" spans="1:7">
      <c r="A1214" s="5"/>
      <c r="B1214" s="5"/>
      <c r="C1214" s="5"/>
      <c r="D1214" s="5"/>
      <c r="E1214" s="312" t="s">
        <v>181</v>
      </c>
      <c r="F1214" s="312"/>
      <c r="G1214" s="4">
        <f>SUM(G1210,G1213)</f>
        <v>87.23</v>
      </c>
    </row>
    <row r="1215" spans="1:7">
      <c r="A1215" s="5"/>
      <c r="B1215" s="5"/>
      <c r="C1215" s="5"/>
      <c r="D1215" s="5"/>
      <c r="E1215" s="315"/>
      <c r="F1215" s="315"/>
      <c r="G1215" s="315"/>
    </row>
    <row r="1216" spans="1:7">
      <c r="A1216" s="313" t="s">
        <v>795</v>
      </c>
      <c r="B1216" s="313"/>
      <c r="C1216" s="313"/>
      <c r="D1216" s="313"/>
      <c r="E1216" s="313"/>
      <c r="F1216" s="313"/>
      <c r="G1216" s="313"/>
    </row>
    <row r="1217" spans="1:7" ht="24">
      <c r="A1217" s="314" t="s">
        <v>322</v>
      </c>
      <c r="B1217" s="314"/>
      <c r="C1217" s="10" t="s">
        <v>174</v>
      </c>
      <c r="D1217" s="10" t="s">
        <v>175</v>
      </c>
      <c r="E1217" s="10" t="s">
        <v>176</v>
      </c>
      <c r="F1217" s="10" t="s">
        <v>177</v>
      </c>
      <c r="G1217" s="10" t="s">
        <v>178</v>
      </c>
    </row>
    <row r="1218" spans="1:7" ht="22.8">
      <c r="A1218" s="11" t="s">
        <v>323</v>
      </c>
      <c r="B1218" s="12" t="s">
        <v>324</v>
      </c>
      <c r="C1218" s="11" t="s">
        <v>31</v>
      </c>
      <c r="D1218" s="11" t="s">
        <v>198</v>
      </c>
      <c r="E1218" s="13">
        <v>1</v>
      </c>
      <c r="F1218" s="14">
        <v>2.79</v>
      </c>
      <c r="G1218" s="14">
        <f t="shared" ref="G1218:G1223" si="16">TRUNC(TRUNC(E1218,8)*F1218,2)</f>
        <v>2.79</v>
      </c>
    </row>
    <row r="1219" spans="1:7" ht="22.8">
      <c r="A1219" s="11" t="s">
        <v>796</v>
      </c>
      <c r="B1219" s="12" t="s">
        <v>797</v>
      </c>
      <c r="C1219" s="11" t="s">
        <v>31</v>
      </c>
      <c r="D1219" s="11" t="s">
        <v>198</v>
      </c>
      <c r="E1219" s="13">
        <v>1</v>
      </c>
      <c r="F1219" s="14">
        <v>1.82</v>
      </c>
      <c r="G1219" s="14">
        <f t="shared" si="16"/>
        <v>1.82</v>
      </c>
    </row>
    <row r="1220" spans="1:7" ht="22.8">
      <c r="A1220" s="11" t="s">
        <v>327</v>
      </c>
      <c r="B1220" s="12" t="s">
        <v>328</v>
      </c>
      <c r="C1220" s="11" t="s">
        <v>31</v>
      </c>
      <c r="D1220" s="11" t="s">
        <v>198</v>
      </c>
      <c r="E1220" s="13">
        <v>1</v>
      </c>
      <c r="F1220" s="14">
        <v>1.43</v>
      </c>
      <c r="G1220" s="14">
        <f t="shared" si="16"/>
        <v>1.43</v>
      </c>
    </row>
    <row r="1221" spans="1:7" ht="22.8">
      <c r="A1221" s="11" t="s">
        <v>798</v>
      </c>
      <c r="B1221" s="12" t="s">
        <v>799</v>
      </c>
      <c r="C1221" s="11" t="s">
        <v>31</v>
      </c>
      <c r="D1221" s="11" t="s">
        <v>198</v>
      </c>
      <c r="E1221" s="13">
        <v>1</v>
      </c>
      <c r="F1221" s="14">
        <v>1.21</v>
      </c>
      <c r="G1221" s="14">
        <f t="shared" si="16"/>
        <v>1.21</v>
      </c>
    </row>
    <row r="1222" spans="1:7" ht="22.8">
      <c r="A1222" s="11" t="s">
        <v>331</v>
      </c>
      <c r="B1222" s="12" t="s">
        <v>332</v>
      </c>
      <c r="C1222" s="11" t="s">
        <v>31</v>
      </c>
      <c r="D1222" s="11" t="s">
        <v>198</v>
      </c>
      <c r="E1222" s="13">
        <v>1</v>
      </c>
      <c r="F1222" s="14">
        <v>0.08</v>
      </c>
      <c r="G1222" s="14">
        <f t="shared" si="16"/>
        <v>0.08</v>
      </c>
    </row>
    <row r="1223" spans="1:7" ht="22.8">
      <c r="A1223" s="11" t="s">
        <v>333</v>
      </c>
      <c r="B1223" s="12" t="s">
        <v>334</v>
      </c>
      <c r="C1223" s="11" t="s">
        <v>31</v>
      </c>
      <c r="D1223" s="11" t="s">
        <v>198</v>
      </c>
      <c r="E1223" s="13">
        <v>1</v>
      </c>
      <c r="F1223" s="14">
        <v>0.54</v>
      </c>
      <c r="G1223" s="14">
        <f t="shared" si="16"/>
        <v>0.54</v>
      </c>
    </row>
    <row r="1224" spans="1:7">
      <c r="A1224" s="5"/>
      <c r="B1224" s="5"/>
      <c r="C1224" s="5"/>
      <c r="D1224" s="5"/>
      <c r="E1224" s="310" t="s">
        <v>335</v>
      </c>
      <c r="F1224" s="310"/>
      <c r="G1224" s="15">
        <f>SUM(G1218:G1223)</f>
        <v>7.87</v>
      </c>
    </row>
    <row r="1225" spans="1:7" ht="24">
      <c r="A1225" s="314" t="s">
        <v>336</v>
      </c>
      <c r="B1225" s="314"/>
      <c r="C1225" s="10" t="s">
        <v>174</v>
      </c>
      <c r="D1225" s="10" t="s">
        <v>175</v>
      </c>
      <c r="E1225" s="10" t="s">
        <v>176</v>
      </c>
      <c r="F1225" s="10" t="s">
        <v>177</v>
      </c>
      <c r="G1225" s="10" t="s">
        <v>178</v>
      </c>
    </row>
    <row r="1226" spans="1:7">
      <c r="A1226" s="11" t="s">
        <v>634</v>
      </c>
      <c r="B1226" s="12" t="s">
        <v>635</v>
      </c>
      <c r="C1226" s="11" t="s">
        <v>31</v>
      </c>
      <c r="D1226" s="11" t="s">
        <v>198</v>
      </c>
      <c r="E1226" s="13">
        <v>1</v>
      </c>
      <c r="F1226" s="14">
        <v>20.97</v>
      </c>
      <c r="G1226" s="14">
        <f>TRUNC(TRUNC(E1226,8)*F1226,2)</f>
        <v>20.97</v>
      </c>
    </row>
    <row r="1227" spans="1:7">
      <c r="A1227" s="5"/>
      <c r="B1227" s="5"/>
      <c r="C1227" s="5"/>
      <c r="D1227" s="5"/>
      <c r="E1227" s="310" t="s">
        <v>339</v>
      </c>
      <c r="F1227" s="310"/>
      <c r="G1227" s="15">
        <f>SUM(G1226:G1226)</f>
        <v>20.97</v>
      </c>
    </row>
    <row r="1228" spans="1:7" ht="24">
      <c r="A1228" s="314" t="s">
        <v>254</v>
      </c>
      <c r="B1228" s="314"/>
      <c r="C1228" s="10" t="s">
        <v>174</v>
      </c>
      <c r="D1228" s="10" t="s">
        <v>175</v>
      </c>
      <c r="E1228" s="10" t="s">
        <v>176</v>
      </c>
      <c r="F1228" s="10" t="s">
        <v>177</v>
      </c>
      <c r="G1228" s="10" t="s">
        <v>178</v>
      </c>
    </row>
    <row r="1229" spans="1:7" ht="22.8">
      <c r="A1229" s="11" t="s">
        <v>800</v>
      </c>
      <c r="B1229" s="12" t="s">
        <v>801</v>
      </c>
      <c r="C1229" s="11" t="s">
        <v>31</v>
      </c>
      <c r="D1229" s="11" t="s">
        <v>198</v>
      </c>
      <c r="E1229" s="13">
        <v>1</v>
      </c>
      <c r="F1229" s="14">
        <v>0.24</v>
      </c>
      <c r="G1229" s="14">
        <f>TRUNC(TRUNC(E1229,8)*F1229,2)</f>
        <v>0.24</v>
      </c>
    </row>
    <row r="1230" spans="1:7">
      <c r="A1230" s="5"/>
      <c r="B1230" s="5"/>
      <c r="C1230" s="5"/>
      <c r="D1230" s="5"/>
      <c r="E1230" s="310" t="s">
        <v>257</v>
      </c>
      <c r="F1230" s="310"/>
      <c r="G1230" s="15">
        <f>SUM(G1229:G1229)</f>
        <v>0.24</v>
      </c>
    </row>
    <row r="1231" spans="1:7">
      <c r="A1231" s="5"/>
      <c r="B1231" s="5"/>
      <c r="C1231" s="5"/>
      <c r="D1231" s="5"/>
      <c r="E1231" s="312" t="s">
        <v>181</v>
      </c>
      <c r="F1231" s="312"/>
      <c r="G1231" s="4">
        <f>SUM(G1224,G1227,G1230)</f>
        <v>29.08</v>
      </c>
    </row>
    <row r="1232" spans="1:7">
      <c r="A1232" s="5"/>
      <c r="B1232" s="5"/>
      <c r="C1232" s="5"/>
      <c r="D1232" s="5"/>
      <c r="E1232" s="315"/>
      <c r="F1232" s="315"/>
      <c r="G1232" s="315"/>
    </row>
    <row r="1233" spans="1:7">
      <c r="A1233" s="313" t="s">
        <v>802</v>
      </c>
      <c r="B1233" s="313"/>
      <c r="C1233" s="313"/>
      <c r="D1233" s="313"/>
      <c r="E1233" s="313"/>
      <c r="F1233" s="313"/>
      <c r="G1233" s="313"/>
    </row>
    <row r="1234" spans="1:7" ht="24">
      <c r="A1234" s="314" t="s">
        <v>254</v>
      </c>
      <c r="B1234" s="314"/>
      <c r="C1234" s="10" t="s">
        <v>174</v>
      </c>
      <c r="D1234" s="10" t="s">
        <v>175</v>
      </c>
      <c r="E1234" s="10" t="s">
        <v>176</v>
      </c>
      <c r="F1234" s="10" t="s">
        <v>177</v>
      </c>
      <c r="G1234" s="10" t="s">
        <v>178</v>
      </c>
    </row>
    <row r="1235" spans="1:7" ht="34.200000000000003">
      <c r="A1235" s="11" t="s">
        <v>803</v>
      </c>
      <c r="B1235" s="12" t="s">
        <v>804</v>
      </c>
      <c r="C1235" s="11" t="s">
        <v>31</v>
      </c>
      <c r="D1235" s="11" t="s">
        <v>198</v>
      </c>
      <c r="E1235" s="13">
        <v>1</v>
      </c>
      <c r="F1235" s="14">
        <v>0.43</v>
      </c>
      <c r="G1235" s="14">
        <f>TRUNC(TRUNC(E1235,8)*F1235,2)</f>
        <v>0.43</v>
      </c>
    </row>
    <row r="1236" spans="1:7" ht="34.200000000000003">
      <c r="A1236" s="11" t="s">
        <v>805</v>
      </c>
      <c r="B1236" s="12" t="s">
        <v>806</v>
      </c>
      <c r="C1236" s="11" t="s">
        <v>31</v>
      </c>
      <c r="D1236" s="11" t="s">
        <v>198</v>
      </c>
      <c r="E1236" s="13">
        <v>1</v>
      </c>
      <c r="F1236" s="14">
        <v>0.1</v>
      </c>
      <c r="G1236" s="14">
        <f>TRUNC(TRUNC(E1236,8)*F1236,2)</f>
        <v>0.1</v>
      </c>
    </row>
    <row r="1237" spans="1:7">
      <c r="A1237" s="5"/>
      <c r="B1237" s="5"/>
      <c r="C1237" s="5"/>
      <c r="D1237" s="5"/>
      <c r="E1237" s="310" t="s">
        <v>257</v>
      </c>
      <c r="F1237" s="310"/>
      <c r="G1237" s="15">
        <f>SUM(G1235:G1236)</f>
        <v>0.53</v>
      </c>
    </row>
    <row r="1238" spans="1:7">
      <c r="A1238" s="5"/>
      <c r="B1238" s="5"/>
      <c r="C1238" s="5"/>
      <c r="D1238" s="5"/>
      <c r="E1238" s="312" t="s">
        <v>181</v>
      </c>
      <c r="F1238" s="312"/>
      <c r="G1238" s="4">
        <f>SUM(G1237)</f>
        <v>0.53</v>
      </c>
    </row>
    <row r="1239" spans="1:7">
      <c r="A1239" s="5"/>
      <c r="B1239" s="5"/>
      <c r="C1239" s="5"/>
      <c r="D1239" s="5"/>
      <c r="E1239" s="315"/>
      <c r="F1239" s="315"/>
      <c r="G1239" s="315"/>
    </row>
    <row r="1240" spans="1:7">
      <c r="A1240" s="313" t="s">
        <v>807</v>
      </c>
      <c r="B1240" s="313"/>
      <c r="C1240" s="313"/>
      <c r="D1240" s="313"/>
      <c r="E1240" s="313"/>
      <c r="F1240" s="313"/>
      <c r="G1240" s="313"/>
    </row>
    <row r="1241" spans="1:7" ht="24">
      <c r="A1241" s="314" t="s">
        <v>254</v>
      </c>
      <c r="B1241" s="314"/>
      <c r="C1241" s="10" t="s">
        <v>174</v>
      </c>
      <c r="D1241" s="10" t="s">
        <v>175</v>
      </c>
      <c r="E1241" s="10" t="s">
        <v>176</v>
      </c>
      <c r="F1241" s="10" t="s">
        <v>177</v>
      </c>
      <c r="G1241" s="10" t="s">
        <v>178</v>
      </c>
    </row>
    <row r="1242" spans="1:7" ht="34.200000000000003">
      <c r="A1242" s="11" t="s">
        <v>803</v>
      </c>
      <c r="B1242" s="12" t="s">
        <v>804</v>
      </c>
      <c r="C1242" s="11" t="s">
        <v>31</v>
      </c>
      <c r="D1242" s="11" t="s">
        <v>198</v>
      </c>
      <c r="E1242" s="13">
        <v>1</v>
      </c>
      <c r="F1242" s="14">
        <v>0.43</v>
      </c>
      <c r="G1242" s="14">
        <f>TRUNC(TRUNC(E1242,8)*F1242,2)</f>
        <v>0.43</v>
      </c>
    </row>
    <row r="1243" spans="1:7" ht="34.200000000000003">
      <c r="A1243" s="11" t="s">
        <v>805</v>
      </c>
      <c r="B1243" s="12" t="s">
        <v>806</v>
      </c>
      <c r="C1243" s="11" t="s">
        <v>31</v>
      </c>
      <c r="D1243" s="11" t="s">
        <v>198</v>
      </c>
      <c r="E1243" s="13">
        <v>1</v>
      </c>
      <c r="F1243" s="14">
        <v>0.1</v>
      </c>
      <c r="G1243" s="14">
        <f>TRUNC(TRUNC(E1243,8)*F1243,2)</f>
        <v>0.1</v>
      </c>
    </row>
    <row r="1244" spans="1:7" ht="34.200000000000003">
      <c r="A1244" s="11" t="s">
        <v>808</v>
      </c>
      <c r="B1244" s="12" t="s">
        <v>809</v>
      </c>
      <c r="C1244" s="11" t="s">
        <v>31</v>
      </c>
      <c r="D1244" s="11" t="s">
        <v>198</v>
      </c>
      <c r="E1244" s="13">
        <v>1</v>
      </c>
      <c r="F1244" s="14">
        <v>0.33</v>
      </c>
      <c r="G1244" s="14">
        <f>TRUNC(TRUNC(E1244,8)*F1244,2)</f>
        <v>0.33</v>
      </c>
    </row>
    <row r="1245" spans="1:7" ht="34.200000000000003">
      <c r="A1245" s="11" t="s">
        <v>810</v>
      </c>
      <c r="B1245" s="12" t="s">
        <v>811</v>
      </c>
      <c r="C1245" s="11" t="s">
        <v>31</v>
      </c>
      <c r="D1245" s="11" t="s">
        <v>198</v>
      </c>
      <c r="E1245" s="13">
        <v>1</v>
      </c>
      <c r="F1245" s="14">
        <v>0.5</v>
      </c>
      <c r="G1245" s="14">
        <f>TRUNC(TRUNC(E1245,8)*F1245,2)</f>
        <v>0.5</v>
      </c>
    </row>
    <row r="1246" spans="1:7">
      <c r="A1246" s="5"/>
      <c r="B1246" s="5"/>
      <c r="C1246" s="5"/>
      <c r="D1246" s="5"/>
      <c r="E1246" s="310" t="s">
        <v>257</v>
      </c>
      <c r="F1246" s="310"/>
      <c r="G1246" s="15">
        <f>SUM(G1242:G1245)</f>
        <v>1.36</v>
      </c>
    </row>
    <row r="1247" spans="1:7">
      <c r="A1247" s="5"/>
      <c r="B1247" s="5"/>
      <c r="C1247" s="5"/>
      <c r="D1247" s="5"/>
      <c r="E1247" s="312" t="s">
        <v>181</v>
      </c>
      <c r="F1247" s="312"/>
      <c r="G1247" s="4">
        <f>SUM(G1246)</f>
        <v>1.36</v>
      </c>
    </row>
    <row r="1248" spans="1:7">
      <c r="A1248" s="5"/>
      <c r="B1248" s="5"/>
      <c r="C1248" s="5"/>
      <c r="D1248" s="5"/>
      <c r="E1248" s="315"/>
      <c r="F1248" s="315"/>
      <c r="G1248" s="315"/>
    </row>
    <row r="1249" spans="1:7">
      <c r="A1249" s="313" t="s">
        <v>812</v>
      </c>
      <c r="B1249" s="313"/>
      <c r="C1249" s="313"/>
      <c r="D1249" s="313"/>
      <c r="E1249" s="313"/>
      <c r="F1249" s="313"/>
      <c r="G1249" s="313"/>
    </row>
    <row r="1250" spans="1:7" ht="24">
      <c r="A1250" s="314" t="s">
        <v>405</v>
      </c>
      <c r="B1250" s="314"/>
      <c r="C1250" s="10" t="s">
        <v>174</v>
      </c>
      <c r="D1250" s="10" t="s">
        <v>175</v>
      </c>
      <c r="E1250" s="10" t="s">
        <v>176</v>
      </c>
      <c r="F1250" s="10" t="s">
        <v>177</v>
      </c>
      <c r="G1250" s="10" t="s">
        <v>178</v>
      </c>
    </row>
    <row r="1251" spans="1:7" ht="34.200000000000003">
      <c r="A1251" s="11" t="s">
        <v>813</v>
      </c>
      <c r="B1251" s="12" t="s">
        <v>814</v>
      </c>
      <c r="C1251" s="11" t="s">
        <v>31</v>
      </c>
      <c r="D1251" s="11" t="s">
        <v>40</v>
      </c>
      <c r="E1251" s="13">
        <v>1.2799999999999999E-4</v>
      </c>
      <c r="F1251" s="14">
        <v>3390.99</v>
      </c>
      <c r="G1251" s="14">
        <f>TRUNC(TRUNC(E1251,8)*F1251,2)</f>
        <v>0.43</v>
      </c>
    </row>
    <row r="1252" spans="1:7">
      <c r="A1252" s="5"/>
      <c r="B1252" s="5"/>
      <c r="C1252" s="5"/>
      <c r="D1252" s="5"/>
      <c r="E1252" s="310" t="s">
        <v>408</v>
      </c>
      <c r="F1252" s="310"/>
      <c r="G1252" s="15">
        <f>SUM(G1251:G1251)</f>
        <v>0.43</v>
      </c>
    </row>
    <row r="1253" spans="1:7">
      <c r="A1253" s="5"/>
      <c r="B1253" s="5"/>
      <c r="C1253" s="5"/>
      <c r="D1253" s="5"/>
      <c r="E1253" s="312" t="s">
        <v>181</v>
      </c>
      <c r="F1253" s="312"/>
      <c r="G1253" s="4">
        <f>SUM(G1252)</f>
        <v>0.43</v>
      </c>
    </row>
    <row r="1254" spans="1:7">
      <c r="A1254" s="5"/>
      <c r="B1254" s="5"/>
      <c r="C1254" s="5"/>
      <c r="D1254" s="5"/>
      <c r="E1254" s="315"/>
      <c r="F1254" s="315"/>
      <c r="G1254" s="315"/>
    </row>
    <row r="1255" spans="1:7">
      <c r="A1255" s="313" t="s">
        <v>815</v>
      </c>
      <c r="B1255" s="313"/>
      <c r="C1255" s="313"/>
      <c r="D1255" s="313"/>
      <c r="E1255" s="313"/>
      <c r="F1255" s="313"/>
      <c r="G1255" s="313"/>
    </row>
    <row r="1256" spans="1:7" ht="24">
      <c r="A1256" s="314" t="s">
        <v>405</v>
      </c>
      <c r="B1256" s="314"/>
      <c r="C1256" s="10" t="s">
        <v>174</v>
      </c>
      <c r="D1256" s="10" t="s">
        <v>175</v>
      </c>
      <c r="E1256" s="10" t="s">
        <v>176</v>
      </c>
      <c r="F1256" s="10" t="s">
        <v>177</v>
      </c>
      <c r="G1256" s="10" t="s">
        <v>178</v>
      </c>
    </row>
    <row r="1257" spans="1:7" ht="34.200000000000003">
      <c r="A1257" s="11" t="s">
        <v>813</v>
      </c>
      <c r="B1257" s="12" t="s">
        <v>814</v>
      </c>
      <c r="C1257" s="11" t="s">
        <v>31</v>
      </c>
      <c r="D1257" s="11" t="s">
        <v>40</v>
      </c>
      <c r="E1257" s="13">
        <v>2.9600000000000001E-5</v>
      </c>
      <c r="F1257" s="14">
        <v>3390.99</v>
      </c>
      <c r="G1257" s="14">
        <f>TRUNC(TRUNC(E1257,8)*F1257,2)</f>
        <v>0.1</v>
      </c>
    </row>
    <row r="1258" spans="1:7">
      <c r="A1258" s="5"/>
      <c r="B1258" s="5"/>
      <c r="C1258" s="5"/>
      <c r="D1258" s="5"/>
      <c r="E1258" s="310" t="s">
        <v>408</v>
      </c>
      <c r="F1258" s="310"/>
      <c r="G1258" s="15">
        <f>SUM(G1257:G1257)</f>
        <v>0.1</v>
      </c>
    </row>
    <row r="1259" spans="1:7">
      <c r="A1259" s="5"/>
      <c r="B1259" s="5"/>
      <c r="C1259" s="5"/>
      <c r="D1259" s="5"/>
      <c r="E1259" s="312" t="s">
        <v>181</v>
      </c>
      <c r="F1259" s="312"/>
      <c r="G1259" s="4">
        <f>SUM(G1258)</f>
        <v>0.1</v>
      </c>
    </row>
    <row r="1260" spans="1:7">
      <c r="A1260" s="5"/>
      <c r="B1260" s="5"/>
      <c r="C1260" s="5"/>
      <c r="D1260" s="5"/>
      <c r="E1260" s="315"/>
      <c r="F1260" s="315"/>
      <c r="G1260" s="315"/>
    </row>
    <row r="1261" spans="1:7">
      <c r="A1261" s="313" t="s">
        <v>816</v>
      </c>
      <c r="B1261" s="313"/>
      <c r="C1261" s="313"/>
      <c r="D1261" s="313"/>
      <c r="E1261" s="313"/>
      <c r="F1261" s="313"/>
      <c r="G1261" s="313"/>
    </row>
    <row r="1262" spans="1:7" ht="24">
      <c r="A1262" s="314" t="s">
        <v>405</v>
      </c>
      <c r="B1262" s="314"/>
      <c r="C1262" s="10" t="s">
        <v>174</v>
      </c>
      <c r="D1262" s="10" t="s">
        <v>175</v>
      </c>
      <c r="E1262" s="10" t="s">
        <v>176</v>
      </c>
      <c r="F1262" s="10" t="s">
        <v>177</v>
      </c>
      <c r="G1262" s="10" t="s">
        <v>178</v>
      </c>
    </row>
    <row r="1263" spans="1:7" ht="34.200000000000003">
      <c r="A1263" s="11" t="s">
        <v>813</v>
      </c>
      <c r="B1263" s="12" t="s">
        <v>814</v>
      </c>
      <c r="C1263" s="11" t="s">
        <v>31</v>
      </c>
      <c r="D1263" s="11" t="s">
        <v>40</v>
      </c>
      <c r="E1263" s="13">
        <v>1E-4</v>
      </c>
      <c r="F1263" s="14">
        <v>3390.99</v>
      </c>
      <c r="G1263" s="14">
        <f>TRUNC(TRUNC(E1263,8)*F1263,2)</f>
        <v>0.33</v>
      </c>
    </row>
    <row r="1264" spans="1:7">
      <c r="A1264" s="5"/>
      <c r="B1264" s="5"/>
      <c r="C1264" s="5"/>
      <c r="D1264" s="5"/>
      <c r="E1264" s="310" t="s">
        <v>408</v>
      </c>
      <c r="F1264" s="310"/>
      <c r="G1264" s="15">
        <f>SUM(G1263:G1263)</f>
        <v>0.33</v>
      </c>
    </row>
    <row r="1265" spans="1:7">
      <c r="A1265" s="5"/>
      <c r="B1265" s="5"/>
      <c r="C1265" s="5"/>
      <c r="D1265" s="5"/>
      <c r="E1265" s="312" t="s">
        <v>181</v>
      </c>
      <c r="F1265" s="312"/>
      <c r="G1265" s="4">
        <f>SUM(G1264)</f>
        <v>0.33</v>
      </c>
    </row>
    <row r="1266" spans="1:7">
      <c r="A1266" s="5"/>
      <c r="B1266" s="5"/>
      <c r="C1266" s="5"/>
      <c r="D1266" s="5"/>
      <c r="E1266" s="315"/>
      <c r="F1266" s="315"/>
      <c r="G1266" s="315"/>
    </row>
    <row r="1267" spans="1:7">
      <c r="A1267" s="313" t="s">
        <v>817</v>
      </c>
      <c r="B1267" s="313"/>
      <c r="C1267" s="313"/>
      <c r="D1267" s="313"/>
      <c r="E1267" s="313"/>
      <c r="F1267" s="313"/>
      <c r="G1267" s="313"/>
    </row>
    <row r="1268" spans="1:7" ht="24">
      <c r="A1268" s="314" t="s">
        <v>412</v>
      </c>
      <c r="B1268" s="314"/>
      <c r="C1268" s="10" t="s">
        <v>174</v>
      </c>
      <c r="D1268" s="10" t="s">
        <v>175</v>
      </c>
      <c r="E1268" s="10" t="s">
        <v>176</v>
      </c>
      <c r="F1268" s="10" t="s">
        <v>177</v>
      </c>
      <c r="G1268" s="10" t="s">
        <v>178</v>
      </c>
    </row>
    <row r="1269" spans="1:7" ht="22.8">
      <c r="A1269" s="11" t="s">
        <v>413</v>
      </c>
      <c r="B1269" s="12" t="s">
        <v>414</v>
      </c>
      <c r="C1269" s="11" t="s">
        <v>31</v>
      </c>
      <c r="D1269" s="11" t="s">
        <v>415</v>
      </c>
      <c r="E1269" s="13">
        <v>0.52</v>
      </c>
      <c r="F1269" s="14">
        <v>0.98</v>
      </c>
      <c r="G1269" s="14">
        <f>TRUNC(TRUNC(E1269,8)*F1269,2)</f>
        <v>0.5</v>
      </c>
    </row>
    <row r="1270" spans="1:7">
      <c r="A1270" s="5"/>
      <c r="B1270" s="5"/>
      <c r="C1270" s="5"/>
      <c r="D1270" s="5"/>
      <c r="E1270" s="310" t="s">
        <v>416</v>
      </c>
      <c r="F1270" s="310"/>
      <c r="G1270" s="15">
        <f>SUM(G1269:G1269)</f>
        <v>0.5</v>
      </c>
    </row>
    <row r="1271" spans="1:7">
      <c r="A1271" s="5"/>
      <c r="B1271" s="5"/>
      <c r="C1271" s="5"/>
      <c r="D1271" s="5"/>
      <c r="E1271" s="312" t="s">
        <v>181</v>
      </c>
      <c r="F1271" s="312"/>
      <c r="G1271" s="4">
        <f>SUM(G1270)</f>
        <v>0.5</v>
      </c>
    </row>
    <row r="1272" spans="1:7">
      <c r="A1272" s="275" t="s">
        <v>171</v>
      </c>
      <c r="B1272" s="275"/>
      <c r="C1272" s="275"/>
      <c r="D1272" s="275"/>
      <c r="E1272" s="275"/>
      <c r="F1272" s="275"/>
      <c r="G1272" s="275"/>
    </row>
  </sheetData>
  <mergeCells count="861">
    <mergeCell ref="A12:B12"/>
    <mergeCell ref="E14:F14"/>
    <mergeCell ref="A15:B15"/>
    <mergeCell ref="E17:F17"/>
    <mergeCell ref="E18:F18"/>
    <mergeCell ref="A1:G1"/>
    <mergeCell ref="E2:G2"/>
    <mergeCell ref="A3:G3"/>
    <mergeCell ref="A4:B4"/>
    <mergeCell ref="E11:F11"/>
    <mergeCell ref="E31:F31"/>
    <mergeCell ref="A32:B32"/>
    <mergeCell ref="E34:F34"/>
    <mergeCell ref="E35:F35"/>
    <mergeCell ref="E36:G36"/>
    <mergeCell ref="E19:G19"/>
    <mergeCell ref="A20:G20"/>
    <mergeCell ref="A21:B21"/>
    <mergeCell ref="E28:F28"/>
    <mergeCell ref="A29:B29"/>
    <mergeCell ref="E46:F46"/>
    <mergeCell ref="E47:G47"/>
    <mergeCell ref="A48:G48"/>
    <mergeCell ref="A49:B49"/>
    <mergeCell ref="E52:F52"/>
    <mergeCell ref="A37:G37"/>
    <mergeCell ref="A38:B38"/>
    <mergeCell ref="E42:F42"/>
    <mergeCell ref="A43:B43"/>
    <mergeCell ref="E45:F45"/>
    <mergeCell ref="A59:B59"/>
    <mergeCell ref="E62:F62"/>
    <mergeCell ref="A63:B63"/>
    <mergeCell ref="E65:F65"/>
    <mergeCell ref="E66:F66"/>
    <mergeCell ref="A53:B53"/>
    <mergeCell ref="E55:F55"/>
    <mergeCell ref="E56:F56"/>
    <mergeCell ref="E57:G57"/>
    <mergeCell ref="A58:G58"/>
    <mergeCell ref="E79:F79"/>
    <mergeCell ref="A80:B80"/>
    <mergeCell ref="E82:F82"/>
    <mergeCell ref="E83:F83"/>
    <mergeCell ref="E84:G84"/>
    <mergeCell ref="E67:G67"/>
    <mergeCell ref="A68:G68"/>
    <mergeCell ref="A69:B69"/>
    <mergeCell ref="E76:F76"/>
    <mergeCell ref="A77:B77"/>
    <mergeCell ref="A94:B94"/>
    <mergeCell ref="E96:F96"/>
    <mergeCell ref="E97:F97"/>
    <mergeCell ref="E98:G98"/>
    <mergeCell ref="A99:G99"/>
    <mergeCell ref="A85:G85"/>
    <mergeCell ref="A86:B86"/>
    <mergeCell ref="E89:F89"/>
    <mergeCell ref="A90:B90"/>
    <mergeCell ref="E93:F93"/>
    <mergeCell ref="E110:F110"/>
    <mergeCell ref="E111:F111"/>
    <mergeCell ref="E112:G112"/>
    <mergeCell ref="A113:G113"/>
    <mergeCell ref="A114:B114"/>
    <mergeCell ref="A100:B100"/>
    <mergeCell ref="E103:F103"/>
    <mergeCell ref="A104:B104"/>
    <mergeCell ref="E107:F107"/>
    <mergeCell ref="A108:B108"/>
    <mergeCell ref="E125:F125"/>
    <mergeCell ref="E126:G126"/>
    <mergeCell ref="A127:G127"/>
    <mergeCell ref="A128:B128"/>
    <mergeCell ref="E135:F135"/>
    <mergeCell ref="E117:F117"/>
    <mergeCell ref="A118:B118"/>
    <mergeCell ref="E121:F121"/>
    <mergeCell ref="A122:B122"/>
    <mergeCell ref="E124:F124"/>
    <mergeCell ref="E143:G143"/>
    <mergeCell ref="A144:G144"/>
    <mergeCell ref="A145:B145"/>
    <mergeCell ref="E150:F150"/>
    <mergeCell ref="A151:B151"/>
    <mergeCell ref="A136:B136"/>
    <mergeCell ref="E138:F138"/>
    <mergeCell ref="A139:B139"/>
    <mergeCell ref="E141:F141"/>
    <mergeCell ref="E142:F142"/>
    <mergeCell ref="A159:G159"/>
    <mergeCell ref="A160:B160"/>
    <mergeCell ref="E163:F163"/>
    <mergeCell ref="E164:F164"/>
    <mergeCell ref="E165:G165"/>
    <mergeCell ref="E153:F153"/>
    <mergeCell ref="A154:B154"/>
    <mergeCell ref="E156:F156"/>
    <mergeCell ref="E157:F157"/>
    <mergeCell ref="E158:G158"/>
    <mergeCell ref="A175:G175"/>
    <mergeCell ref="A176:B176"/>
    <mergeCell ref="E178:F178"/>
    <mergeCell ref="E179:F179"/>
    <mergeCell ref="E180:G180"/>
    <mergeCell ref="A166:G166"/>
    <mergeCell ref="A167:B167"/>
    <mergeCell ref="E172:F172"/>
    <mergeCell ref="E173:F173"/>
    <mergeCell ref="E174:G174"/>
    <mergeCell ref="A187:G187"/>
    <mergeCell ref="A188:B188"/>
    <mergeCell ref="E190:F190"/>
    <mergeCell ref="E191:F191"/>
    <mergeCell ref="E192:G192"/>
    <mergeCell ref="A181:G181"/>
    <mergeCell ref="A182:B182"/>
    <mergeCell ref="E184:F184"/>
    <mergeCell ref="E185:F185"/>
    <mergeCell ref="E186:G186"/>
    <mergeCell ref="A199:G199"/>
    <mergeCell ref="A200:B200"/>
    <mergeCell ref="E203:F203"/>
    <mergeCell ref="E204:F204"/>
    <mergeCell ref="E205:G205"/>
    <mergeCell ref="A193:G193"/>
    <mergeCell ref="A194:B194"/>
    <mergeCell ref="E196:F196"/>
    <mergeCell ref="E197:F197"/>
    <mergeCell ref="E198:G198"/>
    <mergeCell ref="A215:G215"/>
    <mergeCell ref="A216:B216"/>
    <mergeCell ref="E218:F218"/>
    <mergeCell ref="E219:F219"/>
    <mergeCell ref="E220:G220"/>
    <mergeCell ref="A206:G206"/>
    <mergeCell ref="A207:B207"/>
    <mergeCell ref="E212:F212"/>
    <mergeCell ref="E213:F213"/>
    <mergeCell ref="E214:G214"/>
    <mergeCell ref="A227:G227"/>
    <mergeCell ref="A228:B228"/>
    <mergeCell ref="E230:F230"/>
    <mergeCell ref="E231:F231"/>
    <mergeCell ref="E232:G232"/>
    <mergeCell ref="A221:G221"/>
    <mergeCell ref="A222:B222"/>
    <mergeCell ref="E224:F224"/>
    <mergeCell ref="E225:F225"/>
    <mergeCell ref="E226:G226"/>
    <mergeCell ref="A239:G239"/>
    <mergeCell ref="A240:B240"/>
    <mergeCell ref="E243:F243"/>
    <mergeCell ref="E244:F244"/>
    <mergeCell ref="E245:G245"/>
    <mergeCell ref="A233:G233"/>
    <mergeCell ref="A234:B234"/>
    <mergeCell ref="E236:F236"/>
    <mergeCell ref="E237:F237"/>
    <mergeCell ref="E238:G238"/>
    <mergeCell ref="A255:G255"/>
    <mergeCell ref="A256:B256"/>
    <mergeCell ref="E258:F258"/>
    <mergeCell ref="E259:F259"/>
    <mergeCell ref="E260:G260"/>
    <mergeCell ref="A246:G246"/>
    <mergeCell ref="A247:B247"/>
    <mergeCell ref="E252:F252"/>
    <mergeCell ref="E253:F253"/>
    <mergeCell ref="E254:G254"/>
    <mergeCell ref="A267:G267"/>
    <mergeCell ref="A268:B268"/>
    <mergeCell ref="E270:F270"/>
    <mergeCell ref="E271:F271"/>
    <mergeCell ref="E272:G272"/>
    <mergeCell ref="A261:G261"/>
    <mergeCell ref="A262:B262"/>
    <mergeCell ref="E264:F264"/>
    <mergeCell ref="E265:F265"/>
    <mergeCell ref="E266:G266"/>
    <mergeCell ref="A279:G279"/>
    <mergeCell ref="A280:B280"/>
    <mergeCell ref="E283:F283"/>
    <mergeCell ref="E284:F284"/>
    <mergeCell ref="E285:G285"/>
    <mergeCell ref="A273:G273"/>
    <mergeCell ref="A274:B274"/>
    <mergeCell ref="E276:F276"/>
    <mergeCell ref="E277:F277"/>
    <mergeCell ref="E278:G278"/>
    <mergeCell ref="A295:G295"/>
    <mergeCell ref="A296:B296"/>
    <mergeCell ref="E298:F298"/>
    <mergeCell ref="E299:F299"/>
    <mergeCell ref="E300:G300"/>
    <mergeCell ref="A286:G286"/>
    <mergeCell ref="A287:B287"/>
    <mergeCell ref="E292:F292"/>
    <mergeCell ref="E293:F293"/>
    <mergeCell ref="E294:G294"/>
    <mergeCell ref="A307:G307"/>
    <mergeCell ref="A308:B308"/>
    <mergeCell ref="E310:F310"/>
    <mergeCell ref="E311:F311"/>
    <mergeCell ref="E312:G312"/>
    <mergeCell ref="A301:G301"/>
    <mergeCell ref="A302:B302"/>
    <mergeCell ref="E304:F304"/>
    <mergeCell ref="E305:F305"/>
    <mergeCell ref="E306:G306"/>
    <mergeCell ref="A319:G319"/>
    <mergeCell ref="A320:B320"/>
    <mergeCell ref="E322:F322"/>
    <mergeCell ref="A323:B323"/>
    <mergeCell ref="E329:F329"/>
    <mergeCell ref="A313:G313"/>
    <mergeCell ref="A314:B314"/>
    <mergeCell ref="E316:F316"/>
    <mergeCell ref="E317:F317"/>
    <mergeCell ref="E318:G318"/>
    <mergeCell ref="E336:F336"/>
    <mergeCell ref="E337:G337"/>
    <mergeCell ref="A338:G338"/>
    <mergeCell ref="A339:B339"/>
    <mergeCell ref="E341:F341"/>
    <mergeCell ref="E330:F330"/>
    <mergeCell ref="E331:G331"/>
    <mergeCell ref="A332:G332"/>
    <mergeCell ref="A333:B333"/>
    <mergeCell ref="E335:F335"/>
    <mergeCell ref="E348:F348"/>
    <mergeCell ref="E349:G349"/>
    <mergeCell ref="A350:G350"/>
    <mergeCell ref="A351:B351"/>
    <mergeCell ref="E353:F353"/>
    <mergeCell ref="E342:F342"/>
    <mergeCell ref="E343:G343"/>
    <mergeCell ref="A344:G344"/>
    <mergeCell ref="A345:B345"/>
    <mergeCell ref="E347:F347"/>
    <mergeCell ref="E360:F360"/>
    <mergeCell ref="E361:G361"/>
    <mergeCell ref="A362:G362"/>
    <mergeCell ref="A363:B363"/>
    <mergeCell ref="E365:F365"/>
    <mergeCell ref="E354:F354"/>
    <mergeCell ref="E355:G355"/>
    <mergeCell ref="A356:G356"/>
    <mergeCell ref="A357:B357"/>
    <mergeCell ref="E359:F359"/>
    <mergeCell ref="A376:B376"/>
    <mergeCell ref="E379:F379"/>
    <mergeCell ref="E380:F380"/>
    <mergeCell ref="E381:G381"/>
    <mergeCell ref="A382:G382"/>
    <mergeCell ref="A366:B366"/>
    <mergeCell ref="E372:F372"/>
    <mergeCell ref="E373:F373"/>
    <mergeCell ref="E374:G374"/>
    <mergeCell ref="A375:G375"/>
    <mergeCell ref="A390:B390"/>
    <mergeCell ref="E393:F393"/>
    <mergeCell ref="E394:F394"/>
    <mergeCell ref="E395:G395"/>
    <mergeCell ref="A396:G396"/>
    <mergeCell ref="A383:B383"/>
    <mergeCell ref="E386:F386"/>
    <mergeCell ref="E387:F387"/>
    <mergeCell ref="E388:G388"/>
    <mergeCell ref="A389:G389"/>
    <mergeCell ref="A404:B404"/>
    <mergeCell ref="E406:F406"/>
    <mergeCell ref="E407:F407"/>
    <mergeCell ref="E408:G408"/>
    <mergeCell ref="A409:G409"/>
    <mergeCell ref="A397:B397"/>
    <mergeCell ref="E400:F400"/>
    <mergeCell ref="E401:F401"/>
    <mergeCell ref="E402:G402"/>
    <mergeCell ref="A403:G403"/>
    <mergeCell ref="E419:G419"/>
    <mergeCell ref="A420:G420"/>
    <mergeCell ref="A421:B421"/>
    <mergeCell ref="E423:F423"/>
    <mergeCell ref="A424:B424"/>
    <mergeCell ref="A410:B410"/>
    <mergeCell ref="E412:F412"/>
    <mergeCell ref="A413:B413"/>
    <mergeCell ref="E417:F417"/>
    <mergeCell ref="E418:F418"/>
    <mergeCell ref="E437:F437"/>
    <mergeCell ref="E438:F438"/>
    <mergeCell ref="E439:G439"/>
    <mergeCell ref="A440:G440"/>
    <mergeCell ref="A441:B441"/>
    <mergeCell ref="E430:F430"/>
    <mergeCell ref="E431:F431"/>
    <mergeCell ref="E432:G432"/>
    <mergeCell ref="A433:G433"/>
    <mergeCell ref="A434:B434"/>
    <mergeCell ref="E451:F451"/>
    <mergeCell ref="E452:F452"/>
    <mergeCell ref="E453:G453"/>
    <mergeCell ref="A454:G454"/>
    <mergeCell ref="A455:B455"/>
    <mergeCell ref="E444:F444"/>
    <mergeCell ref="E445:F445"/>
    <mergeCell ref="E446:G446"/>
    <mergeCell ref="A447:G447"/>
    <mergeCell ref="A448:B448"/>
    <mergeCell ref="E464:F464"/>
    <mergeCell ref="E465:F465"/>
    <mergeCell ref="E466:G466"/>
    <mergeCell ref="A467:G467"/>
    <mergeCell ref="A468:B468"/>
    <mergeCell ref="E458:F458"/>
    <mergeCell ref="E459:F459"/>
    <mergeCell ref="E460:G460"/>
    <mergeCell ref="A461:G461"/>
    <mergeCell ref="A462:B462"/>
    <mergeCell ref="E482:F482"/>
    <mergeCell ref="E483:G483"/>
    <mergeCell ref="A484:G484"/>
    <mergeCell ref="A485:B485"/>
    <mergeCell ref="E487:F487"/>
    <mergeCell ref="E475:F475"/>
    <mergeCell ref="A476:B476"/>
    <mergeCell ref="E478:F478"/>
    <mergeCell ref="A479:B479"/>
    <mergeCell ref="E481:F481"/>
    <mergeCell ref="E495:F495"/>
    <mergeCell ref="E496:G496"/>
    <mergeCell ref="A497:G497"/>
    <mergeCell ref="A498:B498"/>
    <mergeCell ref="E503:F503"/>
    <mergeCell ref="E488:F488"/>
    <mergeCell ref="E489:G489"/>
    <mergeCell ref="A490:G490"/>
    <mergeCell ref="A491:B491"/>
    <mergeCell ref="E494:F494"/>
    <mergeCell ref="E510:F510"/>
    <mergeCell ref="E511:G511"/>
    <mergeCell ref="A512:G512"/>
    <mergeCell ref="A513:B513"/>
    <mergeCell ref="E515:F515"/>
    <mergeCell ref="E504:F504"/>
    <mergeCell ref="E505:G505"/>
    <mergeCell ref="A506:G506"/>
    <mergeCell ref="A507:B507"/>
    <mergeCell ref="E509:F509"/>
    <mergeCell ref="E522:F522"/>
    <mergeCell ref="E523:G523"/>
    <mergeCell ref="A524:G524"/>
    <mergeCell ref="A525:B525"/>
    <mergeCell ref="E527:F527"/>
    <mergeCell ref="E516:F516"/>
    <mergeCell ref="E517:G517"/>
    <mergeCell ref="A518:G518"/>
    <mergeCell ref="A519:B519"/>
    <mergeCell ref="E521:F521"/>
    <mergeCell ref="A535:B535"/>
    <mergeCell ref="E539:F539"/>
    <mergeCell ref="A540:B540"/>
    <mergeCell ref="E543:F543"/>
    <mergeCell ref="E544:F544"/>
    <mergeCell ref="E528:F528"/>
    <mergeCell ref="E529:G529"/>
    <mergeCell ref="A530:G530"/>
    <mergeCell ref="A531:B531"/>
    <mergeCell ref="E534:F534"/>
    <mergeCell ref="E555:F555"/>
    <mergeCell ref="A556:B556"/>
    <mergeCell ref="E559:F559"/>
    <mergeCell ref="E560:F560"/>
    <mergeCell ref="E561:G561"/>
    <mergeCell ref="E545:G545"/>
    <mergeCell ref="A546:G546"/>
    <mergeCell ref="A547:B547"/>
    <mergeCell ref="E550:F550"/>
    <mergeCell ref="A551:B551"/>
    <mergeCell ref="E571:F571"/>
    <mergeCell ref="E572:G572"/>
    <mergeCell ref="A573:G573"/>
    <mergeCell ref="A574:B574"/>
    <mergeCell ref="E577:F577"/>
    <mergeCell ref="A562:G562"/>
    <mergeCell ref="A563:B563"/>
    <mergeCell ref="E567:F567"/>
    <mergeCell ref="A568:B568"/>
    <mergeCell ref="E570:F570"/>
    <mergeCell ref="E588:G588"/>
    <mergeCell ref="A589:G589"/>
    <mergeCell ref="A590:B590"/>
    <mergeCell ref="E592:F592"/>
    <mergeCell ref="A593:B593"/>
    <mergeCell ref="A578:B578"/>
    <mergeCell ref="E582:F582"/>
    <mergeCell ref="A583:B583"/>
    <mergeCell ref="E586:F586"/>
    <mergeCell ref="E587:F587"/>
    <mergeCell ref="E602:F602"/>
    <mergeCell ref="A603:B603"/>
    <mergeCell ref="E606:F606"/>
    <mergeCell ref="E607:F607"/>
    <mergeCell ref="E608:G608"/>
    <mergeCell ref="E596:F596"/>
    <mergeCell ref="E597:F597"/>
    <mergeCell ref="E598:G598"/>
    <mergeCell ref="A599:G599"/>
    <mergeCell ref="A600:B600"/>
    <mergeCell ref="E617:F617"/>
    <mergeCell ref="E618:G618"/>
    <mergeCell ref="A619:G619"/>
    <mergeCell ref="A620:B620"/>
    <mergeCell ref="E622:F622"/>
    <mergeCell ref="A609:G609"/>
    <mergeCell ref="A610:B610"/>
    <mergeCell ref="E612:F612"/>
    <mergeCell ref="A613:B613"/>
    <mergeCell ref="E616:F616"/>
    <mergeCell ref="A630:B630"/>
    <mergeCell ref="E632:F632"/>
    <mergeCell ref="E633:F633"/>
    <mergeCell ref="E634:G634"/>
    <mergeCell ref="A635:G635"/>
    <mergeCell ref="A623:B623"/>
    <mergeCell ref="E626:F626"/>
    <mergeCell ref="E627:F627"/>
    <mergeCell ref="E628:G628"/>
    <mergeCell ref="A629:G629"/>
    <mergeCell ref="A642:B642"/>
    <mergeCell ref="E644:F644"/>
    <mergeCell ref="E645:F645"/>
    <mergeCell ref="E646:G646"/>
    <mergeCell ref="A647:G647"/>
    <mergeCell ref="A636:B636"/>
    <mergeCell ref="E638:F638"/>
    <mergeCell ref="E639:F639"/>
    <mergeCell ref="E640:G640"/>
    <mergeCell ref="A641:G641"/>
    <mergeCell ref="A654:B654"/>
    <mergeCell ref="E656:F656"/>
    <mergeCell ref="E657:F657"/>
    <mergeCell ref="E658:G658"/>
    <mergeCell ref="A659:G659"/>
    <mergeCell ref="A648:B648"/>
    <mergeCell ref="E650:F650"/>
    <mergeCell ref="E651:F651"/>
    <mergeCell ref="E652:G652"/>
    <mergeCell ref="A653:G653"/>
    <mergeCell ref="A666:B666"/>
    <mergeCell ref="E668:F668"/>
    <mergeCell ref="E669:F669"/>
    <mergeCell ref="E670:G670"/>
    <mergeCell ref="A671:G671"/>
    <mergeCell ref="A660:B660"/>
    <mergeCell ref="E662:F662"/>
    <mergeCell ref="E663:F663"/>
    <mergeCell ref="E664:G664"/>
    <mergeCell ref="A665:G665"/>
    <mergeCell ref="A678:B678"/>
    <mergeCell ref="E680:F680"/>
    <mergeCell ref="E681:F681"/>
    <mergeCell ref="E682:G682"/>
    <mergeCell ref="A683:G683"/>
    <mergeCell ref="A672:B672"/>
    <mergeCell ref="E674:F674"/>
    <mergeCell ref="E675:F675"/>
    <mergeCell ref="E676:G676"/>
    <mergeCell ref="A677:G677"/>
    <mergeCell ref="A690:B690"/>
    <mergeCell ref="E692:F692"/>
    <mergeCell ref="E693:F693"/>
    <mergeCell ref="E694:G694"/>
    <mergeCell ref="A695:G695"/>
    <mergeCell ref="A684:B684"/>
    <mergeCell ref="E686:F686"/>
    <mergeCell ref="E687:F687"/>
    <mergeCell ref="E688:G688"/>
    <mergeCell ref="A689:G689"/>
    <mergeCell ref="A702:B702"/>
    <mergeCell ref="E704:F704"/>
    <mergeCell ref="E705:F705"/>
    <mergeCell ref="E706:G706"/>
    <mergeCell ref="A707:G707"/>
    <mergeCell ref="A696:B696"/>
    <mergeCell ref="E698:F698"/>
    <mergeCell ref="E699:F699"/>
    <mergeCell ref="E700:G700"/>
    <mergeCell ref="A701:G701"/>
    <mergeCell ref="A714:B714"/>
    <mergeCell ref="E716:F716"/>
    <mergeCell ref="E717:F717"/>
    <mergeCell ref="E718:G718"/>
    <mergeCell ref="A719:G719"/>
    <mergeCell ref="A708:B708"/>
    <mergeCell ref="E710:F710"/>
    <mergeCell ref="E711:F711"/>
    <mergeCell ref="E712:G712"/>
    <mergeCell ref="A713:G713"/>
    <mergeCell ref="A726:B726"/>
    <mergeCell ref="E728:F728"/>
    <mergeCell ref="E729:F729"/>
    <mergeCell ref="E730:G730"/>
    <mergeCell ref="A731:G731"/>
    <mergeCell ref="A720:B720"/>
    <mergeCell ref="E722:F722"/>
    <mergeCell ref="E723:F723"/>
    <mergeCell ref="E724:G724"/>
    <mergeCell ref="A725:G725"/>
    <mergeCell ref="A738:B738"/>
    <mergeCell ref="E740:F740"/>
    <mergeCell ref="E741:F741"/>
    <mergeCell ref="E742:G742"/>
    <mergeCell ref="A743:G743"/>
    <mergeCell ref="A732:B732"/>
    <mergeCell ref="E734:F734"/>
    <mergeCell ref="E735:F735"/>
    <mergeCell ref="E736:G736"/>
    <mergeCell ref="A737:G737"/>
    <mergeCell ref="A750:B750"/>
    <mergeCell ref="E752:F752"/>
    <mergeCell ref="E753:F753"/>
    <mergeCell ref="E754:G754"/>
    <mergeCell ref="A755:G755"/>
    <mergeCell ref="A744:B744"/>
    <mergeCell ref="E746:F746"/>
    <mergeCell ref="E747:F747"/>
    <mergeCell ref="E748:G748"/>
    <mergeCell ref="A749:G749"/>
    <mergeCell ref="A762:B762"/>
    <mergeCell ref="E764:F764"/>
    <mergeCell ref="E765:F765"/>
    <mergeCell ref="E766:G766"/>
    <mergeCell ref="A767:G767"/>
    <mergeCell ref="A756:B756"/>
    <mergeCell ref="E758:F758"/>
    <mergeCell ref="E759:F759"/>
    <mergeCell ref="E760:G760"/>
    <mergeCell ref="A761:G761"/>
    <mergeCell ref="E779:F779"/>
    <mergeCell ref="E780:F780"/>
    <mergeCell ref="E781:G781"/>
    <mergeCell ref="A782:G782"/>
    <mergeCell ref="A783:B783"/>
    <mergeCell ref="A768:B768"/>
    <mergeCell ref="E773:F773"/>
    <mergeCell ref="A774:B774"/>
    <mergeCell ref="E776:F776"/>
    <mergeCell ref="A777:B777"/>
    <mergeCell ref="A794:G794"/>
    <mergeCell ref="A795:B795"/>
    <mergeCell ref="E802:F802"/>
    <mergeCell ref="A803:B803"/>
    <mergeCell ref="E805:F805"/>
    <mergeCell ref="E788:F788"/>
    <mergeCell ref="A789:B789"/>
    <mergeCell ref="E791:F791"/>
    <mergeCell ref="E792:F792"/>
    <mergeCell ref="E793:G793"/>
    <mergeCell ref="A812:B812"/>
    <mergeCell ref="E817:F817"/>
    <mergeCell ref="A818:B818"/>
    <mergeCell ref="E820:F820"/>
    <mergeCell ref="A821:B821"/>
    <mergeCell ref="A806:B806"/>
    <mergeCell ref="E808:F808"/>
    <mergeCell ref="E809:F809"/>
    <mergeCell ref="E810:G810"/>
    <mergeCell ref="A811:G811"/>
    <mergeCell ref="E829:F829"/>
    <mergeCell ref="A830:B830"/>
    <mergeCell ref="E833:F833"/>
    <mergeCell ref="E834:F834"/>
    <mergeCell ref="E835:G835"/>
    <mergeCell ref="E823:F823"/>
    <mergeCell ref="E824:F824"/>
    <mergeCell ref="E825:G825"/>
    <mergeCell ref="A826:G826"/>
    <mergeCell ref="A827:B827"/>
    <mergeCell ref="E846:F846"/>
    <mergeCell ref="E847:G847"/>
    <mergeCell ref="A848:G848"/>
    <mergeCell ref="A849:B849"/>
    <mergeCell ref="E851:F851"/>
    <mergeCell ref="A836:G836"/>
    <mergeCell ref="A837:B837"/>
    <mergeCell ref="E839:F839"/>
    <mergeCell ref="A840:B840"/>
    <mergeCell ref="E845:F845"/>
    <mergeCell ref="E858:F858"/>
    <mergeCell ref="E859:G859"/>
    <mergeCell ref="A860:G860"/>
    <mergeCell ref="A861:B861"/>
    <mergeCell ref="E863:F863"/>
    <mergeCell ref="E852:F852"/>
    <mergeCell ref="E853:G853"/>
    <mergeCell ref="A854:G854"/>
    <mergeCell ref="A855:B855"/>
    <mergeCell ref="E857:F857"/>
    <mergeCell ref="E870:F870"/>
    <mergeCell ref="E871:G871"/>
    <mergeCell ref="A872:G872"/>
    <mergeCell ref="A873:B873"/>
    <mergeCell ref="E875:F875"/>
    <mergeCell ref="E864:F864"/>
    <mergeCell ref="E865:G865"/>
    <mergeCell ref="A866:G866"/>
    <mergeCell ref="A867:B867"/>
    <mergeCell ref="E869:F869"/>
    <mergeCell ref="A885:B885"/>
    <mergeCell ref="E887:F887"/>
    <mergeCell ref="E888:F888"/>
    <mergeCell ref="E889:G889"/>
    <mergeCell ref="A890:G890"/>
    <mergeCell ref="A876:B876"/>
    <mergeCell ref="E881:F881"/>
    <mergeCell ref="E882:F882"/>
    <mergeCell ref="E883:G883"/>
    <mergeCell ref="A884:G884"/>
    <mergeCell ref="A897:B897"/>
    <mergeCell ref="E899:F899"/>
    <mergeCell ref="E900:F900"/>
    <mergeCell ref="E901:G901"/>
    <mergeCell ref="A902:G902"/>
    <mergeCell ref="A891:B891"/>
    <mergeCell ref="E893:F893"/>
    <mergeCell ref="E894:F894"/>
    <mergeCell ref="E895:G895"/>
    <mergeCell ref="A896:G896"/>
    <mergeCell ref="A909:B909"/>
    <mergeCell ref="E912:F912"/>
    <mergeCell ref="A913:B913"/>
    <mergeCell ref="E915:F915"/>
    <mergeCell ref="A916:B916"/>
    <mergeCell ref="A903:B903"/>
    <mergeCell ref="E905:F905"/>
    <mergeCell ref="E906:F906"/>
    <mergeCell ref="E907:G907"/>
    <mergeCell ref="A908:G908"/>
    <mergeCell ref="E930:F930"/>
    <mergeCell ref="A931:B931"/>
    <mergeCell ref="E933:F933"/>
    <mergeCell ref="A934:B934"/>
    <mergeCell ref="E936:F936"/>
    <mergeCell ref="E919:F919"/>
    <mergeCell ref="E920:F920"/>
    <mergeCell ref="E921:G921"/>
    <mergeCell ref="A922:G922"/>
    <mergeCell ref="A923:B923"/>
    <mergeCell ref="A944:B944"/>
    <mergeCell ref="E948:F948"/>
    <mergeCell ref="E949:F949"/>
    <mergeCell ref="E950:G950"/>
    <mergeCell ref="A951:G951"/>
    <mergeCell ref="E937:F937"/>
    <mergeCell ref="E938:G938"/>
    <mergeCell ref="A939:G939"/>
    <mergeCell ref="A940:B940"/>
    <mergeCell ref="E943:F943"/>
    <mergeCell ref="E965:F965"/>
    <mergeCell ref="E966:F966"/>
    <mergeCell ref="E967:G967"/>
    <mergeCell ref="A968:G968"/>
    <mergeCell ref="A969:B969"/>
    <mergeCell ref="A952:B952"/>
    <mergeCell ref="E959:F959"/>
    <mergeCell ref="A960:B960"/>
    <mergeCell ref="E962:F962"/>
    <mergeCell ref="A963:B963"/>
    <mergeCell ref="E983:F983"/>
    <mergeCell ref="E984:G984"/>
    <mergeCell ref="A985:G985"/>
    <mergeCell ref="A986:B986"/>
    <mergeCell ref="E991:F991"/>
    <mergeCell ref="E976:F976"/>
    <mergeCell ref="A977:B977"/>
    <mergeCell ref="E979:F979"/>
    <mergeCell ref="A980:B980"/>
    <mergeCell ref="E982:F982"/>
    <mergeCell ref="E999:G999"/>
    <mergeCell ref="A1000:G1000"/>
    <mergeCell ref="A1001:B1001"/>
    <mergeCell ref="E1008:F1008"/>
    <mergeCell ref="A1009:B1009"/>
    <mergeCell ref="A992:B992"/>
    <mergeCell ref="E994:F994"/>
    <mergeCell ref="A995:B995"/>
    <mergeCell ref="E997:F997"/>
    <mergeCell ref="E998:F998"/>
    <mergeCell ref="A1017:G1017"/>
    <mergeCell ref="A1018:B1018"/>
    <mergeCell ref="E1025:F1025"/>
    <mergeCell ref="A1026:B1026"/>
    <mergeCell ref="E1028:F1028"/>
    <mergeCell ref="E1011:F1011"/>
    <mergeCell ref="A1012:B1012"/>
    <mergeCell ref="E1014:F1014"/>
    <mergeCell ref="E1015:F1015"/>
    <mergeCell ref="E1016:G1016"/>
    <mergeCell ref="A1035:B1035"/>
    <mergeCell ref="E1042:F1042"/>
    <mergeCell ref="A1043:B1043"/>
    <mergeCell ref="E1045:F1045"/>
    <mergeCell ref="A1046:B1046"/>
    <mergeCell ref="A1029:B1029"/>
    <mergeCell ref="E1031:F1031"/>
    <mergeCell ref="E1032:F1032"/>
    <mergeCell ref="E1033:G1033"/>
    <mergeCell ref="A1034:G1034"/>
    <mergeCell ref="E1059:F1059"/>
    <mergeCell ref="A1060:B1060"/>
    <mergeCell ref="E1062:F1062"/>
    <mergeCell ref="A1063:B1063"/>
    <mergeCell ref="E1065:F1065"/>
    <mergeCell ref="E1048:F1048"/>
    <mergeCell ref="E1049:F1049"/>
    <mergeCell ref="E1050:G1050"/>
    <mergeCell ref="A1051:G1051"/>
    <mergeCell ref="A1052:B1052"/>
    <mergeCell ref="A1077:B1077"/>
    <mergeCell ref="E1079:F1079"/>
    <mergeCell ref="A1080:B1080"/>
    <mergeCell ref="E1082:F1082"/>
    <mergeCell ref="E1083:F1083"/>
    <mergeCell ref="E1066:F1066"/>
    <mergeCell ref="E1067:G1067"/>
    <mergeCell ref="A1068:G1068"/>
    <mergeCell ref="A1069:B1069"/>
    <mergeCell ref="E1076:F1076"/>
    <mergeCell ref="E1091:F1091"/>
    <mergeCell ref="E1092:F1092"/>
    <mergeCell ref="E1093:G1093"/>
    <mergeCell ref="A1094:G1094"/>
    <mergeCell ref="A1095:B1095"/>
    <mergeCell ref="E1084:G1084"/>
    <mergeCell ref="A1085:G1085"/>
    <mergeCell ref="A1086:B1086"/>
    <mergeCell ref="E1088:F1088"/>
    <mergeCell ref="A1089:B1089"/>
    <mergeCell ref="E1106:F1106"/>
    <mergeCell ref="E1107:F1107"/>
    <mergeCell ref="E1108:G1108"/>
    <mergeCell ref="A1109:G1109"/>
    <mergeCell ref="A1110:B1110"/>
    <mergeCell ref="E1100:F1100"/>
    <mergeCell ref="E1101:F1101"/>
    <mergeCell ref="E1102:G1102"/>
    <mergeCell ref="A1103:G1103"/>
    <mergeCell ref="A1104:B1104"/>
    <mergeCell ref="E1118:F1118"/>
    <mergeCell ref="E1119:F1119"/>
    <mergeCell ref="E1120:G1120"/>
    <mergeCell ref="A1121:G1121"/>
    <mergeCell ref="A1122:B1122"/>
    <mergeCell ref="E1112:F1112"/>
    <mergeCell ref="E1113:F1113"/>
    <mergeCell ref="E1114:G1114"/>
    <mergeCell ref="A1115:G1115"/>
    <mergeCell ref="A1116:B1116"/>
    <mergeCell ref="E1130:F1130"/>
    <mergeCell ref="A1131:B1131"/>
    <mergeCell ref="E1134:F1134"/>
    <mergeCell ref="E1135:F1135"/>
    <mergeCell ref="E1136:G1136"/>
    <mergeCell ref="E1124:F1124"/>
    <mergeCell ref="E1125:F1125"/>
    <mergeCell ref="E1126:G1126"/>
    <mergeCell ref="A1127:G1127"/>
    <mergeCell ref="A1128:B1128"/>
    <mergeCell ref="E1147:F1147"/>
    <mergeCell ref="E1148:G1148"/>
    <mergeCell ref="A1149:G1149"/>
    <mergeCell ref="A1150:B1150"/>
    <mergeCell ref="E1152:F1152"/>
    <mergeCell ref="A1137:G1137"/>
    <mergeCell ref="A1138:B1138"/>
    <mergeCell ref="E1140:F1140"/>
    <mergeCell ref="A1141:B1141"/>
    <mergeCell ref="E1146:F1146"/>
    <mergeCell ref="E1159:F1159"/>
    <mergeCell ref="E1160:G1160"/>
    <mergeCell ref="A1161:G1161"/>
    <mergeCell ref="A1162:B1162"/>
    <mergeCell ref="E1164:F1164"/>
    <mergeCell ref="E1153:F1153"/>
    <mergeCell ref="E1154:G1154"/>
    <mergeCell ref="A1155:G1155"/>
    <mergeCell ref="A1156:B1156"/>
    <mergeCell ref="E1158:F1158"/>
    <mergeCell ref="E1171:F1171"/>
    <mergeCell ref="E1172:G1172"/>
    <mergeCell ref="A1173:G1173"/>
    <mergeCell ref="A1174:B1174"/>
    <mergeCell ref="E1181:F1181"/>
    <mergeCell ref="E1165:F1165"/>
    <mergeCell ref="E1166:G1166"/>
    <mergeCell ref="A1167:G1167"/>
    <mergeCell ref="A1168:B1168"/>
    <mergeCell ref="E1170:F1170"/>
    <mergeCell ref="E1189:G1189"/>
    <mergeCell ref="A1190:G1190"/>
    <mergeCell ref="A1191:B1191"/>
    <mergeCell ref="E1198:F1198"/>
    <mergeCell ref="A1199:B1199"/>
    <mergeCell ref="A1182:B1182"/>
    <mergeCell ref="E1184:F1184"/>
    <mergeCell ref="A1185:B1185"/>
    <mergeCell ref="E1187:F1187"/>
    <mergeCell ref="E1188:F1188"/>
    <mergeCell ref="A1207:G1207"/>
    <mergeCell ref="A1208:B1208"/>
    <mergeCell ref="E1210:F1210"/>
    <mergeCell ref="A1211:B1211"/>
    <mergeCell ref="E1213:F1213"/>
    <mergeCell ref="E1201:F1201"/>
    <mergeCell ref="A1202:B1202"/>
    <mergeCell ref="E1204:F1204"/>
    <mergeCell ref="E1205:F1205"/>
    <mergeCell ref="E1206:G1206"/>
    <mergeCell ref="A1225:B1225"/>
    <mergeCell ref="E1227:F1227"/>
    <mergeCell ref="A1228:B1228"/>
    <mergeCell ref="E1230:F1230"/>
    <mergeCell ref="E1231:F1231"/>
    <mergeCell ref="E1214:F1214"/>
    <mergeCell ref="E1215:G1215"/>
    <mergeCell ref="A1216:G1216"/>
    <mergeCell ref="A1217:B1217"/>
    <mergeCell ref="E1224:F1224"/>
    <mergeCell ref="E1239:G1239"/>
    <mergeCell ref="A1240:G1240"/>
    <mergeCell ref="A1241:B1241"/>
    <mergeCell ref="E1246:F1246"/>
    <mergeCell ref="E1247:F1247"/>
    <mergeCell ref="E1232:G1232"/>
    <mergeCell ref="A1233:G1233"/>
    <mergeCell ref="A1234:B1234"/>
    <mergeCell ref="E1237:F1237"/>
    <mergeCell ref="E1238:F1238"/>
    <mergeCell ref="E1254:G1254"/>
    <mergeCell ref="A1255:G1255"/>
    <mergeCell ref="A1256:B1256"/>
    <mergeCell ref="E1258:F1258"/>
    <mergeCell ref="E1259:F1259"/>
    <mergeCell ref="E1248:G1248"/>
    <mergeCell ref="A1249:G1249"/>
    <mergeCell ref="A1250:B1250"/>
    <mergeCell ref="E1252:F1252"/>
    <mergeCell ref="E1253:F1253"/>
    <mergeCell ref="A1272:G1272"/>
    <mergeCell ref="E1266:G1266"/>
    <mergeCell ref="A1267:G1267"/>
    <mergeCell ref="A1268:B1268"/>
    <mergeCell ref="E1270:F1270"/>
    <mergeCell ref="E1271:F1271"/>
    <mergeCell ref="E1260:G1260"/>
    <mergeCell ref="A1261:G1261"/>
    <mergeCell ref="A1262:B1262"/>
    <mergeCell ref="E1264:F1264"/>
    <mergeCell ref="E1265:F1265"/>
  </mergeCells>
  <pageMargins left="0.5" right="0.5" top="0.5" bottom="0.5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23</vt:i4>
      </vt:variant>
    </vt:vector>
  </HeadingPairs>
  <TitlesOfParts>
    <vt:vector size="35" baseType="lpstr">
      <vt:lpstr>RESUMO</vt:lpstr>
      <vt:lpstr>PLANILHA ORCAMENTARIA</vt:lpstr>
      <vt:lpstr>caderno de composições</vt:lpstr>
      <vt:lpstr>auxiliares</vt:lpstr>
      <vt:lpstr>CRONOGRAMA</vt:lpstr>
      <vt:lpstr>BDI</vt:lpstr>
      <vt:lpstr>ENCARGOS SOCIAIS</vt:lpstr>
      <vt:lpstr>MAPA COTAÇÃO</vt:lpstr>
      <vt:lpstr>Memória de Cálculo</vt:lpstr>
      <vt:lpstr>CURVA ABC SERVICOS</vt:lpstr>
      <vt:lpstr>COMPOSICOES PROPRIAS</vt:lpstr>
      <vt:lpstr>COMPOSICOES AUXILIARES</vt:lpstr>
      <vt:lpstr>auxiliares!Area_de_impressao</vt:lpstr>
      <vt:lpstr>'caderno de composições'!Area_de_impressao</vt:lpstr>
      <vt:lpstr>'COMPOSICOES AUXILIARES'!Area_de_impressao</vt:lpstr>
      <vt:lpstr>'COMPOSICOES PROPRIAS'!Area_de_impressao</vt:lpstr>
      <vt:lpstr>'ENCARGOS SOCIAIS'!Area_de_impressao</vt:lpstr>
      <vt:lpstr>'MAPA COTAÇÃO'!Area_de_impressao</vt:lpstr>
      <vt:lpstr>'Memória de Cálculo'!Area_de_impressao</vt:lpstr>
      <vt:lpstr>auxiliares!JR_PAGE_ANCHOR_0_1</vt:lpstr>
      <vt:lpstr>'caderno de composições'!JR_PAGE_ANCHOR_0_1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  <vt:lpstr>JR_PAGE_ANCHOR_6_1</vt:lpstr>
      <vt:lpstr>JR_PAGE_ANCHOR_7_1</vt:lpstr>
      <vt:lpstr>'Memória de Cálculo'!Print_Area</vt:lpstr>
      <vt:lpstr>auxiliares!Titulos_de_impressao</vt:lpstr>
      <vt:lpstr>'caderno de composições'!Titulos_de_impressao</vt:lpstr>
      <vt:lpstr>'MAPA COTAÇÃO'!Titulos_de_impressao</vt:lpstr>
      <vt:lpstr>'Memória de Cálculo'!Titulos_de_impressao</vt:lpstr>
      <vt:lpstr>VALOR_TOTAL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2025-03-26T13:32:16Z</dcterms:created>
  <dcterms:modified xsi:type="dcterms:W3CDTF">2025-04-20T13:43:33Z</dcterms:modified>
</cp:coreProperties>
</file>