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0490" windowHeight="6300"/>
  </bookViews>
  <sheets>
    <sheet name="RESUMO" sheetId="2" r:id="rId1"/>
    <sheet name="PLANILHA ORCAMENTARIA" sheetId="1" r:id="rId2"/>
    <sheet name="JARANGUARI" sheetId="9" r:id="rId3"/>
    <sheet name="GUANAMBI" sheetId="10" r:id="rId4"/>
    <sheet name="JOSÉ PAULINO" sheetId="11" r:id="rId5"/>
    <sheet name="COMPOSICOES PROPRIAS" sheetId="3" r:id="rId6"/>
    <sheet name="COMPOSICOES AUXILIARES" sheetId="4" r:id="rId7"/>
    <sheet name="CURVA ABC SERVICOS" sheetId="5" r:id="rId8"/>
    <sheet name="CRONOGRAMA" sheetId="13" r:id="rId9"/>
    <sheet name="BDI" sheetId="7" r:id="rId10"/>
    <sheet name="ENCARGOS SOCIAIS" sheetId="8" r:id="rId11"/>
    <sheet name="MAPA COTAÇÃO" sheetId="12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">NA()</definedName>
    <definedName name="_____TOT2">NA()</definedName>
    <definedName name="____ACA25">NA()</definedName>
    <definedName name="____ACA50">NA()</definedName>
    <definedName name="____CCM30">NA()</definedName>
    <definedName name="____CMM30">NA()</definedName>
    <definedName name="____KM406407">NA()</definedName>
    <definedName name="____la2">NA()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TB10">NA()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ACA25">NA()</definedName>
    <definedName name="___ACA50">NA()</definedName>
    <definedName name="___CCM30">NA()</definedName>
    <definedName name="___CMM30">NA()</definedName>
    <definedName name="___KM406407">NA()</definedName>
    <definedName name="___la2">NA()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TB10">NA()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ACA25">NA()</definedName>
    <definedName name="__ACA50">NA()</definedName>
    <definedName name="__CCM30">NA()</definedName>
    <definedName name="__CMM30">NA()</definedName>
    <definedName name="__KM406407">NA()</definedName>
    <definedName name="__la2">NA()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TB10">NA()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SD2">NA()</definedName>
    <definedName name="__xlnm.Print_Titles_2">#REF!</definedName>
    <definedName name="_01_09_96">NA()</definedName>
    <definedName name="_08_302_01">NA()</definedName>
    <definedName name="_ACA25">NA()</definedName>
    <definedName name="_ACA50">NA()</definedName>
    <definedName name="_CCM30">NA()</definedName>
    <definedName name="_CMM30">NA()</definedName>
    <definedName name="_Fill" hidden="1">#REF!</definedName>
    <definedName name="_I">NA()</definedName>
    <definedName name="_Key1" localSheetId="11">NA()</definedName>
    <definedName name="_Key1" hidden="1">#REF!</definedName>
    <definedName name="_Key2" localSheetId="11">NA()</definedName>
    <definedName name="_Key2" hidden="1">#REF!</definedName>
    <definedName name="_KM406407">NA()</definedName>
    <definedName name="_la2">NA()</definedName>
    <definedName name="_Order1" hidden="1">255</definedName>
    <definedName name="_Order2" localSheetId="11">0</definedName>
    <definedName name="_Order2" hidden="1">255</definedName>
    <definedName name="_PCM30">NA()</definedName>
    <definedName name="_PL1">NA()</definedName>
    <definedName name="_PLA2">NA()</definedName>
    <definedName name="_PNV2002">NA()</definedName>
    <definedName name="_PNV2003">NA()</definedName>
    <definedName name="_PNV2009">NA()</definedName>
    <definedName name="_PTB10">NA()</definedName>
    <definedName name="_S">NA()</definedName>
    <definedName name="_Sort" localSheetId="11">NA()</definedName>
    <definedName name="_Sort" hidden="1">#REF!</definedName>
    <definedName name="_TB10">NA()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SD2">NA()</definedName>
    <definedName name="_xlnm_Database">NA()</definedName>
    <definedName name="_xlnm_Print_Area">NA()</definedName>
    <definedName name="_xlnm_Recorder">NA()</definedName>
    <definedName name="a">NA()</definedName>
    <definedName name="AA">NA()</definedName>
    <definedName name="aaaa">NA()</definedName>
    <definedName name="aauf">NA()</definedName>
    <definedName name="aauq">NA()</definedName>
    <definedName name="aauqs">NA()</definedName>
    <definedName name="ABC_ATUAL">NA()</definedName>
    <definedName name="ABC_LAGOA">NA()</definedName>
    <definedName name="ac">NA()</definedName>
    <definedName name="ACAP20">NA()</definedName>
    <definedName name="acumulado">NA()</definedName>
    <definedName name="ademir" localSheetId="3" hidden="1">{#N/A,#N/A,FALSE,"Cronograma";#N/A,#N/A,FALSE,"Cronogr. 2"}</definedName>
    <definedName name="ademir" localSheetId="4" hidden="1">{#N/A,#N/A,FALSE,"Cronograma";#N/A,#N/A,FALSE,"Cronogr. 2"}</definedName>
    <definedName name="ademir" hidden="1">{#N/A,#N/A,FALSE,"Cronograma";#N/A,#N/A,FALSE,"Cronogr. 2"}</definedName>
    <definedName name="adfedfds">NA()</definedName>
    <definedName name="ADS">#REF!</definedName>
    <definedName name="alcool">NA()</definedName>
    <definedName name="ALTA">NA()</definedName>
    <definedName name="amarela">NA()</definedName>
    <definedName name="AMBIENTE">NA()</definedName>
    <definedName name="anscount">3</definedName>
    <definedName name="area">NA()</definedName>
    <definedName name="_xlnm.Print_Area" localSheetId="5">'COMPOSICOES PROPRIAS'!$A$1:$G$395</definedName>
    <definedName name="_xlnm.Print_Area" localSheetId="8">CRONOGRAMA!$A$1:$S$9</definedName>
    <definedName name="_xlnm.Print_Area" localSheetId="10">'ENCARGOS SOCIAIS'!$A$1:$G$44</definedName>
    <definedName name="_xlnm.Print_Area" localSheetId="3">GUANAMBI!$A$1:$J$8</definedName>
    <definedName name="_xlnm.Print_Area" localSheetId="2">JARANGUARI!$A$1:$J$8</definedName>
    <definedName name="_xlnm.Print_Area" localSheetId="4">'JOSÉ PAULINO'!$A$1:$J$8</definedName>
    <definedName name="_xlnm.Print_Area" localSheetId="11">'MAPA COTAÇÃO'!$A$1:$J$59</definedName>
    <definedName name="Área_impressão_IM">NA()</definedName>
    <definedName name="AREC">NA()</definedName>
    <definedName name="AREIA">NA()</definedName>
    <definedName name="AREIACS">NA()</definedName>
    <definedName name="ASS">_PL1</definedName>
    <definedName name="ATERRO">#REF!</definedName>
    <definedName name="auxiliar">#REF!</definedName>
    <definedName name="azul">NA()</definedName>
    <definedName name="AZULSINAL">NA()</definedName>
    <definedName name="B">NA()</definedName>
    <definedName name="BANCO_1_INSUMO">#REF!</definedName>
    <definedName name="BANCO_1_SERVICO">#REF!</definedName>
    <definedName name="BANCO_10_SERVICO">#REF!</definedName>
    <definedName name="BANCO_2_INSUMO">#REF!</definedName>
    <definedName name="BANCO_2_SERVICO">#REF!</definedName>
    <definedName name="BANCO_3_INSUMO">#REF!</definedName>
    <definedName name="BANCO_3_SERVICO">#REF!</definedName>
    <definedName name="BANCO_4_INSUMO">#REF!</definedName>
    <definedName name="BANCO_4_SERVICO">#REF!</definedName>
    <definedName name="BANCO_5_SERVICO">#REF!</definedName>
    <definedName name="BANCO_6_SERVICO">#REF!</definedName>
    <definedName name="BANCO_7_SERVICO">#REF!</definedName>
    <definedName name="BANCO_8_SERVICO">#REF!</definedName>
    <definedName name="BANCO_9_SERVICO">#REF!</definedName>
    <definedName name="BASE">NA()</definedName>
    <definedName name="BASE_PRE">#REF!</definedName>
    <definedName name="bb">NA()</definedName>
    <definedName name="bbbbbb">NA()</definedName>
    <definedName name="BD">NA()</definedName>
    <definedName name="BDI">NA()</definedName>
    <definedName name="BDI.Opcao" localSheetId="11" hidden="1">#REF!</definedName>
    <definedName name="BDI.Opcao" hidden="1">[1]DADOS!$F$18</definedName>
    <definedName name="BDI.TipoObra" localSheetId="11" hidden="1">#REF!</definedName>
    <definedName name="BDI.TipoObra" hidden="1">[1]BDI!$A$138:$A$146</definedName>
    <definedName name="BDI_DIF">NA()</definedName>
    <definedName name="BETE">NA()</definedName>
    <definedName name="BG">NA()</definedName>
    <definedName name="bgbg">NA()</definedName>
    <definedName name="BGU">NA()</definedName>
    <definedName name="BIO">NA()</definedName>
    <definedName name="bosta" localSheetId="3" hidden="1">{#N/A,#N/A,FALSE,"Cronograma";#N/A,#N/A,FALSE,"Cronogr. 2"}</definedName>
    <definedName name="bosta" localSheetId="4" hidden="1">{#N/A,#N/A,FALSE,"Cronograma";#N/A,#N/A,FALSE,"Cronogr. 2"}</definedName>
    <definedName name="bosta" hidden="1">{#N/A,#N/A,FALSE,"Cronograma";#N/A,#N/A,FALSE,"Cronogr. 2"}</definedName>
    <definedName name="BRITA">NA()</definedName>
    <definedName name="BRITAGEM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localSheetId="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U">NA()</definedName>
    <definedName name="BuiltIn_Print_Area">NA()</definedName>
    <definedName name="CA´L" localSheetId="3" hidden="1">{#N/A,#N/A,FALSE,"Cronograma";#N/A,#N/A,FALSE,"Cronogr. 2"}</definedName>
    <definedName name="CA´L" localSheetId="4" hidden="1">{#N/A,#N/A,FALSE,"Cronograma";#N/A,#N/A,FALSE,"Cronogr. 2"}</definedName>
    <definedName name="CA´L" hidden="1">{#N/A,#N/A,FALSE,"Cronograma";#N/A,#N/A,FALSE,"Cronogr. 2"}</definedName>
    <definedName name="CAIB">NA()</definedName>
    <definedName name="CAL">NA()</definedName>
    <definedName name="calculo">NA()</definedName>
    <definedName name="CAPA">NA()</definedName>
    <definedName name="CAPÁ2">NA()</definedName>
    <definedName name="CAR_ARE_PRE">#REF!</definedName>
    <definedName name="CAR_DEM">#REF!</definedName>
    <definedName name="CARGA_BOTAFORA">#REF!</definedName>
    <definedName name="CARGA_EMPRE">#REF!</definedName>
    <definedName name="CARGA_SB_PRE">#REF!</definedName>
    <definedName name="CBU">NA()</definedName>
    <definedName name="CBUII">NA()</definedName>
    <definedName name="cbuq">NA()</definedName>
    <definedName name="CBUQB">NA()</definedName>
    <definedName name="CBUQc">NA()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CCARR">NA()</definedName>
    <definedName name="CCC">NA()</definedName>
    <definedName name="CCCCCCC">NA()</definedName>
    <definedName name="CD">NA()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IM">NA()</definedName>
    <definedName name="compeqp">NA()</definedName>
    <definedName name="composição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mposição" localSheetId="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mposiçã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MPOSIÇÕES">#REF!</definedName>
    <definedName name="concorrentes" localSheetId="3" hidden="1">{#N/A,#N/A,FALSE,"Cronograma";#N/A,#N/A,FALSE,"Cronogr. 2"}</definedName>
    <definedName name="concorrentes" localSheetId="4" hidden="1">{#N/A,#N/A,FALSE,"Cronograma";#N/A,#N/A,FALSE,"Cronogr. 2"}</definedName>
    <definedName name="concorrentes" hidden="1">{#N/A,#N/A,FALSE,"Cronograma";#N/A,#N/A,FALSE,"Cronogr. 2"}</definedName>
    <definedName name="Consumodemateriais">NA()</definedName>
    <definedName name="Consumodemateriais___0">NA()</definedName>
    <definedName name="COR_ARV_20">#REF!</definedName>
    <definedName name="COR_ARV_40">#REF!</definedName>
    <definedName name="COR_ARV_60">#REF!</definedName>
    <definedName name="CORTE_EMPR">#REF!</definedName>
    <definedName name="CORTE_PRI">#REF!</definedName>
    <definedName name="COTACAO">#REF!</definedName>
    <definedName name="cotação">NA()</definedName>
    <definedName name="cpaux">#REF!</definedName>
    <definedName name="CPU">#REF!</definedName>
    <definedName name="CSA">NA()</definedName>
    <definedName name="CST">NA()</definedName>
    <definedName name="CURRENCY">NA()</definedName>
    <definedName name="custo">NA()</definedName>
    <definedName name="CUSTO_BDI_SERVICO">TRUNC(#REF!*(1+#REF!),2)</definedName>
    <definedName name="CUSTO_TOTAL_SERVICO">TRUNC(#REF!*#REF!,2)</definedName>
    <definedName name="d">NA()</definedName>
    <definedName name="DA">NA()</definedName>
    <definedName name="dadinho">NA()</definedName>
    <definedName name="DADOS">NA()</definedName>
    <definedName name="DATA">NA()</definedName>
    <definedName name="Data_Final">NA()</definedName>
    <definedName name="Data_Início">NA()</definedName>
    <definedName name="ddd">NA()</definedName>
    <definedName name="ddddddd">NA()</definedName>
    <definedName name="defensa">NA()</definedName>
    <definedName name="DEM_CONC_ARM">#REF!</definedName>
    <definedName name="DEM_CONC_SIM">#REF!</definedName>
    <definedName name="DEM_SARJ">#REF!</definedName>
    <definedName name="Desenbolso_2">NA()</definedName>
    <definedName name="desenbolso2">NA()</definedName>
    <definedName name="DESM">NA()</definedName>
    <definedName name="DESONERACAO" localSheetId="3" hidden="1">IF(OR(Import.Desoneracao="DESONERADO",Import.Desoneracao="SIM"),"SIM","NÃO")</definedName>
    <definedName name="DESONERACAO" localSheetId="2" hidden="1">IF(OR(Import.Desoneracao="DESONERADO",Import.Desoneracao="SIM"),"SIM","NÃO")</definedName>
    <definedName name="DESONERACAO" localSheetId="4" hidden="1">IF(OR(Import.Desoneracao="DESONERADO",Import.Desoneracao="SIM"),"SIM","NÃO")</definedName>
    <definedName name="DESONERACAO" localSheetId="11" hidden="1">IF(OR('MAPA COTAÇÃO'!Import.Desoneracao="DESONERADO",'MAPA COTAÇÃO'!Import.Desoneracao="SIM"),"SIM","NÃO")</definedName>
    <definedName name="DESONERACAO" hidden="1">IF(OR(Import.Desoneracao="DESONERADO",Import.Desoneracao="SIM"),"SIM","NÃO")</definedName>
    <definedName name="DGA">NA()</definedName>
    <definedName name="Diagrama">NA()</definedName>
    <definedName name="DISTA">NA()</definedName>
    <definedName name="DISTP">NA()</definedName>
    <definedName name="DISTS">NA()</definedName>
    <definedName name="DJ">NA()</definedName>
    <definedName name="DMT">2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ois">NA()</definedName>
    <definedName name="ECJ">NA()</definedName>
    <definedName name="EDEDEDE">NA()</definedName>
    <definedName name="EJ">NA()</definedName>
    <definedName name="EMN">NA()</definedName>
    <definedName name="EmpAux">""</definedName>
    <definedName name="ENSAIO_PRE">#REF!</definedName>
    <definedName name="equip">NA()</definedName>
    <definedName name="equipamento">NA()</definedName>
    <definedName name="esc">NA()</definedName>
    <definedName name="ESC_DREN">#REF!</definedName>
    <definedName name="escada">NA()</definedName>
    <definedName name="ESPESSAMENTO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 localSheetId="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tt">NA()</definedName>
    <definedName name="ex">NA()</definedName>
    <definedName name="EXA">NA()</definedName>
    <definedName name="Excel_BuiltIn__FilterDatabase_6">NA()</definedName>
    <definedName name="Excel_BuiltIn_Print_Area_4">NA()</definedName>
    <definedName name="Excel_BuiltIn_Print_Titles_2_1">#REF!</definedName>
    <definedName name="exte">NA()</definedName>
    <definedName name="Extenso">NA()</definedName>
    <definedName name="f">NA()</definedName>
    <definedName name="fc1a">NA()</definedName>
    <definedName name="FC2A">NA()</definedName>
    <definedName name="FC3A">NA()</definedName>
    <definedName name="FE">NA()</definedName>
    <definedName name="fer_cristo">NA()</definedName>
    <definedName name="ferna">NA()</definedName>
    <definedName name="FEV">NA()</definedName>
    <definedName name="FEVERE">NA()</definedName>
    <definedName name="filtragem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 localSheetId="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n">NA()</definedName>
    <definedName name="firma2">NA()</definedName>
    <definedName name="FLOT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 localSheetId="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xo">NA()</definedName>
    <definedName name="fr">NA()</definedName>
    <definedName name="francis">NA()</definedName>
    <definedName name="fre">NA()</definedName>
    <definedName name="FRETE">NA()</definedName>
    <definedName name="FS">NA()</definedName>
    <definedName name="fthju">NA()</definedName>
    <definedName name="fuel">NA()</definedName>
    <definedName name="fv">NA()</definedName>
    <definedName name="gas">NA()</definedName>
    <definedName name="GAST">NA()</definedName>
    <definedName name="GF">NA()</definedName>
    <definedName name="GP">NA()</definedName>
    <definedName name="H">NA()</definedName>
    <definedName name="há">NA()</definedName>
    <definedName name="HC">NA()</definedName>
    <definedName name="hi">NA()</definedName>
    <definedName name="hora">NA()</definedName>
    <definedName name="hrf">NA()</definedName>
    <definedName name="hthj">NA()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Before">TRUE()</definedName>
    <definedName name="HTML_Name">"PCRJ-SMO-CGC"</definedName>
    <definedName name="HTML_OBDlg2">TRUE()</definedName>
    <definedName name="HTML_OBDlg4">TRUE()</definedName>
    <definedName name="HTML_OS">0</definedName>
    <definedName name="HTML_PathFile">"C:\0marcos\MeuHTML.htm"</definedName>
    <definedName name="HTML_Title">"factoring"</definedName>
    <definedName name="IM">NA()</definedName>
    <definedName name="IMAGEM">INDEX(#REF!,MATCH(#REF!,#REF!,0))</definedName>
    <definedName name="IMAGEM_PREF_MEM">INDEX(#REF!,MATCH(#REF!,#REF!,0))</definedName>
    <definedName name="IMAGEM_PREFEITURA">INDEX(#REF!,MATCH(#REF!,#REF!,0))</definedName>
    <definedName name="IMAGEM_RODAPE">INDEX(#REF!,MATCH(#REF!,#REF!,0))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 localSheetId="11" hidden="1">#REF!</definedName>
    <definedName name="Import.Apelido" hidden="1">[1]DADOS!$F$16</definedName>
    <definedName name="Import.CR" localSheetId="11" hidden="1">#REF!</definedName>
    <definedName name="Import.CR" hidden="1">[1]DADOS!$F$7</definedName>
    <definedName name="Import.DescLote" localSheetId="11" hidden="1">#REF!</definedName>
    <definedName name="Import.DescLote" hidden="1">[1]DADOS!$F$17</definedName>
    <definedName name="Import.Desoneracao" localSheetId="11" hidden="1">OFFSET(#REF!,0,-1)</definedName>
    <definedName name="Import.Desoneracao" hidden="1">OFFSET([1]DADOS!$G$18,0,-1)</definedName>
    <definedName name="Import.Município" localSheetId="11" hidden="1">#REF!</definedName>
    <definedName name="Import.Município" hidden="1">[1]DADOS!$F$6</definedName>
    <definedName name="Import.Proponente" localSheetId="11" hidden="1">#REF!</definedName>
    <definedName name="Import.Proponente" hidden="1">[1]DADOS!$F$5</definedName>
    <definedName name="Import.RespOrçamento" localSheetId="11" hidden="1">#REF!</definedName>
    <definedName name="Import.RespOrçamento" hidden="1">[1]DADOS!$F$22:$F$24</definedName>
    <definedName name="Import.SICONV" localSheetId="11" hidden="1">#REF!</definedName>
    <definedName name="Import.SICONV" hidden="1">[1]DADOS!$F$8</definedName>
    <definedName name="IMPRIMAÇÃO">NA()</definedName>
    <definedName name="INSUMOS">#REF!</definedName>
    <definedName name="IOPES_INSUMO">#REF!</definedName>
    <definedName name="IOPES_SERVICO">#REF!</definedName>
    <definedName name="Item">NA()</definedName>
    <definedName name="jkjkj">NA()</definedName>
    <definedName name="JR_PAGE_ANCHOR_0_1" localSheetId="8">CRONOGRAMA!$A$1</definedName>
    <definedName name="JR_PAGE_ANCHOR_0_1">'PLANILHA ORCAMENTARIA'!$A$1</definedName>
    <definedName name="JR_PAGE_ANCHOR_1_1">RESUMO!$A$1</definedName>
    <definedName name="JR_PAGE_ANCHOR_2_1">'COMPOSICOES PROPRIAS'!$A$1</definedName>
    <definedName name="JR_PAGE_ANCHOR_3_1">'COMPOSICOES AUXILIARES'!$A$1</definedName>
    <definedName name="JR_PAGE_ANCHOR_4_1">'CURVA ABC SERVICOS'!$A$1</definedName>
    <definedName name="JR_PAGE_ANCHOR_5_1">#REF!</definedName>
    <definedName name="JR_PAGE_ANCHOR_6_1">BDI!$A$1</definedName>
    <definedName name="JR_PAGE_ANCHOR_7_1">'ENCARGOS SOCIAIS'!$A$1</definedName>
    <definedName name="JR_PAGE_ANCHOR_8_1">#REF!</definedName>
    <definedName name="k">NA()</definedName>
    <definedName name="kf">NA()</definedName>
    <definedName name="kjkhjkh">NA()</definedName>
    <definedName name="km">NA()</definedName>
    <definedName name="KM_406_407">NA()</definedName>
    <definedName name="kwh">NA()</definedName>
    <definedName name="LDI">NA()</definedName>
    <definedName name="Leste">NA()</definedName>
    <definedName name="lias">NA()</definedName>
    <definedName name="LILASDRENA">NA()</definedName>
    <definedName name="LIMP_TER">#REF!</definedName>
    <definedName name="ll">NA()</definedName>
    <definedName name="LOC">NA()</definedName>
    <definedName name="LOCAL">NA()</definedName>
    <definedName name="LS">"S"</definedName>
    <definedName name="LVC">NA()</definedName>
    <definedName name="LVD">NA()</definedName>
    <definedName name="MAPA">NA()</definedName>
    <definedName name="Mapas">NA()</definedName>
    <definedName name="marcos">NA()</definedName>
    <definedName name="Materiais">_PL1</definedName>
    <definedName name="Materiais2">_PL1</definedName>
    <definedName name="Materiais3">_PL1</definedName>
    <definedName name="material">NA()</definedName>
    <definedName name="Máximo">{"'Índice'!$A$1:$K$49"}</definedName>
    <definedName name="MBQ">NA()</definedName>
    <definedName name="MBQA">NA()</definedName>
    <definedName name="MBQT">NA()</definedName>
    <definedName name="MED">NA()</definedName>
    <definedName name="Medição">NA()</definedName>
    <definedName name="medidas" localSheetId="3">#REF!</definedName>
    <definedName name="medidas" localSheetId="2">#REF!</definedName>
    <definedName name="medidas" localSheetId="4">#REF!</definedName>
    <definedName name="medidas" localSheetId="11">#REF!</definedName>
    <definedName name="medidas">#REF!</definedName>
    <definedName name="MEMORIA">#REF!</definedName>
    <definedName name="MF">NA()</definedName>
    <definedName name="MFio">NA()</definedName>
    <definedName name="MM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 localSheetId="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ódulo1_Extenso">NA()</definedName>
    <definedName name="MUro">NA()</definedName>
    <definedName name="n">NA()</definedName>
    <definedName name="N_">NA()</definedName>
    <definedName name="NLant">5</definedName>
    <definedName name="NLEq">4</definedName>
    <definedName name="NLmin">5</definedName>
    <definedName name="NLMo">6</definedName>
    <definedName name="NLMp">5</definedName>
    <definedName name="NLTr">3</definedName>
    <definedName name="NO">#REF!</definedName>
    <definedName name="nome">#REF!</definedName>
    <definedName name="NOME_BI_1">#REF!</definedName>
    <definedName name="NOME_BI_2">#REF!</definedName>
    <definedName name="NOME_BI_3">#REF!</definedName>
    <definedName name="NOME_BI_4">#REF!</definedName>
    <definedName name="NOME_BS_1">#REF!</definedName>
    <definedName name="NOME_BS_10">#REF!</definedName>
    <definedName name="NOME_BS_2">#REF!</definedName>
    <definedName name="NOME_BS_3">#REF!</definedName>
    <definedName name="NOME_BS_4">#REF!</definedName>
    <definedName name="NOME_BS_5">#REF!</definedName>
    <definedName name="NOME_BS_6">#REF!</definedName>
    <definedName name="NOME_BS_7">#REF!</definedName>
    <definedName name="NOME_BS_8">#REF!</definedName>
    <definedName name="NOME_BS_9">#REF!</definedName>
    <definedName name="NOVOS">#REF!</definedName>
    <definedName name="NTEI">NA()</definedName>
    <definedName name="O">NA()</definedName>
    <definedName name="OLEO">NA()</definedName>
    <definedName name="OPA">NA()</definedName>
    <definedName name="orçamento">[2]!PassaExtenso</definedName>
    <definedName name="OUTR">NA()</definedName>
    <definedName name="p">NA()</definedName>
    <definedName name="PACAP20MBQ">NA()</definedName>
    <definedName name="PACM30RP">NA()</definedName>
    <definedName name="PAEMULCS">NA()</definedName>
    <definedName name="PAEMULTSS">NA()</definedName>
    <definedName name="parametros">NA()</definedName>
    <definedName name="PARR1CST">NA()</definedName>
    <definedName name="pass">NA()</definedName>
    <definedName name="PassaExtenso" localSheetId="11">NA()</definedName>
    <definedName name="PassaExtenso">[2]!PassaExtenso</definedName>
    <definedName name="PASSEIO_PRE">#REF!</definedName>
    <definedName name="paux">#REF!</definedName>
    <definedName name="PAVIMENTACAO_PRE">#REF!</definedName>
    <definedName name="PCCARR">NA()</definedName>
    <definedName name="PCDF">NA()</definedName>
    <definedName name="PCSA">NA()</definedName>
    <definedName name="PCST">NA()</definedName>
    <definedName name="PDM">NA()</definedName>
    <definedName name="PEMN">NA()</definedName>
    <definedName name="PEN">NA()</definedName>
    <definedName name="pesquisa">NA()</definedName>
    <definedName name="pessoal">NA()</definedName>
    <definedName name="PG">NA()</definedName>
    <definedName name="PGP">NA()</definedName>
    <definedName name="PINTLIG">NA()</definedName>
    <definedName name="Pintura">NA()</definedName>
    <definedName name="PIS_TAT_ALE_20">#REF!</definedName>
    <definedName name="PIS_TAT_ALE_40">#REF!</definedName>
    <definedName name="PIS_TAT_ALE_5MM">#REF!</definedName>
    <definedName name="PIS_TAT_ALE_SIN">#REF!</definedName>
    <definedName name="PIS_TAT_DIR_20">#REF!</definedName>
    <definedName name="PIS_TAT_DIR_40">#REF!</definedName>
    <definedName name="PIS_TAT_DIR_5MM">#REF!</definedName>
    <definedName name="PIS_TAT_DIR_SIN">#REF!</definedName>
    <definedName name="PL">NA()</definedName>
    <definedName name="PLA">NA()</definedName>
    <definedName name="PLACA">NA()</definedName>
    <definedName name="placas">NA()</definedName>
    <definedName name="PLACAS2">#REF!</definedName>
    <definedName name="PLACAS3">#REF!</definedName>
    <definedName name="PLAN">#REF!</definedName>
    <definedName name="planilha" localSheetId="11">NA()</definedName>
    <definedName name="PLANILHA">#REF!</definedName>
    <definedName name="PLT">NA()</definedName>
    <definedName name="PLVC">NA()</definedName>
    <definedName name="PLVD">NA()</definedName>
    <definedName name="PMBQ">NA()</definedName>
    <definedName name="PMBQA">NA()</definedName>
    <definedName name="PMBQT">NA()</definedName>
    <definedName name="PONTE">NA()</definedName>
    <definedName name="Popular" localSheetId="3" hidden="1">{#N/A,#N/A,FALSE,"Cronograma";#N/A,#N/A,FALSE,"Cronogr. 2"}</definedName>
    <definedName name="Popular" localSheetId="4" hidden="1">{#N/A,#N/A,FALSE,"Cronograma";#N/A,#N/A,FALSE,"Cronogr. 2"}</definedName>
    <definedName name="Popular" hidden="1">{#N/A,#N/A,FALSE,"Cronograma";#N/A,#N/A,FALSE,"Cronogr. 2"}</definedName>
    <definedName name="PPEN">NA()</definedName>
    <definedName name="PPLA">NA()</definedName>
    <definedName name="PPLT">NA()</definedName>
    <definedName name="PRBQ">NA()</definedName>
    <definedName name="PRCC">NA()</definedName>
    <definedName name="PRDM">NA()</definedName>
    <definedName name="PRECO">#REF!</definedName>
    <definedName name="preco1">#REF!</definedName>
    <definedName name="PREÇOS_FEV_2015">NA()</definedName>
    <definedName name="PRECP">NA()</definedName>
    <definedName name="PREGO">NA()</definedName>
    <definedName name="Print_Area_MI">NA()</definedName>
    <definedName name="PRINT_TITLES_MI">NA()</definedName>
    <definedName name="PRM1C">NA()</definedName>
    <definedName name="PROC_DESC_COMP">IFERROR(IF(#REF!="SERVIÇO",INDEX(#REF!,MATCH(#REF!&amp;#REF!,#REF!,0),3),INDEX(#REF!,MATCH(#REF!&amp;#REF!,#REF!,0),3)),"ITEM E OU CÓDIGO ERRADO")</definedName>
    <definedName name="PROC_PREÇO_COMP">IFERROR(IF(#REF!="SERVIÇO",INDEX(#REF!,MATCH(#REF!&amp;#REF!,#REF!,0),2),INDEX(#REF!,MATCH(#REF!&amp;#REF!,#REF!,0),2)),"")</definedName>
    <definedName name="PROCURA_ART">VLOOKUP(#REF!,#REF!,2,FALSE)</definedName>
    <definedName name="PROCURA_DESCRICAO_COMPOSIÇÃO">#N/A</definedName>
    <definedName name="PROCURA_DESCRICAO_SERVICO">IFERROR(IF(AND([3]COMPOSIÇÕES!$B1="",[3]COMPOSIÇÕES!$C1=""),0,IF([3]COMPOSIÇÕES!$B1="SINAPI",VLOOKUP([3]COMPOSIÇÕES!$C1,SINAPI_SERVICO,2,0),IF([3]COMPOSIÇÕES!$B1="COMPOSIÇÃO",VLOOKUP([3]COMPOSIÇÕES!$C1,COMPOSIÇÕES,2,0),IF([3]COMPOSIÇÕES!$B1="IOPES",VLOOKUP([3]COMPOSIÇÕES!$C1,IOPES_SERVICO,2,0),IF([3]COMPOSIÇÕES!$B1="SETOP",VLOOKUP([3]COMPOSIÇÕES!$C1,SETOP_SERVICO,2,0),IF([3]COMPOSIÇÕES!$B1="SUDECAP",VLOOKUP([3]COMPOSIÇÕES!$C1,SUDECAP_SERVICO,2,0),IF([3]COMPOSIÇÕES!$B1="TCPO",VLOOKUP([3]COMPOSIÇÕES!$C1,TCPO_SERVICO,2,0),IF([3]COMPOSIÇÕES!$B1="COTAÇÃO",VLOOKUP([3]COMPOSIÇÕES!$C1,COTACAO,2,0),IF([3]COMPOSIÇÕES!$B1=NOME_BS_1,VLOOKUP([3]COMPOSIÇÕES!$C1,BANCO_1_SERVICO,2,0),IF([3]COMPOSIÇÕES!$B1=NOME_BS_2,VLOOKUP([3]COMPOSIÇÕES!$C1,BANCO_2_SERVICO,2,0),IF([3]COMPOSIÇÕES!$B1=NOME_BS_3,VLOOKUP([3]COMPOSIÇÕES!$C1,BANCO_3_SERVICO,2,0),IF([3]COMPOSIÇÕES!$B1=NOME_BS_4,VLOOKUP([3]COMPOSIÇÕES!$C1,BANCO_4_SERVICO,2,0),IF([3]COMPOSIÇÕES!$B1=NOME_BS_5,VLOOKUP([3]COMPOSIÇÕES!$C1,BANCO_5_SERVICO,2,0),IF([3]COMPOSIÇÕES!$B1=NOME_BS_6,VLOOKUP([3]COMPOSIÇÕES!$C1,BANCO_6_SERVICO,2,0),IF([3]COMPOSIÇÕES!$B1=NOME_BS_7,VLOOKUP([3]COMPOSIÇÕES!$C1,BANCO_7_SERVICO,2,0),IF([3]COMPOSIÇÕES!$B1=NOME_BS_8,VLOOKUP([3]COMPOSIÇÕES!$C1,BANCO_8_SERVICO,2,0),IF([3]COMPOSIÇÕES!$B1=NOME_BS_9,VLOOKUP([3]COMPOSIÇÕES!$C1,BANCO_9_SERVICO,2,0),IF([3]COMPOSIÇÕES!$B1=NOME_BS_10,VLOOKUP([3]COMPOSIÇÕES!$C1,BANCO_10_SERVICO,2,0),0)))))))))))))))))),0)</definedName>
    <definedName name="PROCURA_PREÇO_COMP_INS">#N/A</definedName>
    <definedName name="PROCURA_PREÇO_COMP_SER">#N/A</definedName>
    <definedName name="PROCURA_PRECO_COMPOSICAO">IFERROR(IF(#REF!="SERVIÇO",PROCURA_PREÇO_COMP_SER,IF(#REF!="INSUMO",PROCURA_PREÇO_COMP_INS,0)),0)</definedName>
    <definedName name="PROCURA_PRECO_SERVICO">#N/A</definedName>
    <definedName name="PROCURA_UNIDADE_COMPOSICAO">#N/A</definedName>
    <definedName name="PROCURA_UNIDADE_SERVICO">#N/A</definedName>
    <definedName name="PRPA">NA()</definedName>
    <definedName name="PRPL">NA()</definedName>
    <definedName name="PRPT">NA()</definedName>
    <definedName name="PRRP">NA()</definedName>
    <definedName name="PTBA">NA()</definedName>
    <definedName name="PTBT">NA()</definedName>
    <definedName name="PTCAP20">NA()</definedName>
    <definedName name="PTCAP20MBQ">NA()</definedName>
    <definedName name="PTCM30">NA()</definedName>
    <definedName name="PTCM30RP">NA()</definedName>
    <definedName name="PTEMULCS">NA()</definedName>
    <definedName name="PTEMULTSS">NA()</definedName>
    <definedName name="PTLCB10">NA()</definedName>
    <definedName name="PTRM1C">NA()</definedName>
    <definedName name="PTRR1C">NA()</definedName>
    <definedName name="PTRR1CST">NA()</definedName>
    <definedName name="PTSD2">NA()</definedName>
    <definedName name="PVP_A">#REF!</definedName>
    <definedName name="PVP_B">#REF!</definedName>
    <definedName name="PVP_C">#REF!</definedName>
    <definedName name="PVP_D">#REF!</definedName>
    <definedName name="PVP_E">#REF!</definedName>
    <definedName name="PVP_F">#REF!</definedName>
    <definedName name="PVP_G">#REF!</definedName>
    <definedName name="PVP_H">#REF!</definedName>
    <definedName name="PVP_I">#REF!</definedName>
    <definedName name="PVP_J">#REF!</definedName>
    <definedName name="PVS">#REF!</definedName>
    <definedName name="PVS_B">#REF!</definedName>
    <definedName name="PVS_C">#REF!</definedName>
    <definedName name="PVS_D">#REF!</definedName>
    <definedName name="PVS_E">#REF!</definedName>
    <definedName name="PVS_F">#REF!</definedName>
    <definedName name="PVS_G">#REF!</definedName>
    <definedName name="PVS_H">#REF!</definedName>
    <definedName name="PVS_I">#REF!</definedName>
    <definedName name="PVS_J">#REF!</definedName>
    <definedName name="q">NA()</definedName>
    <definedName name="qq">NA()</definedName>
    <definedName name="QQ_2">NA()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UANT">NA()</definedName>
    <definedName name="QUANTIDADES">NA()</definedName>
    <definedName name="RBQ">NA()</definedName>
    <definedName name="RCC">NA()</definedName>
    <definedName name="rcgp">NA()</definedName>
    <definedName name="RDM">NA()</definedName>
    <definedName name="rearos2">NA()</definedName>
    <definedName name="RECAPEAMENTO">NA()</definedName>
    <definedName name="RECP">NA()</definedName>
    <definedName name="REG">NA()</definedName>
    <definedName name="REGULA">NA()</definedName>
    <definedName name="REGULAR_PRE">#REF!</definedName>
    <definedName name="relatorio">NA()</definedName>
    <definedName name="relequip">NA()</definedName>
    <definedName name="REM_MF_PED">#REF!</definedName>
    <definedName name="REM_MF_PRE">#REF!</definedName>
    <definedName name="REM_RA_20">#REF!</definedName>
    <definedName name="REM_RA_40">#REF!</definedName>
    <definedName name="REM_RA_60">#REF!</definedName>
    <definedName name="REM_TUB_1000">#REF!</definedName>
    <definedName name="REM_TUB_1200">#REF!</definedName>
    <definedName name="REM_TUB_1500">#REF!</definedName>
    <definedName name="REM_TUB_400">#REF!</definedName>
    <definedName name="REM_TUB_500">#REF!</definedName>
    <definedName name="REM_TUB_600">#REF!</definedName>
    <definedName name="REM_TUB_800">#REF!</definedName>
    <definedName name="RES">NA()</definedName>
    <definedName name="RESP">NA()</definedName>
    <definedName name="RESUMO">NA()</definedName>
    <definedName name="resumo2">NA()</definedName>
    <definedName name="rio" localSheetId="3" hidden="1">{#N/A,#N/A,FALSE,"Cronograma";#N/A,#N/A,FALSE,"Cronogr. 2"}</definedName>
    <definedName name="rio" localSheetId="4" hidden="1">{#N/A,#N/A,FALSE,"Cronograma";#N/A,#N/A,FALSE,"Cronogr. 2"}</definedName>
    <definedName name="rio" hidden="1">{#N/A,#N/A,FALSE,"Cronograma";#N/A,#N/A,FALSE,"Cronogr. 2"}</definedName>
    <definedName name="RM1C">NA()</definedName>
    <definedName name="RMA">NA()</definedName>
    <definedName name="RMAN">NA()</definedName>
    <definedName name="RMEC">NA()</definedName>
    <definedName name="rp">NA()</definedName>
    <definedName name="RPA">NA()</definedName>
    <definedName name="RPL">NA()</definedName>
    <definedName name="RPT">NA()</definedName>
    <definedName name="RPZ">NA()</definedName>
    <definedName name="RR2C">NA()</definedName>
    <definedName name="rraauf">NA()</definedName>
    <definedName name="rraauq">NA()</definedName>
    <definedName name="RRP">NA()</definedName>
    <definedName name="RRQ">NA()</definedName>
    <definedName name="RS">NA()</definedName>
    <definedName name="s">#REF!</definedName>
    <definedName name="Salario">1</definedName>
    <definedName name="SB">NA()</definedName>
    <definedName name="sbg">NA()</definedName>
    <definedName name="SBTC">NA()</definedName>
    <definedName name="SC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>1</definedName>
    <definedName name="servi">#REF!</definedName>
    <definedName name="serviço">NA()</definedName>
    <definedName name="Serviços" localSheetId="11">NA()</definedName>
    <definedName name="Serviços">[4]Solum!$A$3:$AD$2430</definedName>
    <definedName name="Serviços_1">[5]Serviços!$A$3:$AE$2694</definedName>
    <definedName name="Serviços_10">[5]Serviços!$A$3:$AE$2694</definedName>
    <definedName name="Serviços_11">[5]Serviços!$A$3:$AE$2694</definedName>
    <definedName name="Serviços_12">[5]Serviços!$A$3:$AE$2694</definedName>
    <definedName name="Serviços_2">[5]Serviços!$A$3:$AE$2694</definedName>
    <definedName name="Serviços_3">[5]Serviços!$A$3:$AE$2694</definedName>
    <definedName name="Serviços_4">[5]Serviços!$A$3:$AE$2694</definedName>
    <definedName name="Serviços_5">[5]Serviços!$A$3:$AE$2694</definedName>
    <definedName name="Serviços_6">[5]Serviços!$A$3:$AE$2694</definedName>
    <definedName name="Serviços_7">[5]Serviços!$A$3:$AE$2694</definedName>
    <definedName name="Serviços_8">[5]Serviços!$A$3:$AE$2694</definedName>
    <definedName name="Serviços_9">[5]Serviços!$A$3:$AE$2694</definedName>
    <definedName name="SETOP_INSUMO">#REF!</definedName>
    <definedName name="SETOP_SERVICO">#REF!</definedName>
    <definedName name="SIN_HOR_LIN">#REF!</definedName>
    <definedName name="SIN_HOR_MARC">#REF!</definedName>
    <definedName name="SINAPI_INSUMO">#REF!</definedName>
    <definedName name="SINAPI_SERVICO">#REF!</definedName>
    <definedName name="SJ">NA()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 localSheetId="11">#REF!</definedName>
    <definedName name="SOMA2">NA()</definedName>
    <definedName name="SOMA2_13">NA()</definedName>
    <definedName name="SOMA2_14">NA()</definedName>
    <definedName name="SOMA3" localSheetId="11">#REF!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s" localSheetId="3" hidden="1">{#N/A,#N/A,FALSE,"Cronograma";#N/A,#N/A,FALSE,"Cronogr. 2"}</definedName>
    <definedName name="ss" localSheetId="4" hidden="1">{#N/A,#N/A,FALSE,"Cronograma";#N/A,#N/A,FALSE,"Cronogr. 2"}</definedName>
    <definedName name="ss" hidden="1">{#N/A,#N/A,FALSE,"Cronograma";#N/A,#N/A,FALSE,"Cronogr. 2"}</definedName>
    <definedName name="sssa">NA()</definedName>
    <definedName name="SUB_TRECHO">NA()</definedName>
    <definedName name="SUBBASE_PRE">#REF!</definedName>
    <definedName name="SUBTOT">NA()</definedName>
    <definedName name="SUDECAP_INSUMO">#REF!</definedName>
    <definedName name="SUDECAP_SERVICO">#REF!</definedName>
    <definedName name="SUMMERY">NA()</definedName>
    <definedName name="TABELA" localSheetId="11">#REF!</definedName>
    <definedName name="TABELA">'[6]PLANILHA FONTE'!$B$2:$G$290</definedName>
    <definedName name="TABELA_1">NA()</definedName>
    <definedName name="TABMAT">NA()</definedName>
    <definedName name="tabserv">NA()</definedName>
    <definedName name="TABUA">NA()</definedName>
    <definedName name="tb">NA()</definedName>
    <definedName name="TB_ALT_PVA">#REF!</definedName>
    <definedName name="TB_ALT_PVB">#REF!</definedName>
    <definedName name="TB_ALT_PVC">#REF!</definedName>
    <definedName name="TBA">NA()</definedName>
    <definedName name="TBT">NA()</definedName>
    <definedName name="TCAP20">NA()</definedName>
    <definedName name="TCPO_INSUMO">#REF!</definedName>
    <definedName name="TCPO_SERVICO">#REF!</definedName>
    <definedName name="TER">NA()</definedName>
    <definedName name="terra">NA()</definedName>
    <definedName name="TESTE">NA()</definedName>
    <definedName name="testew">#REF!</definedName>
    <definedName name="TipoObra">2</definedName>
    <definedName name="TipoRel">"Vale"</definedName>
    <definedName name="_xlnm.Print_Titles" localSheetId="6">'COMPOSICOES AUXILIARES'!$1:$2</definedName>
    <definedName name="_xlnm.Print_Titles" localSheetId="5">'COMPOSICOES PROPRIAS'!$1:$2</definedName>
    <definedName name="_xlnm.Print_Titles" localSheetId="3">GUANAMBI!$1:$8</definedName>
    <definedName name="_xlnm.Print_Titles" localSheetId="2">JARANGUARI!$1:$8</definedName>
    <definedName name="_xlnm.Print_Titles" localSheetId="4">'JOSÉ PAULINO'!$1:$8</definedName>
    <definedName name="_xlnm.Print_Titles" localSheetId="1">'PLANILHA ORCAMENTARIA'!$1:$2</definedName>
    <definedName name="TOT">NA()</definedName>
    <definedName name="TOTAL">NA()</definedName>
    <definedName name="TPM">NA()</definedName>
    <definedName name="TRANS_ARE_PRE">#REF!</definedName>
    <definedName name="TRANS_BASE_PRE">#REF!</definedName>
    <definedName name="TRANSP_EMPR">#REF!</definedName>
    <definedName name="TRANSP_PAV_PRE">#REF!</definedName>
    <definedName name="transporte">NA()</definedName>
    <definedName name="trut">NA()</definedName>
    <definedName name="TSD">NA()</definedName>
    <definedName name="um">NA()</definedName>
    <definedName name="UNIT">NA()</definedName>
    <definedName name="uuuuuty">NA()</definedName>
    <definedName name="VALOR_TOTAL" localSheetId="3">'[7]PLANILHA ORCAMENTARIA'!$J$127</definedName>
    <definedName name="VALOR_TOTAL" localSheetId="2">'[7]PLANILHA ORCAMENTARIA'!$J$127</definedName>
    <definedName name="VALOR_TOTAL" localSheetId="4">'[7]PLANILHA ORCAMENTARIA'!$J$127</definedName>
    <definedName name="VALOR_TOTAL" localSheetId="11">'[8]PLANILHA ORCAMENTARIA'!$J$66</definedName>
    <definedName name="VALOR_TOTAL">'PLANILHA ORCAMENTARIA'!$J$124</definedName>
    <definedName name="VCRT">NA()</definedName>
    <definedName name="VEG_TAL">#REF!</definedName>
    <definedName name="verde">NA()</definedName>
    <definedName name="verdepav">NA()</definedName>
    <definedName name="vfvr">NA()</definedName>
    <definedName name="VI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 localSheetId="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R">NA()</definedName>
    <definedName name="VSR">NA()</definedName>
    <definedName name="VVVV">NA()</definedName>
    <definedName name="w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 localSheetId="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 localSheetId="11">NA()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er">NA()</definedName>
    <definedName name="WEWRWR">NA()</definedName>
    <definedName name="wrn.Cronograma." localSheetId="3" hidden="1">{#N/A,#N/A,FALSE,"Cronograma";#N/A,#N/A,FALSE,"Cronogr. 2"}</definedName>
    <definedName name="wrn.Cronograma." localSheetId="4" hidden="1">{#N/A,#N/A,FALSE,"Cronograma";#N/A,#N/A,FALSE,"Cronogr. 2"}</definedName>
    <definedName name="wrn.Cronograma." hidden="1">{#N/A,#N/A,FALSE,"Cronograma";#N/A,#N/A,FALSE,"Cronogr. 2"}</definedName>
    <definedName name="wrn.GERAL." localSheetId="3" hidden="1">{#N/A,#N/A,FALSE,"ET-CAPA";#N/A,#N/A,FALSE,"ET-PAG1";#N/A,#N/A,FALSE,"ET-PAG2";#N/A,#N/A,FALSE,"ET-PAG3";#N/A,#N/A,FALSE,"ET-PAG4";#N/A,#N/A,FALSE,"ET-PAG5"}</definedName>
    <definedName name="wrn.GERAL." localSheetId="4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PENDENCIAS." localSheetId="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_impresión_">NA()</definedName>
    <definedName name="wrn_impresión_1">NA()</definedName>
    <definedName name="wrn_VENTAS_">NA()</definedName>
    <definedName name="wrn_ventas_1">NA()</definedName>
    <definedName name="wvu_Print_Todo_">NA()</definedName>
    <definedName name="wvu_Socios___95_">NA()</definedName>
    <definedName name="xx">NA()</definedName>
    <definedName name="XXX">NA()</definedName>
    <definedName name="xxxx">NA()</definedName>
    <definedName name="xxxxx">NA()</definedName>
    <definedName name="XXXXXXXX">NA()</definedName>
    <definedName name="Y">NA()</definedName>
    <definedName name="Z">NA()</definedName>
    <definedName name="zzzzz">NA()</definedName>
    <definedName name="ZZZZZZZZZZZZZZ">NA()</definedName>
    <definedName name="zzzzzzzzzzzzzzzzzzzzzzzzzzzzzzzzzz">NA()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<sst xmlns="http://schemas.openxmlformats.org/spreadsheetml/2006/main" count="6768" uniqueCount="1129">
  <si>
    <t>ITEM</t>
  </si>
  <si>
    <t>DESCRIÇÃO</t>
  </si>
  <si>
    <t>CUSTO DIRETO (R$)</t>
  </si>
  <si>
    <t>PREÇO
TOTAL (R$)</t>
  </si>
  <si>
    <t>%</t>
  </si>
  <si>
    <t>MÃO DE OBRA</t>
  </si>
  <si>
    <t>MATERIAL</t>
  </si>
  <si>
    <t>EQUIPAMENTO</t>
  </si>
  <si>
    <t>OUTROS</t>
  </si>
  <si>
    <t>1</t>
  </si>
  <si>
    <t>RUA JARANGUARI</t>
  </si>
  <si>
    <t>2</t>
  </si>
  <si>
    <t>RUA GUANANBI</t>
  </si>
  <si>
    <t>3</t>
  </si>
  <si>
    <t>RUA JOSÉ PAULINO</t>
  </si>
  <si>
    <t>TOTAL:</t>
  </si>
  <si>
    <t>VALOR BDI TOTAL:</t>
  </si>
  <si>
    <t>VALOR ORÇAMENTO:</t>
  </si>
  <si>
    <t>VALOR TOTAL:</t>
  </si>
  <si>
    <t>EVERALDO MERGULHÃO - CREA Nº 1818551071</t>
  </si>
  <si>
    <t>CÓDIGO</t>
  </si>
  <si>
    <t>REF.</t>
  </si>
  <si>
    <t>UNID.</t>
  </si>
  <si>
    <t>QUANT.</t>
  </si>
  <si>
    <t>PREÇO UNIT
SEM BDI R$</t>
  </si>
  <si>
    <t>BDI (%)</t>
  </si>
  <si>
    <t>PREÇO UNIT
COM BDI R$</t>
  </si>
  <si>
    <t>PREÇO
TOTAL R$</t>
  </si>
  <si>
    <t>1.1</t>
  </si>
  <si>
    <t>INSTALAÇÕES PROVISÓRIAS</t>
  </si>
  <si>
    <t>1.1.1</t>
  </si>
  <si>
    <t>103689</t>
  </si>
  <si>
    <t>SINAPI</t>
  </si>
  <si>
    <t>FORNECIMENTO E INSTALAÇÃO DE PLACA DE OBRA COM CHAPA GALVANIZADA E ESTRUTURA DE MADEIRA. AF_03/2022_PS</t>
  </si>
  <si>
    <t>M2</t>
  </si>
  <si>
    <t>1.1.2</t>
  </si>
  <si>
    <t>INS-13695818</t>
  </si>
  <si>
    <t>Composições Próprias</t>
  </si>
  <si>
    <t>ALUGUEL DE BANHEIRO QUÍMICO INCLUSIVE LOCAÇÃO, TRANSPORTE E LIMPEZA</t>
  </si>
  <si>
    <t>MÊS</t>
  </si>
  <si>
    <t>1.1.3</t>
  </si>
  <si>
    <t>00010775</t>
  </si>
  <si>
    <t>LOCACAO DE CONTAINER 2,30 X 6,00 M, ALT. 2,50 M, COM 1 SANITARIO, PARA ESCRITORIO, COMPLETO, SEM DIVISORIAS INTERNAS (NAO INCLUI MOBILIZACAO/DESMOBILIZACAO)</t>
  </si>
  <si>
    <t>MES</t>
  </si>
  <si>
    <t>1.1.4</t>
  </si>
  <si>
    <t>COMP-20511029</t>
  </si>
  <si>
    <t>MOBILIZAÇÃO DE CONTAINER_JANEIRO/2026</t>
  </si>
  <si>
    <t>UND</t>
  </si>
  <si>
    <t>1.1.5</t>
  </si>
  <si>
    <t>COMP-38919866</t>
  </si>
  <si>
    <t>DESMOBILIZAÇÃO DE CONTAINER_JANEIRO/2026</t>
  </si>
  <si>
    <t>1.2</t>
  </si>
  <si>
    <t>ADMINISTRAÇÃO LOCAL</t>
  </si>
  <si>
    <t>1.2.1</t>
  </si>
  <si>
    <t>93565</t>
  </si>
  <si>
    <t>ENGENHEIRO CIVIL DE OBRA JUNIOR COM ENCARGOS COMPLEMENTARES</t>
  </si>
  <si>
    <t>1.2.2</t>
  </si>
  <si>
    <t>93572</t>
  </si>
  <si>
    <t>ENCARREGADO GERAL DE OBRAS COM ENCARGOS COMPLEMENTARES</t>
  </si>
  <si>
    <t>1.2.3</t>
  </si>
  <si>
    <t>CP-94296-25656932</t>
  </si>
  <si>
    <t>TOPOGRAFO COM ENCARGOS COMPLEMENTARES</t>
  </si>
  <si>
    <t>1.3</t>
  </si>
  <si>
    <t>TERRAPLANAGEM</t>
  </si>
  <si>
    <t>1.3.1</t>
  </si>
  <si>
    <t>CP-74205/001-17324935</t>
  </si>
  <si>
    <t>ESCAVAÇÃO MECÂNICA DE MATERIAL 1A. CATEGORIA, PROVENIENTE DE CORTE DE SUBLEITO (C/TRATOR ESTEIRAS 160HP)</t>
  </si>
  <si>
    <t>M3</t>
  </si>
  <si>
    <t>1.3.2</t>
  </si>
  <si>
    <t>COMP-35145154</t>
  </si>
  <si>
    <t>CARGA E DESCARGA MECANICA DE SOLO UTILIZANDO CAMINHAO BASCULANTE 14,0M3/36T E PA CARREGADEIRA SOBRE PNEUS 128 HP, CAPACIDADE DA CAÇAMBA 1,7 A 2,8 M3, PESO OPERACIONAL 11632 KH</t>
  </si>
  <si>
    <t>M³</t>
  </si>
  <si>
    <t>1.3.3</t>
  </si>
  <si>
    <t>95876</t>
  </si>
  <si>
    <t>TRANSPORTE COM CAMINHÃO BASCULANTE DE 14 M³, EM VIA URBANA PAVIMENTADA, DMT ATÉ 30 KM (UNIDADE: M3XKM). AF_07/2020</t>
  </si>
  <si>
    <t>M3XKM</t>
  </si>
  <si>
    <t>1.4</t>
  </si>
  <si>
    <t>PAVIMENTAÇÃO</t>
  </si>
  <si>
    <t>1.4.1</t>
  </si>
  <si>
    <t>100576</t>
  </si>
  <si>
    <t>REGULARIZAÇÃO E COMPACTAÇÃO DE SUBLEITO DE SOLO PREDOMINANTEMENTE ARGILOSO, PARA OBRAS DE CONSTRUÇÃO DE PAVIMENTOS. AF_09/2024</t>
  </si>
  <si>
    <t>1.4.2</t>
  </si>
  <si>
    <t>105730</t>
  </si>
  <si>
    <t>CONSTRUÇÃO DE BASE E SUB-BASE PARA PAVIMENTAÇÃO DE BRITA GRADUADA SIMPLES, COM ESPESSURA DE 20 CM - EXCLUSIVE CARGA E TRANSPORTE. AF_09/2024</t>
  </si>
  <si>
    <t>1.4.3</t>
  </si>
  <si>
    <t>1.4.4</t>
  </si>
  <si>
    <t>COMP-83526730</t>
  </si>
  <si>
    <t>TRANSPORTE COMERCIAL DE BRITA</t>
  </si>
  <si>
    <t>M³XKM</t>
  </si>
  <si>
    <t>1.4.5</t>
  </si>
  <si>
    <t>CP-92399-27762594</t>
  </si>
  <si>
    <t>EXECUÇÃO DE VIA EM PISO INTERTRAVADO, COM BLOCO RETANGULAR COR NATURAL/COLORIDO DE 20 X 10 CM, ESPESSURA 8 CM - (SEM O MATERIAL BLOQUETE/PISO INTERTRAVADO)</t>
  </si>
  <si>
    <t>1.4.6</t>
  </si>
  <si>
    <t>00036170</t>
  </si>
  <si>
    <t>BLOQUETE/PISO INTERTRAVADO DE CONCRETO - MODELO ONDA/16 FACES/RETANGULAR/TIJOLINHO/PAVER/HOLANDES/PARALELEPIPEDO, *20 X 10* CM, E = 8 CM, RESISTENCIA DE 35 MPA, COR NATURAL - BDI = 10,07</t>
  </si>
  <si>
    <t>1.4.7</t>
  </si>
  <si>
    <t>00036154</t>
  </si>
  <si>
    <t>BLOQUETE/PISO INTERTRAVADO DE CONCRETO - MODELO ONDA/16 FACES/RETANGULAR/TIJOLINHO/PAVER/HOLANDES/PARALELEPIPEDO, *20 X 10* CM, E = 8 CM, RESISTENCIA DE 35 MPA, COLORIDO - BDI = 10,07</t>
  </si>
  <si>
    <t>1.4.8</t>
  </si>
  <si>
    <t>94273</t>
  </si>
  <si>
    <t>ASSENTAMENTO DE GUIA (MEIO-FIO) EM TRECHO RETO, CONFECCIONADA EM CONCRETO PRÉ-FABRICADO, DIMENSÕES 100X15X13X30 CM (COMPRIMENTO X BASE INFERIOR X BASE SUPERIOR X ALTURA). AF_01/2024</t>
  </si>
  <si>
    <t>M</t>
  </si>
  <si>
    <t>1.5</t>
  </si>
  <si>
    <t>DRENAGEM</t>
  </si>
  <si>
    <t>1.5.1</t>
  </si>
  <si>
    <t>93358</t>
  </si>
  <si>
    <t>ESCAVAÇÃO MANUAL DE VALA. AF_09/2024</t>
  </si>
  <si>
    <t>1.5.2</t>
  </si>
  <si>
    <t>94974</t>
  </si>
  <si>
    <t>CONCRETO MAGRO PARA LASTRO, TRAÇO 1:4,5:4,5 (EM MASSA SECA DE CIMENTO/ AREIA MÉDIA/ BRITA 1) - PREPARO MANUAL. AF_05/2021</t>
  </si>
  <si>
    <t>1.5.3</t>
  </si>
  <si>
    <t>94971</t>
  </si>
  <si>
    <t>CONCRETO FCK = 25MPA, TRAÇO 1:2,3:2,7 (EM MASSA SECA DE CIMENTO/ AREIA MÉDIA/ BRITA 1) - PREPARO MECÂNICO COM BETONEIRA 600 L. AF_05/2021</t>
  </si>
  <si>
    <t>1.5.4</t>
  </si>
  <si>
    <t>CP-74157/004-48264518</t>
  </si>
  <si>
    <t>LANCAMENTO/APLICACAO MANUAL DE CONCRETO EM FUNDACOES (concreto magro)</t>
  </si>
  <si>
    <t>1.5.5</t>
  </si>
  <si>
    <t>CP-S03639-45770834</t>
  </si>
  <si>
    <t>Fornecimento e instalação de tela aço soldada nervurada CA-60, Q-283, malha 10x10cm, ferro 6.02mm (4,48 kg/m2), painel 2,45x6,0m, Telcon ou similar</t>
  </si>
  <si>
    <t>m2</t>
  </si>
  <si>
    <t>1.6</t>
  </si>
  <si>
    <t>SINALIZAÇÃO</t>
  </si>
  <si>
    <t>1.6.1</t>
  </si>
  <si>
    <t>5213416</t>
  </si>
  <si>
    <t>SICRO NOVO</t>
  </si>
  <si>
    <t>Confecção de placa em aço nº 16 galvanizado, com película tipo I + I</t>
  </si>
  <si>
    <t>m²</t>
  </si>
  <si>
    <t>1.6.2</t>
  </si>
  <si>
    <t>5213421</t>
  </si>
  <si>
    <t>Confecção de placa em aço nº 16 galvanizado, com película tipo I + IV</t>
  </si>
  <si>
    <t>1.6.3</t>
  </si>
  <si>
    <t>103695</t>
  </si>
  <si>
    <t>FORNECIMENTO E INSTALAÇÃO DE SUPORTE DE MADEIRA PARA PLACAS DE SINALIZAÇÃO, EM SOLO, COM H= DE 2,0 M E SEÇÃO DE 7,5 X 7,5 CM. AF_03/2022</t>
  </si>
  <si>
    <t>UN</t>
  </si>
  <si>
    <t>1.6.4</t>
  </si>
  <si>
    <t>COMP-58084869</t>
  </si>
  <si>
    <t>PLACA ESMALTADA PARA IDENTIFICAÇÃO NR DE RUA, DIMENSÕES 45X25CM</t>
  </si>
  <si>
    <t>1.6.5</t>
  </si>
  <si>
    <t>CP-72947-21572945</t>
  </si>
  <si>
    <t>SINALIZACAO HORIZONTAL COM TINTA RETRORREFLETIVA A BASE DE RESINA ACRILICA COM MICROESFERAS DE VIDRO</t>
  </si>
  <si>
    <t>1.7</t>
  </si>
  <si>
    <t>SERVIÇOS COMPLEMENTARES</t>
  </si>
  <si>
    <t>1.7.1</t>
  </si>
  <si>
    <t>97896</t>
  </si>
  <si>
    <t>CAIXA ENTERRADA HIDRÁULICA RETANGULAR, EM CONCRETO PRÉ-MOLDADO, DIMENSÕES INTERNAS: 0,4X0,4X0,4 M. AF_12/2020</t>
  </si>
  <si>
    <t>1.7.2</t>
  </si>
  <si>
    <t>102264</t>
  </si>
  <si>
    <t>TUBO DE PVC BRANCO PARA REDE COLETORA DE ESGOTO CONDOMINIAL DE PAREDE MACIÇA, DN 100 MM, JUNTA ELÁSTICA - FORNECIMENTO E ASSENTAMENTO. AF_01/2021</t>
  </si>
  <si>
    <t>1.7.3</t>
  </si>
  <si>
    <t>2.1</t>
  </si>
  <si>
    <t>2.1.1</t>
  </si>
  <si>
    <t>2.1.2</t>
  </si>
  <si>
    <t>2.1.3</t>
  </si>
  <si>
    <t>2.1.4</t>
  </si>
  <si>
    <t>2.1.5</t>
  </si>
  <si>
    <t>2.2</t>
  </si>
  <si>
    <t>2.2.1</t>
  </si>
  <si>
    <t>2.2.2</t>
  </si>
  <si>
    <t>2.2.3</t>
  </si>
  <si>
    <t>2.3</t>
  </si>
  <si>
    <t>2.3.1</t>
  </si>
  <si>
    <t>2.3.2</t>
  </si>
  <si>
    <t>2.3.3</t>
  </si>
  <si>
    <t>2.4</t>
  </si>
  <si>
    <t>2.4.1</t>
  </si>
  <si>
    <t>2.4.2</t>
  </si>
  <si>
    <t>2.4.3</t>
  </si>
  <si>
    <t>2.4.4</t>
  </si>
  <si>
    <t>2.4.5</t>
  </si>
  <si>
    <t>2.4.6</t>
  </si>
  <si>
    <t>2.4.7</t>
  </si>
  <si>
    <t>2.4.8</t>
  </si>
  <si>
    <t>2.5</t>
  </si>
  <si>
    <t>2.5.1</t>
  </si>
  <si>
    <t>2.5.2</t>
  </si>
  <si>
    <t>2.5.3</t>
  </si>
  <si>
    <t>2.5.4</t>
  </si>
  <si>
    <t>2.5.5</t>
  </si>
  <si>
    <t>2.6</t>
  </si>
  <si>
    <t>2.6.1</t>
  </si>
  <si>
    <t>2.6.2</t>
  </si>
  <si>
    <t>2.6.3</t>
  </si>
  <si>
    <t>2.6.4</t>
  </si>
  <si>
    <t>2.6.5</t>
  </si>
  <si>
    <t>2.7</t>
  </si>
  <si>
    <t>2.7.1</t>
  </si>
  <si>
    <t>2.7.2</t>
  </si>
  <si>
    <t>2.7.3</t>
  </si>
  <si>
    <t>3.1</t>
  </si>
  <si>
    <t>3.1.1</t>
  </si>
  <si>
    <t>3.1.2</t>
  </si>
  <si>
    <t>3.1.3</t>
  </si>
  <si>
    <t>3.1.4</t>
  </si>
  <si>
    <t>3.1.5</t>
  </si>
  <si>
    <t>3.2</t>
  </si>
  <si>
    <t>3.2.1</t>
  </si>
  <si>
    <t>3.2.2</t>
  </si>
  <si>
    <t>3.2.3</t>
  </si>
  <si>
    <t>3.3</t>
  </si>
  <si>
    <t>3.3.1</t>
  </si>
  <si>
    <t>3.3.2</t>
  </si>
  <si>
    <t>3.3.3</t>
  </si>
  <si>
    <t>3.4</t>
  </si>
  <si>
    <t>3.4.1</t>
  </si>
  <si>
    <t>3.4.2</t>
  </si>
  <si>
    <t>3.4.3</t>
  </si>
  <si>
    <t>3.4.4</t>
  </si>
  <si>
    <t>3.4.5</t>
  </si>
  <si>
    <t>3.4.6</t>
  </si>
  <si>
    <t>3.4.7</t>
  </si>
  <si>
    <t>3.5</t>
  </si>
  <si>
    <t>3.5.1</t>
  </si>
  <si>
    <t>3.5.2</t>
  </si>
  <si>
    <t>3.5.3</t>
  </si>
  <si>
    <t>3.5.4</t>
  </si>
  <si>
    <t>3.5.5</t>
  </si>
  <si>
    <t>3.6</t>
  </si>
  <si>
    <t>3.6.1</t>
  </si>
  <si>
    <t>3.6.2</t>
  </si>
  <si>
    <t>3.6.3</t>
  </si>
  <si>
    <t>3.6.4</t>
  </si>
  <si>
    <t>3.6.5</t>
  </si>
  <si>
    <t>3.7</t>
  </si>
  <si>
    <t>3.7.1</t>
  </si>
  <si>
    <t>3.7.2</t>
  </si>
  <si>
    <t>3.7.3</t>
  </si>
  <si>
    <t>PREFEITURA MUNICIPAL DO JABOATÃO DOS GUARARAPES</t>
  </si>
  <si>
    <t>SECRETARIA MUNICIPAL DE PLANEJAMENTO E GESTÃO</t>
  </si>
  <si>
    <t>SECRETARIA EXECUTIVA DE PROJETOS DE ARQUITETURA E URBANISMO</t>
  </si>
  <si>
    <t>MEMÓRIA DE CÁLCULO</t>
  </si>
  <si>
    <t>Objeto:  ORÇAMENTO PARA PAVIMENTAÇÃO E DRENAGEM DAS RUAS JARANGUARI, GUANANBI E JOSÉ PAULINO</t>
  </si>
  <si>
    <t>Local: Jaboatão dos Guararapes</t>
  </si>
  <si>
    <t>Município: Jaboatão dos Guararapes/PE</t>
  </si>
  <si>
    <t>Item</t>
  </si>
  <si>
    <t>Código</t>
  </si>
  <si>
    <t>Descrição</t>
  </si>
  <si>
    <t>Und</t>
  </si>
  <si>
    <t>Taxa</t>
  </si>
  <si>
    <t>Comp.</t>
  </si>
  <si>
    <t>Larg.</t>
  </si>
  <si>
    <t>Alt.</t>
  </si>
  <si>
    <t>QTDE</t>
  </si>
  <si>
    <t>Total</t>
  </si>
  <si>
    <t>1.0</t>
  </si>
  <si>
    <t>COMPRIMENTO</t>
  </si>
  <si>
    <t>LARGURA</t>
  </si>
  <si>
    <t>QUANTIDADE DE PLACAS</t>
  </si>
  <si>
    <t/>
  </si>
  <si>
    <t>QUANTIDADE DE MESES</t>
  </si>
  <si>
    <t xml:space="preserve">QUANTIDADE </t>
  </si>
  <si>
    <t xml:space="preserve">2 meses de obra </t>
  </si>
  <si>
    <t>2 meses de obra com 22 dias trabalhados e 1h por dia</t>
  </si>
  <si>
    <t xml:space="preserve">1 horas x 22 dias = 22 horas no mês </t>
  </si>
  <si>
    <t xml:space="preserve">1 mês tem 22 dias x 8 horas = 176 horas </t>
  </si>
  <si>
    <t xml:space="preserve">0,5 mes de obra </t>
  </si>
  <si>
    <t>Projeto: TER_ST_MC_NS_R_PARATI</t>
  </si>
  <si>
    <t>VOLUME</t>
  </si>
  <si>
    <t>Mapa de Cubação</t>
  </si>
  <si>
    <t xml:space="preserve">Volume de carga e descarga = Volume escavado </t>
  </si>
  <si>
    <t>EMPOLAMENTO</t>
  </si>
  <si>
    <t>V = Volume de carga e descarga x 1,25 (empolamento)</t>
  </si>
  <si>
    <t>DMT</t>
  </si>
  <si>
    <t>V = Volume de carga  x DMT (9,50Km)</t>
  </si>
  <si>
    <t>Projeto: GEO_PLA_R_PARATI</t>
  </si>
  <si>
    <t>ÁREA</t>
  </si>
  <si>
    <t>ÁREA DE INTERTRAVADO NA COR NATURAL</t>
  </si>
  <si>
    <t>ÁREA DE INTERTRAVADO NA COR VERMELHA</t>
  </si>
  <si>
    <t xml:space="preserve">Base de brita </t>
  </si>
  <si>
    <t>ESPESSURA</t>
  </si>
  <si>
    <t>VOLUME DE BASE DE BRITA</t>
  </si>
  <si>
    <t>Base em Brita Graduada  X Empolamento (1,25)</t>
  </si>
  <si>
    <t>Dmt - pedreira guarany - rua mangueira</t>
  </si>
  <si>
    <t>VOLUME DE CARGA</t>
  </si>
  <si>
    <t>Volume de Carga  X DMT (9,70Km)</t>
  </si>
  <si>
    <t>Área da Via em Bloco Intertravado na cor natural (De acordo com o quadro de especificações)</t>
  </si>
  <si>
    <t>Área da Via em Bloco Intertravado na cor vermelha (De acordo com o quadro de especificações)</t>
  </si>
  <si>
    <t>COEFICIENTE</t>
  </si>
  <si>
    <t>coeficiente do item sinapi 92399</t>
  </si>
  <si>
    <t>Meio-Fio (Comprimento retirado do quadro de especificações) - trecho curvo</t>
  </si>
  <si>
    <t>Recrava (Comprimento retirado do quadro de especificações) - trecho curvo</t>
  </si>
  <si>
    <t>Projeto: DRE_PLA_R_PARATI</t>
  </si>
  <si>
    <t>ALTURA</t>
  </si>
  <si>
    <t>Sarjetão: Comprimento X Largura (0,40m) X Profundidade (0,16-0,08m)</t>
  </si>
  <si>
    <t>Sarjetão: Comprimento X Largura X Espessura (0,05m)</t>
  </si>
  <si>
    <t>Sarjetão: Comprimento X Largura (0,40m) X Espessura (0,16-0,08m)</t>
  </si>
  <si>
    <t>4.6.2 + 4.6.3</t>
  </si>
  <si>
    <t>Sarjetão - comprimento x largura</t>
  </si>
  <si>
    <t>Projeto: ACS_PLA_DET_R PARATI</t>
  </si>
  <si>
    <t>QUANTIDADE</t>
  </si>
  <si>
    <t xml:space="preserve">R-19.3: (velocidade) Ø=0,50m </t>
  </si>
  <si>
    <t xml:space="preserve">A-32a: (faixa de pedestre) L=0,50m </t>
  </si>
  <si>
    <t>De acordo com o quadro de especificações</t>
  </si>
  <si>
    <t>Projeto: ACS_PLA_DET_R JARANGUARI</t>
  </si>
  <si>
    <t>Pintura dos triângulos - De acordo com o quadro de especificações</t>
  </si>
  <si>
    <t>Escavação da vala de assentamento da tubulação</t>
  </si>
  <si>
    <t>2.0</t>
  </si>
  <si>
    <t>INS-13695818 ALUGUEL DE BANHEIRO QUÍMICO INCLUSIVE LOCAÇÃO, TRANSPORTE E LIMPEZA (MÊS)</t>
  </si>
  <si>
    <t>Cotação</t>
  </si>
  <si>
    <t>FONTE</t>
  </si>
  <si>
    <t>UNID</t>
  </si>
  <si>
    <t>PREÇO UNITÁRIO</t>
  </si>
  <si>
    <t>TOTAL</t>
  </si>
  <si>
    <t xml:space="preserve">Composições </t>
  </si>
  <si>
    <t>TOTAL Cotação:</t>
  </si>
  <si>
    <t>VALOR:</t>
  </si>
  <si>
    <t>COMP-20511029 MOBILIZAÇÃO DE CONTAINER_JANEIRO/2026 (UND)</t>
  </si>
  <si>
    <t>COMP-38919866 DESMOBILIZAÇÃO DE CONTAINER_JANEIRO/2026 (UND)</t>
  </si>
  <si>
    <t>CP-94296-25656932 TOPOGRAFO COM ENCARGOS COMPLEMENTARES (MES)</t>
  </si>
  <si>
    <t>Encargos Complementares</t>
  </si>
  <si>
    <t>00043505</t>
  </si>
  <si>
    <t>EPI - FAMILIA TOPOGRAFO - MENSALISTA (ENCARGOS COMPLEMENTARES - COLETADO CAIXA)</t>
  </si>
  <si>
    <t>00040863</t>
  </si>
  <si>
    <t>EXAMES - MENSALISTA (COLETADO CAIXA - ENCARGOS COMPLEMENTARES)</t>
  </si>
  <si>
    <t>00043481</t>
  </si>
  <si>
    <t>FERRAMENTAS - FAMILIA TOPOGRAFO - MENSALISTA (ENCARGOS COMPLEMENTARES - COLETADO CAIXA)</t>
  </si>
  <si>
    <t>00040864</t>
  </si>
  <si>
    <t>SEGURO - MENSALISTA (COLETADO CAIXA - ENCARGOS COMPLEMENTARES)</t>
  </si>
  <si>
    <t>TOTAL Encargos Complementares:</t>
  </si>
  <si>
    <t>Equipamento</t>
  </si>
  <si>
    <t>00007252</t>
  </si>
  <si>
    <t>LOCACAO DE NIVEL OPTICO, COM PRECISAO DE 0,7 MM, AUMENTO DE 32X</t>
  </si>
  <si>
    <t>H</t>
  </si>
  <si>
    <t>00007247</t>
  </si>
  <si>
    <t>LOCACAO DE TEODOLITO ELETRONICO, PRECISAO ANGULAR DE 5 A 7 SEGUNDOS, INCLUINDO TRIPE</t>
  </si>
  <si>
    <t>TOTAL Equipamento:</t>
  </si>
  <si>
    <t>Mão de Obra</t>
  </si>
  <si>
    <t>00040820</t>
  </si>
  <si>
    <t>TOPOGRAFO (MENSALISTA)</t>
  </si>
  <si>
    <t>TOTAL Mão de Obra:</t>
  </si>
  <si>
    <t>Serviço</t>
  </si>
  <si>
    <t>95424</t>
  </si>
  <si>
    <t>CURSO DE CAPACITAÇÃO PARA TOPÓGRAFO (ENCARGOS COMPLEMENTARES) - MENSALISTA</t>
  </si>
  <si>
    <t>TOTAL Serviço:</t>
  </si>
  <si>
    <t>CP-74205/001-17324935 ESCAVAÇÃO MECÂNICA DE MATERIAL 1A. CATEGORIA, PROVENIENTE DE CORTE DE SUBLEITO (C/TRATOR ESTEIRAS 160HP) (M3)</t>
  </si>
  <si>
    <t>Equipamento Custo Horário</t>
  </si>
  <si>
    <t>5847</t>
  </si>
  <si>
    <t>TRATOR DE ESTEIRAS, POTÊNCIA 170 HP, PESO OPERACIONAL 19 T, CAÇAMBA 5,2 M3 - CHP DIURNO. AF_06/2014</t>
  </si>
  <si>
    <t>CHP</t>
  </si>
  <si>
    <t>TOTAL Equipamento Custo Horário:</t>
  </si>
  <si>
    <t>Mão de Obra com Encargos Complementares</t>
  </si>
  <si>
    <t>88316</t>
  </si>
  <si>
    <t>SERVENTE COM ENCARGOS COMPLEMENTARES</t>
  </si>
  <si>
    <t>TOTAL Mão de Obra com Encargos Complementares:</t>
  </si>
  <si>
    <t>COMP-35145154 CARGA E DESCARGA MECANICA DE SOLO UTILIZANDO CAMINHAO BASCULANTE 14,0M3 E PA CARREGADEIRA SOBRE PNEUS 128 HP, CAPACIDADE DA CAÇAMBA 1,7 A 2,8 M3, PESO OPERACIONAL 11632 KG (M³)</t>
  </si>
  <si>
    <t>89876</t>
  </si>
  <si>
    <t>CAMINHÃO BASCULANTE 14 M3, COM CAVALO MECÂNICO DE CAPACIDADE MÁXIMA DE TRAÇÃO COMBINADO DE 36000 KG, POTÊNCIA 286 CV, INCLUSIVE SEMIREBOQUE COM CAÇAMBA METÁLICA - CHP DIURNO. AF_12/2014</t>
  </si>
  <si>
    <t>5940</t>
  </si>
  <si>
    <t>PÁ CARREGADEIRA SOBRE RODAS, POTÊNCIA LÍQUIDA 128 HP, CAPACIDADE DA CAÇAMBA 1,7 A 2,8 M3, PESO OPERACIONAL 11632 KG - CHP DIURNO. AF_06/2014</t>
  </si>
  <si>
    <t>COMP-83526730 TRANSPORTE COMERCIAL DE BRITA (M³XKM)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</si>
  <si>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</si>
  <si>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</si>
  <si>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CP-92399-27762594 EXECUÇÃO DE VIA EM PISO INTERTRAVADO, COM BLOCO RETANGULAR COR NATURAL/COLORIDO DE 20 X 10 CM, ESPESSURA 8 CM - (SEM O MATERIAL BLOQUETE/PISO INTERTRAVADO) (M2)</t>
  </si>
  <si>
    <t>91285</t>
  </si>
  <si>
    <t>CORTADORA DE PISO COM MOTOR 4 TEMPOS A GASOLINA, POTÊNCIA DE 13 HP, COM DISCO DE CORTE DIAMANTADO SEGMENTADO PARA CONCRETO, DIÂMETRO DE 350 MM, FURO DE 1" (14 X 1") - CHI DIURNO. AF_08/2015</t>
  </si>
  <si>
    <t>CHI</t>
  </si>
  <si>
    <t>91283</t>
  </si>
  <si>
    <t>CORTADORA DE PISO COM MOTOR 4 TEMPOS A GASOLINA, POTÊNCIA DE 13 HP, COM DISCO DE CORTE DIAMANTADO SEGMENTADO PARA CONCRETO, DIÂMETRO DE 350 MM, FURO DE 1" (14 X 1") - CHP DIURNO. AF_08/2015</t>
  </si>
  <si>
    <t>91278</t>
  </si>
  <si>
    <t>PLACA VIBRATÓRIA REVERSÍVEL COM MOTOR 4 TEMPOS A GASOLINA, FORÇA CENTRÍFUGA DE 25 KN (2500 KGF), POTÊNCIA 5,5 CV - CHI DIURNO. AF_08/2015</t>
  </si>
  <si>
    <t>91277</t>
  </si>
  <si>
    <t>PLACA VIBRATÓRIA REVERSÍVEL COM MOTOR 4 TEMPOS A GASOLINA, FORÇA CENTRÍFUGA DE 25 KN (2500 KGF), POTÊNCIA 5,5 CV - CHP DIURNO. AF_08/2015</t>
  </si>
  <si>
    <t>Material</t>
  </si>
  <si>
    <t>00000370</t>
  </si>
  <si>
    <t>AREIA MEDIA - POSTO JAZIDA/FORNECEDOR (RETIRADO NA JAZIDA, SEM TRANSPORTE)</t>
  </si>
  <si>
    <t>00004741</t>
  </si>
  <si>
    <t>PO DE PEDRA (POSTO PEDREIRA/FORNECEDOR, SEM FRETE)</t>
  </si>
  <si>
    <t>TOTAL Material:</t>
  </si>
  <si>
    <t>88260</t>
  </si>
  <si>
    <t>CALCETEIRO COM ENCARGOS COMPLEMENTARES</t>
  </si>
  <si>
    <t>CP-74157/004-48264518 LANÇAMENTO/APLICACAO MANUAL DE CONCRETO EM FUNDACOES (CONCRETO MAGRO) (M3)</t>
  </si>
  <si>
    <t>88309</t>
  </si>
  <si>
    <t>PEDREIRO COM ENCARGOS COMPLEMENTARES</t>
  </si>
  <si>
    <t>CP-S03639-45770834 Fornecimento e instalação de tela aço soldada nervurada CA-60, Q-283, malha 10x10cm, ferro 6.02mm (4,48 kg/m2), painel 2,45x6,0m, Telcon ou similar (m2)</t>
  </si>
  <si>
    <t>00043127</t>
  </si>
  <si>
    <t>TELA DE ACO SOLDADA NERVURADA, CA-60, Q-283 (4,48 KG/M2), DIAMETRO DO FIO = 6,0 MM, LARGURA = 2,45 X 6,00 M DE COMPRIMENTO, ESPACAMENTO DA MALHA = 10 X 10 CM</t>
  </si>
  <si>
    <t>88245</t>
  </si>
  <si>
    <t>ARMADOR COM ENCARGOS COMPLEMENTARES</t>
  </si>
  <si>
    <t>COMP-58084869 PLACA ESMALTADA PARA IDENTIFICAÇÃO NR DE RUA, DIMENSÕES 45X25CM (UND)</t>
  </si>
  <si>
    <t>00011950</t>
  </si>
  <si>
    <t>BUCHA DE NYLON SEM ABA S6, COM PARAFUSO DE 4,20 X 40 MM EM ACO ZINCADO COM ROSCA SOBERBA, CABECA CHATA E FENDA PHILLIPS</t>
  </si>
  <si>
    <t>00013521</t>
  </si>
  <si>
    <t>PLACA DE ACO ESMALTADA PARA IDENTIFICACAO DE RUA, *45 CM X 20* CM</t>
  </si>
  <si>
    <t>CP-72947-21572945 SINALIZACAO HORIZONTAL COM TINTA RETRORREFLETIVA A BASE DE RESINA ACRILICA COM MICROESFERAS DE VIDRO (M2)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</si>
  <si>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</si>
  <si>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</si>
  <si>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95133</t>
  </si>
  <si>
    <t>MÁQUINA DEMARCADORA DE FAIXA DE TRÁFEGO À FRIO, AUTOPROPELIDA, POTÊNCIA 38 HP - CHP DIURNO. AF_07/2016</t>
  </si>
  <si>
    <t>00005318</t>
  </si>
  <si>
    <t>DILUENTE AGUARRAS</t>
  </si>
  <si>
    <t>L</t>
  </si>
  <si>
    <t>00044478</t>
  </si>
  <si>
    <t>MICROESFERAS DE VIDRO PARA SINALIZACAO HORIZONTAL VIARIA, TIPO I-B (PREMIX) - NBR 16184</t>
  </si>
  <si>
    <t>KG</t>
  </si>
  <si>
    <t>00007343</t>
  </si>
  <si>
    <t>TINTA ACRILICA A BASE DE SOLVENTE, PARA SINALIZACAO HORIZONTAL VIARIA (NBR 11862)</t>
  </si>
  <si>
    <t>00007348</t>
  </si>
  <si>
    <t>TINTA ACRILICA PREMIUM PARA PISO</t>
  </si>
  <si>
    <t>88629 ARGAMASSA TRAÇO 1:3 (EM VOLUME DE CIMENTO E AREIA MÉDIA ÚMIDA), PREPARO MANUAL. AF_08/2019 (M3)</t>
  </si>
  <si>
    <t>00001379</t>
  </si>
  <si>
    <t>CIMENTO PORTLAND COMPOSTO CP II-32</t>
  </si>
  <si>
    <t>88245 ARMADOR COM ENCARGOS COMPLEMENTARES (H)</t>
  </si>
  <si>
    <t>00037370</t>
  </si>
  <si>
    <t>ALIMENTACAO - HORISTA (COLETADO CAIXA - ENCARGOS COMPLEMENTARES)</t>
  </si>
  <si>
    <t>00043489</t>
  </si>
  <si>
    <t>EPI - FAMILIA PEDREIRO - HORISTA (ENCARGOS COMPLEMENTARES - COLETADO CAIXA)</t>
  </si>
  <si>
    <t>00037372</t>
  </si>
  <si>
    <t>EXAMES - HORISTA (COLETADO CAIXA - ENCARGOS COMPLEMENTARES)</t>
  </si>
  <si>
    <t>00043465</t>
  </si>
  <si>
    <t>FERRAMENTAS - FAMILIA PEDREIRO - HORISTA (ENCARGOS COMPLEMENTARES - COLETADO CAIXA)</t>
  </si>
  <si>
    <t>00037373</t>
  </si>
  <si>
    <t>SEGURO - HORISTA (COLETADO CAIXA - ENCARGOS COMPLEMENTARES)</t>
  </si>
  <si>
    <t>00037371</t>
  </si>
  <si>
    <t>TRANSPORTE - HORISTA (COLETADO CAIXA - ENCARGOS COMPLEMENTARES)</t>
  </si>
  <si>
    <t>00000378</t>
  </si>
  <si>
    <t>ARMADOR (HORISTA)</t>
  </si>
  <si>
    <t>95314</t>
  </si>
  <si>
    <t>CURSO DE CAPACITAÇÃO PARA ARMADOR (ENCARGOS COMPLEMENTARES) - HORISTA</t>
  </si>
  <si>
    <t>88246 ASSENTADOR DE TUBOS COM ENCARGOS COMPLEMENTARES (H)</t>
  </si>
  <si>
    <t>00043488</t>
  </si>
  <si>
    <t>EPI - FAMILIA OPERADOR ESCAVADEIRA - HORISTA (ENCARGOS COMPLEMENTARES - COLETADO CAIXA)</t>
  </si>
  <si>
    <t>00043464</t>
  </si>
  <si>
    <t>FERRAMENTAS - FAMILIA OPERADOR ESCAVADEIRA - HORISTA (ENCARGOS COMPLEMENTARES - COLETADO CAIXA)</t>
  </si>
  <si>
    <t>00040331</t>
  </si>
  <si>
    <t>ASSENTADOR DE MANILHAS (HORISTA)</t>
  </si>
  <si>
    <t>95315</t>
  </si>
  <si>
    <t>CURSO DE CAPACITAÇÃO PARA ASSENTADOR DE TUBOS (ENCARGOS COMPLEMENTARES) - HORISTA</t>
  </si>
  <si>
    <t>89226 BETONEIRA CAPACIDADE NOMINAL DE 600 L, CAPACIDADE DE MISTURA 360 L, MOTOR ELÉTRICO TRIFÁSICO POTÊNCIA DE 4 CV, SEM CARREGADOR - CHI DIURNO. AF_05/2023 (CHI)</t>
  </si>
  <si>
    <t>89221</t>
  </si>
  <si>
    <t>BETONEIRA CAPACIDADE NOMINAL DE 600 L, CAPACIDADE DE MISTURA 360 L, MOTOR ELÉTRICO TRIFÁSICO POTÊNCIA DE 4 CV, SEM CARREGADOR - DEPRECIAÇÃO. AF_05/2023</t>
  </si>
  <si>
    <t>89222</t>
  </si>
  <si>
    <t>BETONEIRA CAPACIDADE NOMINAL DE 600 L, CAPACIDADE DE MISTURA 360 L, MOTOR ELÉTRICO TRIFÁSICO POTÊNCIA DE 4 CV, SEM CARREGADOR - JUROS. AF_05/2023</t>
  </si>
  <si>
    <t>89225 BETONEIRA CAPACIDADE NOMINAL DE 600 L, CAPACIDADE DE MISTURA 360 L, MOTOR ELÉTRICO TRIFÁSICO POTÊNCIA DE 4 CV, SEM CARREGADOR - CHP DIURNO. AF_05/2023 (CHP)</t>
  </si>
  <si>
    <t>89223</t>
  </si>
  <si>
    <t>BETONEIRA CAPACIDADE NOMINAL DE 600 L, CAPACIDADE DE MISTURA 360 L, MOTOR ELÉTRICO TRIFÁSICO POTÊNCIA DE 4 CV, SEM CARREGADOR - MANUTENÇÃO. AF_05/2023</t>
  </si>
  <si>
    <t>89224</t>
  </si>
  <si>
    <t>BETONEIRA CAPACIDADE NOMINAL DE 600 L, CAPACIDADE DE MISTURA 360 L, MOTOR ELÉTRICO TRIFÁSICO POTÊNCIA DE 4 CV, SEM CARREGADOR - MATERIAIS NA OPERAÇÃO. AF_05/2023</t>
  </si>
  <si>
    <t>89221 BETONEIRA CAPACIDADE NOMINAL DE 600 L, CAPACIDADE DE MISTURA 360 L, MOTOR ELÉTRICO TRIFÁSICO POTÊNCIA DE 4 CV, SEM CARREGADOR - DEPRECIAÇÃO. AF_05/2023 (H)</t>
  </si>
  <si>
    <t>00036397</t>
  </si>
  <si>
    <t>BETONEIRA, CAPACIDADE NOMINAL 600 L, CAPACIDADE DE MISTURA 360 L, MOTOR ELETRICO TRIFASICO 220/380V, POTENCIA 4CV, SEM CARREGADOR</t>
  </si>
  <si>
    <t>89222 BETONEIRA CAPACIDADE NOMINAL DE 600 L, CAPACIDADE DE MISTURA 360 L, MOTOR ELÉTRICO TRIFÁSICO POTÊNCIA DE 4 CV, SEM CARREGADOR - JUROS. AF_05/2023 (H)</t>
  </si>
  <si>
    <t>89223 BETONEIRA CAPACIDADE NOMINAL DE 600 L, CAPACIDADE DE MISTURA 360 L, MOTOR ELÉTRICO TRIFÁSICO POTÊNCIA DE 4 CV, SEM CARREGADOR - MANUTENÇÃO. AF_05/2023 (H)</t>
  </si>
  <si>
    <t>89224 BETONEIRA CAPACIDADE NOMINAL DE 600 L, CAPACIDADE DE MISTURA 360 L, MOTOR ELÉTRICO TRIFÁSICO POTÊNCIA DE 4 CV, SEM CARREGADOR - MATERIAIS NA OPERAÇÃO. AF_05/2023 (H)</t>
  </si>
  <si>
    <t>Especiais</t>
  </si>
  <si>
    <t>00002705</t>
  </si>
  <si>
    <t>ENERGIA ELETRICA ATE 2000 KWH INDUSTRIAL, SEM DEMANDA</t>
  </si>
  <si>
    <t>KWH</t>
  </si>
  <si>
    <t>TOTAL Especiais:</t>
  </si>
  <si>
    <t>88260 CALCETEIRO COM ENCARGOS COMPLEMENTARES (H)</t>
  </si>
  <si>
    <t>00004759</t>
  </si>
  <si>
    <t>CALCETEIRO / RASTELEIRO (HORISTA)</t>
  </si>
  <si>
    <t>95328</t>
  </si>
  <si>
    <t>CURSO DE CAPACITAÇÃO PARA CALCETEIRO (ENCARGOS COMPLEMENTARES) - HORISTA</t>
  </si>
  <si>
    <t>91386 CAMINHÃO BASCULANTE 10 M3, TRUCADO CABINE SIMPLES, PESO BRUTO TOTAL 23.000 KG, CARGA ÚTIL MÁXIMA 15.935 KG, DISTÂNCIA ENTRE EIXOS 4,80 M, POTÊNCIA 230 CV INCLUSIVE CAÇAMBA METÁLICA - CHP DIURNO. AF_06/2014 (CHP)</t>
  </si>
  <si>
    <t>88281</t>
  </si>
  <si>
    <t>MOTORISTA DE BASCULANTE COM ENCARGOS COMPLEMENTARES</t>
  </si>
  <si>
    <t>91380</t>
  </si>
  <si>
    <t>CAMINHÃO BASCULANTE 10 M3, TRUCADO CABINE SIMPLES, PESO BRUTO TOTAL 23.000 KG, CARGA ÚTIL MÁXIMA 15.935 KG, DISTÂNCIA ENTRE EIXOS 4,80 M, POTÊNCIA 230 CV INCLUSIVE CAÇAMBA METÁLICA - DEPRECIAÇÃO. AF_06/2014</t>
  </si>
  <si>
    <t>91382</t>
  </si>
  <si>
    <t>CAMINHÃO BASCULANTE 10 M3, TRUCADO CABINE SIMPLES, PESO BRUTO TOTAL 23.000 KG, CARGA ÚTIL MÁXIMA 15.935 KG, DISTÂNCIA ENTRE EIXOS 4,80 M, POTÊNCIA 230 CV INCLUSIVE CAÇAMBA METÁLICA - IMPOSTOS E SEGUROS. AF_06/2014</t>
  </si>
  <si>
    <t>91381</t>
  </si>
  <si>
    <t>CAMINHÃO BASCULANTE 10 M3, TRUCADO CABINE SIMPLES, PESO BRUTO TOTAL 23.000 KG, CARGA ÚTIL MÁXIMA 15.935 KG, DISTÂNCIA ENTRE EIXOS 4,80 M, POTÊNCIA 230 CV INCLUSIVE CAÇAMBA METÁLICA - JUROS. AF_06/2014</t>
  </si>
  <si>
    <t>91383</t>
  </si>
  <si>
    <t>CAMINHÃO BASCULANTE 10 M3, TRUCADO CABINE SIMPLES, PESO BRUTO TOTAL 23.000 KG, CARGA ÚTIL MÁXIMA 15.935 KG, DISTÂNCIA ENTRE EIXOS 4,80 M, POTÊNCIA 230 CV INCLUSIVE CAÇAMBA METÁLICA - MANUTENÇÃO. AF_06/2014</t>
  </si>
  <si>
    <t>91384</t>
  </si>
  <si>
    <t>CAMINHÃO BASCULANTE 10 M3, TRUCADO CABINE SIMPLES, PESO BRUTO TOTAL 23.000 KG, CARGA ÚTIL MÁXIMA 15.935 KG, DISTÂNCIA ENTRE EIXOS 4,80 M, POTÊNCIA 230 CV INCLUSIVE CAÇAMBA METÁLICA - MATERIAIS NA OPERAÇÃO. AF_06/2014</t>
  </si>
  <si>
    <t>91380 CAMINHÃO BASCULANTE 10 M3, TRUCADO CABINE SIMPLES, PESO BRUTO TOTAL 23.000 KG, CARGA ÚTIL MÁXIMA 15.935 KG, DISTÂNCIA ENTRE EIXOS 4,80 M, POTÊNCIA 230 CV INCLUSIVE CAÇAMBA METÁLICA - DEPRECIAÇÃO. AF_06/2014 (H)</t>
  </si>
  <si>
    <t>00037734</t>
  </si>
  <si>
    <t>CACAMBA METALICA BASCULANTE COM CAPACIDADE DE 10 M3 (INCLUI MONTAGEM, NAO INCLUI CAMINHAO)</t>
  </si>
  <si>
    <t>00037758</t>
  </si>
  <si>
    <t>CAMINHAO TRUCADO, PESO BRUTO TOTAL 23000 KG, CARGA UTIL MAXIMA 15285 KG, DISTANCIA ENTRE EIXOS 4,80 M, POTENCIA 326 CV (INCLUI CABINE E CHASSI, NAO INCLUI CARROCERIA)</t>
  </si>
  <si>
    <t>91382 CAMINHÃO BASCULANTE 10 M3, TRUCADO CABINE SIMPLES, PESO BRUTO TOTAL 23.000 KG, CARGA ÚTIL MÁXIMA 15.935 KG, DISTÂNCIA ENTRE EIXOS 4,80 M, POTÊNCIA 230 CV INCLUSIVE CAÇAMBA METÁLICA - IMPOSTOS E SEGUROS. AF_06/2014 (H)</t>
  </si>
  <si>
    <t>91381 CAMINHÃO BASCULANTE 10 M3, TRUCADO CABINE SIMPLES, PESO BRUTO TOTAL 23.000 KG, CARGA ÚTIL MÁXIMA 15.935 KG, DISTÂNCIA ENTRE EIXOS 4,80 M, POTÊNCIA 230 CV INCLUSIVE CAÇAMBA METÁLICA - JUROS. AF_06/2014 (H)</t>
  </si>
  <si>
    <t>91383 CAMINHÃO BASCULANTE 10 M3, TRUCADO CABINE SIMPLES, PESO BRUTO TOTAL 23.000 KG, CARGA ÚTIL MÁXIMA 15.935 KG, DISTÂNCIA ENTRE EIXOS 4,80 M, POTÊNCIA 230 CV INCLUSIVE CAÇAMBA METÁLICA - MANUTENÇÃO. AF_06/2014 (H)</t>
  </si>
  <si>
    <t>91384 CAMINHÃO BASCULANTE 10 M3, TRUCADO CABINE SIMPLES, PESO BRUTO TOTAL 23.000 KG, CARGA ÚTIL MÁXIMA 15.935 KG, DISTÂNCIA ENTRE EIXOS 4,80 M, POTÊNCIA 230 CV INCLUSIVE CAÇAMBA METÁLICA - MATERIAIS NA OPERAÇÃO. AF_06/2014 (H)</t>
  </si>
  <si>
    <t>00004221</t>
  </si>
  <si>
    <t>OLEO DIESEL COMBUSTIVEL COMUM METROPOLITANO S-10 OU S-500</t>
  </si>
  <si>
    <t>89877 CAMINHÃO BASCULANTE 14 M3, COM CAVALO MECÂNICO DE CAPACIDADE MÁXIMA DE TRAÇÃO COMBINADO DE 36000 KG, POTÊNCIA 286 CV, INCLUSIVE SEMIREBOQUE COM CAÇAMBA METÁLICA - CHI DIURNO. AF_12/2014 (CHI)</t>
  </si>
  <si>
    <t>89870</t>
  </si>
  <si>
    <t>CAMINHÃO BASCULANTE 14 M3, COM CAVALO MECÂNICO DE CAPACIDADE MÁXIMA DE TRAÇÃO COMBINADO DE 36000 KG, POTÊNCIA 286 CV, INCLUSIVE SEMIREBOQUE COM CAÇAMBA METÁLICA - DEPRECIAÇÃO. AF_12/2014</t>
  </si>
  <si>
    <t>89872</t>
  </si>
  <si>
    <t>CAMINHÃO BASCULANTE 14 M3, COM CAVALO MECÂNICO DE CAPACIDADE MÁXIMA DE TRAÇÃO COMBINADO DE 36000 KG, POTÊNCIA 286 CV, INCLUSIVE SEMIREBOQUE COM CAÇAMBA METÁLICA - IMPOSTOS E SEGUROS. AF_12/2014</t>
  </si>
  <si>
    <t>89871</t>
  </si>
  <si>
    <t>CAMINHÃO BASCULANTE 14 M3, COM CAVALO MECÂNICO DE CAPACIDADE MÁXIMA DE TRAÇÃO COMBINADO DE 36000 KG, POTÊNCIA 286 CV, INCLUSIVE SEMIREBOQUE COM CAÇAMBA METÁLICA - JUROS. AF_12/2014</t>
  </si>
  <si>
    <t>89876 CAMINHÃO BASCULANTE 14 M3, COM CAVALO MECÂNICO DE CAPACIDADE MÁXIMA DE TRAÇÃO COMBINADO DE 36000 KG, POTÊNCIA 286 CV, INCLUSIVE SEMIREBOQUE COM CAÇAMBA METÁLICA - CHP DIURNO. AF_12/2014 (CHP)</t>
  </si>
  <si>
    <t>89873</t>
  </si>
  <si>
    <t>CAMINHÃO BASCULANTE 14 M3, COM CAVALO MECÂNICO DE CAPACIDADE MÁXIMA DE TRAÇÃO COMBINADO DE 36000 KG, POTÊNCIA 286 CV, INCLUSIVE SEMIREBOQUE COM CAÇAMBA METÁLICA - MANUTENÇÃO. AF_12/2014</t>
  </si>
  <si>
    <t>89874</t>
  </si>
  <si>
    <t>CAMINHÃO BASCULANTE 14 M3, COM CAVALO MECÂNICO DE CAPACIDADE MÁXIMA DE TRAÇÃO COMBINADO DE 36000 KG, POTÊNCIA 286 CV, INCLUSIVE SEMIREBOQUE COM CAÇAMBA METÁLICA - MATERIAIS NA OPERAÇÃO. AF_12/2014</t>
  </si>
  <si>
    <t>89870 CAMINHÃO BASCULANTE 14 M3, COM CAVALO MECÂNICO DE CAPACIDADE MÁXIMA DE TRAÇÃO COMBINADO DE 36000 KG, POTÊNCIA 286 CV, INCLUSIVE SEMIREBOQUE COM CAÇAMBA METÁLICA - DEPRECIAÇÃO. AF_12/2014 (H)</t>
  </si>
  <si>
    <t>00037762</t>
  </si>
  <si>
    <t>CAVALO MECANICO TRACAO 4X2, PESO BRUTO TOTAL 16000 KG, CAPACIDADE MAXIMA DE TRACAO *36000* KG, DISTANCIA ENTRE EIXOS *3,56* M, POTENCIA *286* CV (INCLUI CABINE E CHASSI, NAO INCLUI SEMIRREBOQUE)</t>
  </si>
  <si>
    <t>00037743</t>
  </si>
  <si>
    <t>SEMIRREBOQUE COM DOIS EIXOS EM TANDEM TIPO BASCULANTE COM CACAMBA METALICA 14 M3 (INCLUI MONTAGEM, NAO INCLUI CAVALO MECANICO)</t>
  </si>
  <si>
    <t>89872 CAMINHÃO BASCULANTE 14 M3, COM CAVALO MECÂNICO DE CAPACIDADE MÁXIMA DE TRAÇÃO COMBINADO DE 36000 KG, POTÊNCIA 286 CV, INCLUSIVE SEMIREBOQUE COM CAÇAMBA METÁLICA - IMPOSTOS E SEGUROS. AF_12/2014 (H)</t>
  </si>
  <si>
    <t>89871 CAMINHÃO BASCULANTE 14 M3, COM CAVALO MECÂNICO DE CAPACIDADE MÁXIMA DE TRAÇÃO COMBINADO DE 36000 KG, POTÊNCIA 286 CV, INCLUSIVE SEMIREBOQUE COM CAÇAMBA METÁLICA - JUROS. AF_12/2014 (H)</t>
  </si>
  <si>
    <t>89873 CAMINHÃO BASCULANTE 14 M3, COM CAVALO MECÂNICO DE CAPACIDADE MÁXIMA DE TRAÇÃO COMBINADO DE 36000 KG, POTÊNCIA 286 CV, INCLUSIVE SEMIREBOQUE COM CAÇAMBA METÁLICA - MANUTENÇÃO. AF_12/2014 (H)</t>
  </si>
  <si>
    <t>89874 CAMINHÃO BASCULANTE 14 M3, COM CAVALO MECÂNICO DE CAPACIDADE MÁXIMA DE TRAÇÃO COMBINADO DE 36000 KG, POTÊNCIA 286 CV, INCLUSIVE SEMIREBOQUE COM CAÇAMBA METÁLICA - MATERIAIS NA OPERAÇÃO. AF_12/2014 (H)</t>
  </si>
  <si>
    <t>5903 CAMINHÃO PIPA 10.000 L TRUCADO, PESO BRUTO TOTAL 23.000 KG, CARGA ÚTIL MÁXIMA 15.935 KG, DISTÂNCIA ENTRE EIXOS 4,8 M, POTÊNCIA 230 CV, INCLUSIVE TANQUE DE AÇO PARA TRANSPORTE DE ÁGUA - CHI DIURNO. AF_06/2014 (CHI)</t>
  </si>
  <si>
    <t>88282</t>
  </si>
  <si>
    <t>MOTORISTA DE CAMINHÃO COM ENCARGOS COMPLEMENTARES</t>
  </si>
  <si>
    <t>91396</t>
  </si>
  <si>
    <t>CAMINHÃO PIPA 10.000 L TRUCADO, PESO BRUTO TOTAL 23.000 KG, CARGA ÚTIL MÁXIMA 15.935 KG, DISTÂNCIA ENTRE EIXOS 4,8 M, POTÊNCIA 230 CV, INCLUSIVE TANQUE DE AÇO PARA TRANSPORTE DE ÁGUA - DEPRECIAÇÃO. AF_06/2014</t>
  </si>
  <si>
    <t>91398</t>
  </si>
  <si>
    <t>CAMINHÃO PIPA 10.000 L TRUCADO, PESO BRUTO TOTAL 23.000 KG, CARGA ÚTIL MÁXIMA 15.935 KG, DISTÂNCIA ENTRE EIXOS 4,8 M, POTÊNCIA 230 CV, INCLUSIVE TANQUE DE AÇO PARA TRANSPORTE DE ÁGUA - IMPOSTOS E SEGUROS. AF_06/2014</t>
  </si>
  <si>
    <t>91397</t>
  </si>
  <si>
    <t>CAMINHÃO PIPA 10.000 L TRUCADO, PESO BRUTO TOTAL 23.000 KG, CARGA ÚTIL MÁXIMA 15.935 KG, DISTÂNCIA ENTRE EIXOS 4,8 M, POTÊNCIA 230 CV, INCLUSIVE TANQUE DE AÇO PARA TRANSPORTE DE ÁGUA - JUROS. AF_06/2014</t>
  </si>
  <si>
    <t>5901 CAMINHÃO PIPA 10.000 L TRUCADO, PESO BRUTO TOTAL 23.000 KG, CARGA ÚTIL MÁXIMA 15.935 KG, DISTÂNCIA ENTRE EIXOS 4,8 M, POTÊNCIA 230 CV, INCLUSIVE TANQUE DE AÇO PARA TRANSPORTE DE ÁGUA - CHP DIURNO. AF_06/2014 (CHP)</t>
  </si>
  <si>
    <t>5763</t>
  </si>
  <si>
    <t>CAMINHÃO PIPA 10.000 L TRUCADO, PESO BRUTO TOTAL 23.000 KG, CARGA ÚTIL MÁXIMA 15.935 KG, DISTÂNCIA ENTRE EIXOS 4,8 M, POTÊNCIA 230 CV, INCLUSIVE TANQUE DE AÇO PARA TRANSPORTE DE ÁGUA - MANUTENÇÃO. AF_06/2014</t>
  </si>
  <si>
    <t>53831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</si>
  <si>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</si>
  <si>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>91396 CAMINHÃO PIPA 10.000 L TRUCADO, PESO BRUTO TOTAL 23.000 KG, CARGA ÚTIL MÁXIMA 15.935 KG, DISTÂNCIA ENTRE EIXOS 4,8 M, POTÊNCIA 230 CV, INCLUSIVE TANQUE DE AÇO PARA TRANSPORTE DE ÁGUA - DEPRECIAÇÃO. AF_06/2014 (H)</t>
  </si>
  <si>
    <t>00037736</t>
  </si>
  <si>
    <t>TANQUE DE ACO CARBONO NAO REVESTIDO, PARA TRANSPORTE DE AGUA COM CAPACIDADE DE 10 M3, COM BOMBA CENTRIFUGA POR TOMADA DE FORCA, VAZAO MAXIMA *75* M3/H (INCLUI MONTAGEM, NAO INCLUI CAMINHAO)</t>
  </si>
  <si>
    <t>91398 CAMINHÃO PIPA 10.000 L TRUCADO, PESO BRUTO TOTAL 23.000 KG, CARGA ÚTIL MÁXIMA 15.935 KG, DISTÂNCIA ENTRE EIXOS 4,8 M, POTÊNCIA 230 CV, INCLUSIVE TANQUE DE AÇO PARA TRANSPORTE DE ÁGUA - IMPOSTOS E SEGUROS. AF_06/2014 (H)</t>
  </si>
  <si>
    <t>91397 CAMINHÃO PIPA 10.000 L TRUCADO, PESO BRUTO TOTAL 23.000 KG, CARGA ÚTIL MÁXIMA 15.935 KG, DISTÂNCIA ENTRE EIXOS 4,8 M, POTÊNCIA 230 CV, INCLUSIVE TANQUE DE AÇO PARA TRANSPORTE DE ÁGUA - JUROS. AF_06/2014 (H)</t>
  </si>
  <si>
    <t>5763 CAMINHÃO PIPA 10.000 L TRUCADO, PESO BRUTO TOTAL 23.000 KG, CARGA ÚTIL MÁXIMA 15.935 KG, DISTÂNCIA ENTRE EIXOS 4,8 M, POTÊNCIA 230 CV, INCLUSIVE TANQUE DE AÇO PARA TRANSPORTE DE ÁGUA - MANUTENÇÃO. AF_06/2014 (H)</t>
  </si>
  <si>
    <t>53831 CAMINHÃO PIPA 10.000 L TRUCADO, PESO BRUTO TOTAL 23.000 KG, CARGA ÚTIL MÁXIMA 15.935 KG, DISTÂNCIA ENTRE EIXOS 4,8 M, POTÊNCIA 230 CV, INCLUSIVE TANQUE DE AÇO PARA TRANSPORTE DE ÁGUA - MATERIAIS NA OPERAÇÃO. AF_06/2014 (H)</t>
  </si>
  <si>
    <t>5824 CAMINHÃO TOCO, PBT 16.000 KG, CARGA ÚTIL MÁX. 10.685 KG, DIST. ENTRE EIXOS 4,8 M, POTÊNCIA 189 CV, INCLUSIVE CARROCERIA FIXA ABERTA DE MADEIRA P/ TRANSPORTE GERAL DE CARGA SECA, DIMEN. APROX. 2,5 X 7,00 X 0,50 M - CHP DIURNO. AF_06/2014 (CHP)</t>
  </si>
  <si>
    <t>89264</t>
  </si>
  <si>
    <t>CAMINHÃO TOCO, PBT 16.000 KG, CARGA ÚTIL MÁX. 10.685 KG, DIST. ENTRE EIXOS 4,8 M, POTÊNCIA 189 CV, INCLUSIVE CARROCERIA FIXA ABERTA DE MADEIRA P/ TRANSPORTE GERAL DE CARGA SECA, DIMEN. APROX. 2,5 X 7,00 X 0,50 M - DEPRECIAÇÃO. AF_06/2014</t>
  </si>
  <si>
    <t>89266</t>
  </si>
  <si>
    <t>CAMINHÃO TOCO, PBT 16.000 KG, CARGA ÚTIL MÁX. 10.685 KG, DIST. ENTRE EIXOS 4,8 M, POTÊNCIA 189 CV, INCLUSIVE CARROCERIA FIXA ABERTA DE MADEIRA P/ TRANSPORTE GERAL DE CARGA SECA, DIMEN. APROX. 2,5 X 7,00 X 0,50 M - IMPOSTOS E SEGUROS. AF_06/2014</t>
  </si>
  <si>
    <t>89265</t>
  </si>
  <si>
    <t>CAMINHÃO TOCO, PBT 16.000 KG, CARGA ÚTIL MÁX. 10.685 KG, DIST. ENTRE EIXOS 4,8 M, POTÊNCIA 189 CV, INCLUSIVE CARROCERIA FIXA ABERTA DE MADEIRA P/ TRANSPORTE GERAL DE CARGA SECA, DIMEN. APROX. 2,5 X 7,00 X 0,50 M - JUROS. AF_06/2014</t>
  </si>
  <si>
    <t>5705</t>
  </si>
  <si>
    <t>CAMINHÃO TOCO, PBT 16.000 KG, CARGA ÚTIL MÁX. 10.685 KG, DIST. ENTRE EIXOS 4,8 M, POTÊNCIA 189 CV, INCLUSIVE CARROCERIA FIXA ABERTA DE MADEIRA P/ TRANSPORTE GERAL DE CARGA SECA, DIMEN. APROX. 2,5 X 7,00 X 0,50 M - MANUTENÇÃO. AF_06/2014</t>
  </si>
  <si>
    <t>53797</t>
  </si>
  <si>
    <t>CAMINHÃO TOCO, PBT 16.000 KG, CARGA ÚTIL MÁX. 10.685 KG, DIST. ENTRE EIXOS 4,8 M, POTÊNCIA 189 CV, INCLUSIVE CARROCERIA FIXA ABERTA DE MADEIRA P/ TRANSPORTE GERAL DE CARGA SECA, DIMEN. APROX. 2,5 X 7,00 X 0,50 M - MATERIAIS NA OPERAÇÃO. AF_06/2014</t>
  </si>
  <si>
    <t>89264 CAMINHÃO TOCO, PBT 16.000 KG, CARGA ÚTIL MÁX. 10.685 KG, DIST. ENTRE EIXOS 4,8 M, POTÊNCIA 189 CV, INCLUSIVE CARROCERIA FIXA ABERTA DE MADEIRA P/ TRANSPORTE GERAL DE CARGA SECA, DIMEN. APROX. 2,5 X 7,00 X 0,50 M - DEPRECIAÇÃO. AF_06/2014 (H)</t>
  </si>
  <si>
    <t>00037752</t>
  </si>
  <si>
    <t>CAMINHAO TOCO, PESO BRUTO TOTAL 16000 KG, CARGA UTIL MAXIMA 11030 KG, DISTANCIA ENTRE EIXOS 5,41 M, POTENCIA 185 CV (INCLUI CABINE E CHASSI, NAO INCLUI CARROCERIA)</t>
  </si>
  <si>
    <t>00037731</t>
  </si>
  <si>
    <t>CARROCERIA FIXA ABERTA DE MADEIRA PARA TRANSPORTE GERAL DE CARGA SECA DIMENSOES APROXIMADAS 2,5 X 7,00 X 0,50 M (INCLUI MONTAGEM, NAO INCLUI CAMINHAO)</t>
  </si>
  <si>
    <t>89266 CAMINHÃO TOCO, PBT 16.000 KG, CARGA ÚTIL MÁX. 10.685 KG, DIST. ENTRE EIXOS 4,8 M, POTÊNCIA 189 CV, INCLUSIVE CARROCERIA FIXA ABERTA DE MADEIRA P/ TRANSPORTE GERAL DE CARGA SECA, DIMEN. APROX. 2,5 X 7,00 X 0,50 M - IMPOSTOS E SEGUROS. AF_06/2014 (H)</t>
  </si>
  <si>
    <t>89265 CAMINHÃO TOCO, PBT 16.000 KG, CARGA ÚTIL MÁX. 10.685 KG, DIST. ENTRE EIXOS 4,8 M, POTÊNCIA 189 CV, INCLUSIVE CARROCERIA FIXA ABERTA DE MADEIRA P/ TRANSPORTE GERAL DE CARGA SECA, DIMEN. APROX. 2,5 X 7,00 X 0,50 M - JUROS. AF_06/2014 (H)</t>
  </si>
  <si>
    <t>5705 CAMINHÃO TOCO, PBT 16.000 KG, CARGA ÚTIL MÁX. 10.685 KG, DIST. ENTRE EIXOS 4,8 M, POTÊNCIA 189 CV, INCLUSIVE CARROCERIA FIXA ABERTA DE MADEIRA P/ TRANSPORTE GERAL DE CARGA SECA, DIMEN. APROX. 2,5 X 7,00 X 0,50 M - MANUTENÇÃO. AF_06/2014 (H)</t>
  </si>
  <si>
    <t>53797 CAMINHÃO TOCO, PBT 16.000 KG, CARGA ÚTIL MÁX. 10.685 KG, DIST. ENTRE EIXOS 4,8 M, POTÊNCIA 189 CV, INCLUSIVE CARROCERIA FIXA ABERTA DE MADEIRA P/ TRANSPORTE GERAL DE CARGA SECA, DIMEN. APROX. 2,5 X 7,00 X 0,50 M - MATERIAIS NA OPERAÇÃO. AF_06/2014 (H)</t>
  </si>
  <si>
    <t>88262 CARPINTEIRO DE FORMAS COM ENCARGOS COMPLEMENTARES (H)</t>
  </si>
  <si>
    <t>00043483</t>
  </si>
  <si>
    <t>EPI - FAMILIA CARPINTEIRO DE FORMAS - HORISTA (ENCARGOS COMPLEMENTARES - COLETADO CAIXA)</t>
  </si>
  <si>
    <t>00043459</t>
  </si>
  <si>
    <t>FERRAMENTAS - FAMILIA CARPINTEIRO DE FORMAS - HORISTA (ENCARGOS COMPLEMENTARES - COLETADO CAIXA)</t>
  </si>
  <si>
    <t>00001213</t>
  </si>
  <si>
    <t>CARPINTEIRO DE FORMAS PARA CONCRETO (HORISTA)</t>
  </si>
  <si>
    <t>95330</t>
  </si>
  <si>
    <t>CURSO DE CAPACITAÇÃO PARA CARPINTEIRO DE FÔRMAS (ENCARGOS COMPLEMENTARES) - HORISTA</t>
  </si>
  <si>
    <t>91534 COMPACTADOR DE SOLOS DE PERCUSSÃO (SOQUETE) COM MOTOR A GASOLINA 4 TEMPOS, POTÊNCIA 4 CV - CHI DIURNO. AF_08/2015 (CHI)</t>
  </si>
  <si>
    <t>88297</t>
  </si>
  <si>
    <t>OPERADOR DE MÁQUINAS E EQUIPAMENTOS COM ENCARGOS COMPLEMENTARES</t>
  </si>
  <si>
    <t>91529</t>
  </si>
  <si>
    <t>COMPACTADOR DE SOLOS DE PERCUSSÃO (SOQUETE) COM MOTOR A GASOLINA 4 TEMPOS, POTÊNCIA 4 CV - DEPRECIAÇÃO. AF_08/2015</t>
  </si>
  <si>
    <t>91530</t>
  </si>
  <si>
    <t>COMPACTADOR DE SOLOS DE PERCUSSÃO (SOQUETE) COM MOTOR A GASOLINA 4 TEMPOS, POTÊNCIA 4 CV - JUROS. AF_08/2015</t>
  </si>
  <si>
    <t>91533 COMPACTADOR DE SOLOS DE PERCUSSÃO (SOQUETE) COM MOTOR A GASOLINA 4 TEMPOS, POTÊNCIA 4 CV - CHP DIURNO. AF_08/2015 (CHP)</t>
  </si>
  <si>
    <t>91531</t>
  </si>
  <si>
    <t>COMPACTADOR DE SOLOS DE PERCUSSÃO (SOQUETE) COM MOTOR A GASOLINA 4 TEMPOS, POTÊNCIA 4 CV - MANUTENÇÃO. AF_08/2015</t>
  </si>
  <si>
    <t>91532</t>
  </si>
  <si>
    <t>COMPACTADOR DE SOLOS DE PERCUSSÃO (SOQUETE) COM MOTOR A GASOLINA 4 TEMPOS, POTÊNCIA 4 CV - MATERIAIS NA OPERAÇÃO. AF_08/2015</t>
  </si>
  <si>
    <t>91529 COMPACTADOR DE SOLOS DE PERCUSSÃO (SOQUETE) COM MOTOR A GASOLINA 4 TEMPOS, POTÊNCIA 4 CV - DEPRECIAÇÃO. AF_08/2015 (H)</t>
  </si>
  <si>
    <t>00013458</t>
  </si>
  <si>
    <t>COMPACTADOR DE SOLOS DE PERCURSAO (SOQUETE) COM MOTOR A GASOLINA 4 TEMPOS DE 4 HP (4 CV)</t>
  </si>
  <si>
    <t>91530 COMPACTADOR DE SOLOS DE PERCUSSÃO (SOQUETE) COM MOTOR A GASOLINA 4 TEMPOS, POTÊNCIA 4 CV - JUROS. AF_08/2015 (H)</t>
  </si>
  <si>
    <t>91531 COMPACTADOR DE SOLOS DE PERCUSSÃO (SOQUETE) COM MOTOR A GASOLINA 4 TEMPOS, POTÊNCIA 4 CV - MANUTENÇÃO. AF_08/2015 (H)</t>
  </si>
  <si>
    <t>91532 COMPACTADOR DE SOLOS DE PERCUSSÃO (SOQUETE) COM MOTOR A GASOLINA 4 TEMPOS, POTÊNCIA 4 CV - MATERIAIS NA OPERAÇÃO. AF_08/2015 (H)</t>
  </si>
  <si>
    <t>00004222</t>
  </si>
  <si>
    <t>GASOLINA COMUM</t>
  </si>
  <si>
    <t>102486 CONCRETO FCK = 15MPA, TRAÇO 1:3,4:3,4 (EM MASSA SECA DE CIMENTO/ AREIA MÉDIA/ SEIXO ROLADO) - PREPARO MANUAL. AF_05/2021 (M3)</t>
  </si>
  <si>
    <t>00004734</t>
  </si>
  <si>
    <t>SEIXO ROLADO PARA APLICACAO EM CONCRETO (POSTO PEDREIRA/FORNECEDOR, SEM FRETE)</t>
  </si>
  <si>
    <t>91285 CORTADORA DE PISO COM MOTOR 4 TEMPOS A GASOLINA, POTÊNCIA DE 13 HP, COM DISCO DE CORTE DIAMANTADO SEGMENTADO PARA CONCRETO, DIÂMETRO DE 350 MM, FURO DE 1" (14 X 1") - CHI DIURNO. AF_08/2015 (CHI)</t>
  </si>
  <si>
    <t>91279</t>
  </si>
  <si>
    <t>CORTADORA DE PISO COM MOTOR 4 TEMPOS A GASOLINA, POTÊNCIA DE 13 HP, COM DISCO DE CORTE DIAMANTADO SEGMENTADO PARA CONCRETO, DIÂMETRO DE 350 MM, FURO DE 1" (14 X 1") - DEPRECIAÇÃO. AF_08/2015</t>
  </si>
  <si>
    <t>91280</t>
  </si>
  <si>
    <t>CORTADORA DE PISO COM MOTOR 4 TEMPOS A GASOLINA, POTÊNCIA DE 13 HP, COM DISCO DE CORTE DIAMANTADO SEGMENTADO PARA CONCRETO, DIÂMETRO DE 350 MM, FURO DE 1" (14 X 1") - JUROS. AF_08/2015</t>
  </si>
  <si>
    <t>91283 CORTADORA DE PISO COM MOTOR 4 TEMPOS A GASOLINA, POTÊNCIA DE 13 HP, COM DISCO DE CORTE DIAMANTADO SEGMENTADO PARA CONCRETO, DIÂMETRO DE 350 MM, FURO DE 1" (14 X 1") - CHP DIURNO. AF_08/2015 (CHP)</t>
  </si>
  <si>
    <t>91281</t>
  </si>
  <si>
    <t>CORTADORA DE PISO COM MOTOR 4 TEMPOS A GASOLINA, POTÊNCIA DE 13 HP, COM DISCO DE CORTE DIAMANTADO SEGMENTADO PARA CONCRETO, DIÂMETRO DE 350 MM, FURO DE 1" (14 X 1") - MANUTENÇÃO. AF_08/2015</t>
  </si>
  <si>
    <t>91282</t>
  </si>
  <si>
    <t>CORTADORA DE PISO COM MOTOR 4 TEMPOS A GASOLINA, POTÊNCIA DE 13 HP, COM DISCO DE CORTE DIAMANTADO SEGMENTADO PARA CONCRETO, DIÂMETRO DE 350 MM, FURO DE 1" (14 X 1") - MATERIAIS NA OPERAÇÃO. AF_08/2015</t>
  </si>
  <si>
    <t>91279 CORTADORA DE PISO COM MOTOR 4 TEMPOS A GASOLINA, POTÊNCIA DE 13 HP, COM DISCO DE CORTE DIAMANTADO SEGMENTADO PARA CONCRETO, DIÂMETRO DE 350 MM, FURO DE 1" (14 X 1") - DEPRECIAÇÃO. AF_08/2015 (H)</t>
  </si>
  <si>
    <t>00011280</t>
  </si>
  <si>
    <t>CORTADEIRA DE PISO DE CONCRETO E ASFALTO, PARA DISCO PADRAO DE DIAMETRO 350 MM (14") OU 450 MM (18"), MOTOR A GASOLINA, POTENCIA 13 HP, SEM DISCO</t>
  </si>
  <si>
    <t>00013887</t>
  </si>
  <si>
    <t>DISCO DE CORTE DIAMANTADO SEGMENTADO PARA CONCRETO/ASFALTO, DIAMETRO DE *350* MM, FURO DE 25,40 MM</t>
  </si>
  <si>
    <t>91280 CORTADORA DE PISO COM MOTOR 4 TEMPOS A GASOLINA, POTÊNCIA DE 13 HP, COM DISCO DE CORTE DIAMANTADO SEGMENTADO PARA CONCRETO, DIÂMETRO DE 350 MM, FURO DE 1" (14 X 1") - JUROS. AF_08/2015 (H)</t>
  </si>
  <si>
    <t>91281 CORTADORA DE PISO COM MOTOR 4 TEMPOS A GASOLINA, POTÊNCIA DE 13 HP, COM DISCO DE CORTE DIAMANTADO SEGMENTADO PARA CONCRETO, DIÂMETRO DE 350 MM, FURO DE 1" (14 X 1") - MANUTENÇÃO. AF_08/2015 (H)</t>
  </si>
  <si>
    <t>91282 CORTADORA DE PISO COM MOTOR 4 TEMPOS A GASOLINA, POTÊNCIA DE 13 HP, COM DISCO DE CORTE DIAMANTADO SEGMENTADO PARA CONCRETO, DIÂMETRO DE 350 MM, FURO DE 1" (14 X 1") - MATERIAIS NA OPERAÇÃO. AF_08/2015 (H)</t>
  </si>
  <si>
    <t>95314 CURSO DE CAPACITAÇÃO PARA ARMADOR (ENCARGOS COMPLEMENTARES) - HORISTA (H)</t>
  </si>
  <si>
    <t>95315 CURSO DE CAPACITAÇÃO PARA ASSENTADOR DE TUBOS (ENCARGOS COMPLEMENTARES) - HORISTA (H)</t>
  </si>
  <si>
    <t>95328 CURSO DE CAPACITAÇÃO PARA CALCETEIRO (ENCARGOS COMPLEMENTARES) - HORISTA (H)</t>
  </si>
  <si>
    <t>95330 CURSO DE CAPACITAÇÃO PARA CARPINTEIRO DE FÔRMAS (ENCARGOS COMPLEMENTARES) - HORISTA (H)</t>
  </si>
  <si>
    <t>95401 CURSO DE CAPACITAÇÃO PARA ENCARREGADO GERAL (ENCARGOS COMPLEMENTARES) - HORISTA (H)</t>
  </si>
  <si>
    <t>00004083</t>
  </si>
  <si>
    <t>ENCARREGADO GERAL DE OBRAS (HORISTA)</t>
  </si>
  <si>
    <t>95422 CURSO DE CAPACITAÇÃO PARA ENCARREGADO GERAL DE OBRAS (ENCARGOS COMPLEMENTARES) - MENSALISTA (MES)</t>
  </si>
  <si>
    <t>00040818</t>
  </si>
  <si>
    <t>ENCARREGADO GERAL DE OBRAS (MENSALISTA)</t>
  </si>
  <si>
    <t>95415 CURSO DE CAPACITAÇÃO PARA ENGENHEIRO CIVIL DE OBRA JÚNIOR (ENCARGOS COMPLEMENTARES) - MENSALISTA (MES)</t>
  </si>
  <si>
    <t>00040811</t>
  </si>
  <si>
    <t>ENGENHEIRO CIVIL DE OBRA JUNIOR (MENSALISTA)</t>
  </si>
  <si>
    <t>95346 CURSO DE CAPACITAÇÃO PARA MOTORISTA DE BASCULANTE (ENCARGOS COMPLEMENTARES) - HORISTA (H)</t>
  </si>
  <si>
    <t>00020020</t>
  </si>
  <si>
    <t>MOTORISTA DE CAMINHAO-BASCULANTE (HORISTA)</t>
  </si>
  <si>
    <t>95347 CURSO DE CAPACITAÇÃO PARA MOTORISTA DE CAMINHÃO (ENCARGOS COMPLEMENTARES) - HORISTA (H)</t>
  </si>
  <si>
    <t>00004093</t>
  </si>
  <si>
    <t>MOTORISTA DE CAMINHAO (HORISTA)</t>
  </si>
  <si>
    <t>95389 CURSO DE CAPACITAÇÃO PARA OPERADOR DE BETONEIRA ESTACIONÁRIA/MISTURADOR (ENCARGOS COMPLEMENTARES) - HORISTA (H)</t>
  </si>
  <si>
    <t>00037666</t>
  </si>
  <si>
    <t>OPERADOR DE BETONEIRA ESTACIONARIA / MISTURADOR (HORISTA)</t>
  </si>
  <si>
    <t>95356 CURSO DE CAPACITAÇÃO PARA OPERADOR DE DEMARCADORA DE FAIXAS (ENCARGOS COMPLEMENTARES) - HORISTA (H)</t>
  </si>
  <si>
    <t>00044501</t>
  </si>
  <si>
    <t>OPERADOR DE DEMARCADORA DE FAIXAS DE TRAFEGO (HORISTA)</t>
  </si>
  <si>
    <t>95357 CURSO DE CAPACITAÇÃO PARA OPERADOR DE ESCAVADEIRA (ENCARGOS COMPLEMENTARES) - HORISTA (H)</t>
  </si>
  <si>
    <t>00004234</t>
  </si>
  <si>
    <t>OPERADOR DE ESCAVADEIRA (HORISTA)</t>
  </si>
  <si>
    <t>95363 CURSO DE CAPACITAÇÃO PARA OPERADOR DE MOTONIVELADORA (ENCARGOS COMPLEMENTARES) - HORISTA (H)</t>
  </si>
  <si>
    <t>00004239</t>
  </si>
  <si>
    <t>OPERADOR DE MOTONIVELADORA (HORISTA)</t>
  </si>
  <si>
    <t>95360 CURSO DE CAPACITAÇÃO PARA OPERADOR DE MÁQUINAS E EQUIPAMENTOS (ENCARGOS COMPLEMENTARES) - HORISTA (H)</t>
  </si>
  <si>
    <t>00004230</t>
  </si>
  <si>
    <t>OPERADOR DE MAQUINAS E TRATORES DIVERSOS - TERRAPLANAGEM (HORISTA)</t>
  </si>
  <si>
    <t>95364 CURSO DE CAPACITAÇÃO PARA OPERADOR DE PÁ CARREGADEIRA (ENCARGOS COMPLEMENTARES) - HORISTA (H)</t>
  </si>
  <si>
    <t>00004248</t>
  </si>
  <si>
    <t>OPERADOR DE PA CARREGADEIRA (HORISTA)</t>
  </si>
  <si>
    <t>95366 CURSO DE CAPACITAÇÃO PARA OPERADOR DE ROLO COMPACTADOR (ENCARGOS COMPLEMENTARES) - HORISTA (H)</t>
  </si>
  <si>
    <t>00004238</t>
  </si>
  <si>
    <t>OPERADOR DE ROLO COMPACTADOR (HORISTA)</t>
  </si>
  <si>
    <t>95367 CURSO DE CAPACITAÇÃO PARA OPERADOR DE USINA DE ASFALTO, DE SOLOS OU DE CONCRETO (ENCARGOS COMPLEMENTARES) - HORISTA (H)</t>
  </si>
  <si>
    <t>00004233</t>
  </si>
  <si>
    <t>OPERADOR DE USINA DE ASFALTO, DE SOLOS OU DE CONCRETO (HORISTA)</t>
  </si>
  <si>
    <t>95371 CURSO DE CAPACITAÇÃO PARA PEDREIRO (ENCARGOS COMPLEMENTARES) - HORISTA (H)</t>
  </si>
  <si>
    <t>00004750</t>
  </si>
  <si>
    <t>PEDREIRO (HORISTA)</t>
  </si>
  <si>
    <t>95372 CURSO DE CAPACITAÇÃO PARA PINTOR (ENCARGOS COMPLEMENTARES) - HORISTA (H)</t>
  </si>
  <si>
    <t>00004783</t>
  </si>
  <si>
    <t>PINTOR (HORISTA)</t>
  </si>
  <si>
    <t>95378 CURSO DE CAPACITAÇÃO PARA SERVENTE (ENCARGOS COMPLEMENTARES) - HORISTA (H)</t>
  </si>
  <si>
    <t>00006111</t>
  </si>
  <si>
    <t>SERVENTE DE OBRAS (HORISTA)</t>
  </si>
  <si>
    <t>95424 CURSO DE CAPACITAÇÃO PARA TOPÓGRAFO (ENCARGOS COMPLEMENTARES) - MENSALISTA (MES)</t>
  </si>
  <si>
    <t>95386 CURSO DE CAPACITAÇÃO PARA TRATORISTA (ENCARGOS COMPLEMENTARES) - HORISTA (H)</t>
  </si>
  <si>
    <t>5914333 Carga, manobra e descarga de materiais diversos em caminhão carroceria de 15 t - carga e descarga com caminhão guindauto com capacidade de elevação de 6,2 t (t)</t>
  </si>
  <si>
    <t>EQUIPAMENTOS</t>
  </si>
  <si>
    <t>QUANT</t>
  </si>
  <si>
    <t>UTILIZAÇÃO</t>
  </si>
  <si>
    <t>CUSTO OPERACIONAL</t>
  </si>
  <si>
    <t>CUSTO HORÁRIO</t>
  </si>
  <si>
    <t>PROD</t>
  </si>
  <si>
    <t>IMPR</t>
  </si>
  <si>
    <t>E9592</t>
  </si>
  <si>
    <t>Caminhão carroceria com capacidade de 15 t - 188 kW</t>
  </si>
  <si>
    <t>E9686</t>
  </si>
  <si>
    <t>Caminhão guindauto com capacidade de elevação de 6,2 t e carroceria de 7 t - 136 kW</t>
  </si>
  <si>
    <t>TOTAL EQUIPAMENTOS:</t>
  </si>
  <si>
    <t>CONSUMO</t>
  </si>
  <si>
    <t>SALÁRIO HORA</t>
  </si>
  <si>
    <t>P9824</t>
  </si>
  <si>
    <t>Servente</t>
  </si>
  <si>
    <t>h</t>
  </si>
  <si>
    <t>TOTAL MÃO DE OBRA:</t>
  </si>
  <si>
    <t>Custo Horário da Execução:</t>
  </si>
  <si>
    <t>Produção da Equipe:</t>
  </si>
  <si>
    <t>Custo Unitário da Execução:</t>
  </si>
  <si>
    <t>Custo Direto Total:</t>
  </si>
  <si>
    <t>5914655 Carga, manobra e descarga de materiais diversos em caminhão carroceria de 15 t - carga e descarga manuais (t)</t>
  </si>
  <si>
    <t>Custo do FIC (0,01591):</t>
  </si>
  <si>
    <t>90776 ENCARREGADO GERAL COM ENCARGOS COMPLEMENTARES (H)</t>
  </si>
  <si>
    <t>00043487</t>
  </si>
  <si>
    <t>EPI - FAMILIA ENCARREGADO GERAL - HORISTA (ENCARGOS COMPLEMENTARES - COLETADO CAIXA)</t>
  </si>
  <si>
    <t>00043463</t>
  </si>
  <si>
    <t>FERRAMENTAS - FAMILIA ENCARREGADO GERAL - HORISTA (ENCARGOS COMPLEMENTARES - COLETADO CAIXA)</t>
  </si>
  <si>
    <t>95401</t>
  </si>
  <si>
    <t>CURSO DE CAPACITAÇÃO PARA ENCARREGADO GERAL (ENCARGOS COMPLEMENTARES) - HORISTA</t>
  </si>
  <si>
    <t>93428 GRUPO GERADOR ESTACIONÁRIO, POTÊNCIA 150 KVA, MOTOR A DIESEL- CHI DIURNO. AF_03/2016 (CHI)</t>
  </si>
  <si>
    <t>93423</t>
  </si>
  <si>
    <t>GRUPO GERADOR ESTACIONÁRIO, POTÊNCIA 150 KVA, MOTOR A DIESEL- DEPRECIAÇÃO. AF_03/2016</t>
  </si>
  <si>
    <t>93424</t>
  </si>
  <si>
    <t>GRUPO GERADOR ESTACIONÁRIO, POTÊNCIA 150 KVA, MOTOR A DIESEL- JUROS. AF_03/2016</t>
  </si>
  <si>
    <t>93427 GRUPO GERADOR ESTACIONÁRIO, POTÊNCIA 150 KVA, MOTOR A DIESEL- CHP DIURNO. AF_03/2016 (CHP)</t>
  </si>
  <si>
    <t>93425</t>
  </si>
  <si>
    <t>GRUPO GERADOR ESTACIONÁRIO, POTÊNCIA 150 KVA, MOTOR A DIESEL- MANUTENÇÃO. AF_03/2016</t>
  </si>
  <si>
    <t>93426</t>
  </si>
  <si>
    <t>GRUPO GERADOR ESTACIONÁRIO, POTÊNCIA 150 KVA, MOTOR A DIESEL- MATERIAIS NA OPERAÇÃO. AF_03/2016</t>
  </si>
  <si>
    <t>93423 GRUPO GERADOR ESTACIONÁRIO, POTÊNCIA 150 KVA, MOTOR A DIESEL- DEPRECIAÇÃO. AF_03/2016 (H)</t>
  </si>
  <si>
    <t>00036501</t>
  </si>
  <si>
    <t>GRUPO GERADOR ESTACIONARIO, POTENCIA 150 KVA, MOTOR DIESEL</t>
  </si>
  <si>
    <t>93424 GRUPO GERADOR ESTACIONÁRIO, POTÊNCIA 150 KVA, MOTOR A DIESEL- JUROS. AF_03/2016 (H)</t>
  </si>
  <si>
    <t>93425 GRUPO GERADOR ESTACIONÁRIO, POTÊNCIA 150 KVA, MOTOR A DIESEL- MANUTENÇÃO. AF_03/2016 (H)</t>
  </si>
  <si>
    <t>93426 GRUPO GERADOR ESTACIONÁRIO, POTÊNCIA 150 KVA, MOTOR A DIESEL- MATERIAIS NA OPERAÇÃO. AF_03/2016 (H)</t>
  </si>
  <si>
    <t>5934 MOTONIVELADORA POTÊNCIA BÁSICA LÍQUIDA (PRIMEIRA MARCHA) 125 HP, PESO BRUTO 13032 KG, LARGURA DA LÂMINA DE 3,7 M - CHI DIURNO. AF_06/2014 (CHI)</t>
  </si>
  <si>
    <t>88300</t>
  </si>
  <si>
    <t>OPERADOR DE MOTONIVELADORA COM ENCARGOS COMPLEMENTARES</t>
  </si>
  <si>
    <t>89228</t>
  </si>
  <si>
    <t>MOTONIVELADORA POTÊNCIA BÁSICA LÍQUIDA (PRIMEIRA MARCHA) 125 HP, PESO BRUTO 13032 KG, LARGURA DA LÂMINA DE 3,7 M - DEPRECIAÇÃO. AF_06/2014</t>
  </si>
  <si>
    <t>89229</t>
  </si>
  <si>
    <t>MOTONIVELADORA POTÊNCIA BÁSICA LÍQUIDA (PRIMEIRA MARCHA) 125 HP, PESO BRUTO 13032 KG, LARGURA DA LÂMINA DE 3,7 M - JUROS. AF_06/2014</t>
  </si>
  <si>
    <t>5932 MOTONIVELADORA POTÊNCIA BÁSICA LÍQUIDA (PRIMEIRA MARCHA) 125 HP, PESO BRUTO 13032 KG, LARGURA DA LÂMINA DE 3,7 M - CHP DIURNO. AF_06/2014 (CHP)</t>
  </si>
  <si>
    <t>5779</t>
  </si>
  <si>
    <t>MOTONIVELADORA POTÊNCIA BÁSICA LÍQUIDA (PRIMEIRA MARCHA) 125 HP, PESO BRUTO 13032 KG, LARGURA DA LÂMINA DE 3,7 M - MANUTENÇÃO. AF_06/2014</t>
  </si>
  <si>
    <t>53849</t>
  </si>
  <si>
    <t>MOTONIVELADORA POTÊNCIA BÁSICA LÍQUIDA (PRIMEIRA MARCHA) 125 HP, PESO BRUTO 13032 KG, LARGURA DA LÂMINA DE 3,7 M - MATERIAIS NA OPERAÇÃO. AF_06/2014</t>
  </si>
  <si>
    <t>89228 MOTONIVELADORA POTÊNCIA BÁSICA LÍQUIDA (PRIMEIRA MARCHA) 125 HP, PESO BRUTO 13032 KG, LARGURA DA LÂMINA DE 3,7 M - DEPRECIAÇÃO. AF_06/2014 (H)</t>
  </si>
  <si>
    <t>00004090</t>
  </si>
  <si>
    <t>MOTONIVELADORA POTENCIA BASICA LIQUIDA (PRIMEIRA MARCHA) 125 HP, PESO BRUTO 13843 KG, LARGURA DA LAMINA DE 3,7 M</t>
  </si>
  <si>
    <t>89229 MOTONIVELADORA POTÊNCIA BÁSICA LÍQUIDA (PRIMEIRA MARCHA) 125 HP, PESO BRUTO 13032 KG, LARGURA DA LÂMINA DE 3,7 M - JUROS. AF_06/2014 (H)</t>
  </si>
  <si>
    <t>5779 MOTONIVELADORA POTÊNCIA BÁSICA LÍQUIDA (PRIMEIRA MARCHA) 125 HP, PESO BRUTO 13032 KG, LARGURA DA LÂMINA DE 3,7 M - MANUTENÇÃO. AF_06/2014 (H)</t>
  </si>
  <si>
    <t>53849 MOTONIVELADORA POTÊNCIA BÁSICA LÍQUIDA (PRIMEIRA MARCHA) 125 HP, PESO BRUTO 13032 KG, LARGURA DA LÂMINA DE 3,7 M - MATERIAIS NA OPERAÇÃO. AF_06/2014 (H)</t>
  </si>
  <si>
    <t>88281 MOTORISTA DE BASCULANTE COM ENCARGOS COMPLEMENTARES (H)</t>
  </si>
  <si>
    <t>95346</t>
  </si>
  <si>
    <t>CURSO DE CAPACITAÇÃO PARA MOTORISTA DE BASCULANTE (ENCARGOS COMPLEMENTARES) - HORISTA</t>
  </si>
  <si>
    <t>88282 MOTORISTA DE CAMINHÃO COM ENCARGOS COMPLEMENTARES (H)</t>
  </si>
  <si>
    <t>95347</t>
  </si>
  <si>
    <t>CURSO DE CAPACITAÇÃO PARA MOTORISTA DE CAMINHÃO (ENCARGOS COMPLEMENTARES) - HORISTA</t>
  </si>
  <si>
    <t>95133 MÁQUINA DEMARCADORA DE FAIXA DE TRÁFEGO À FRIO, AUTOPROPELIDA, POTÊNCIA 38 HP - CHP DIURNO. AF_07/2016 (CHP)</t>
  </si>
  <si>
    <t>88293</t>
  </si>
  <si>
    <t>OPERADOR DE DEMARCADORA DE FAIXAS COM ENCARGOS COMPLEMENTARES</t>
  </si>
  <si>
    <t>95129</t>
  </si>
  <si>
    <t>MÁQUINA DEMARCADORA DE FAIXA DE TRÁFEGO À FRIO, AUTOPROPELIDA, POTÊNCIA 38 HP - DEPRECIAÇÃO. AF_07/2016</t>
  </si>
  <si>
    <t>95130</t>
  </si>
  <si>
    <t>MÁQUINA DEMARCADORA DE FAIXA DE TRÁFEGO À FRIO, AUTOPROPELIDA, POTÊNCIA 38 HP - JUROS. AF_07/2016</t>
  </si>
  <si>
    <t>95131</t>
  </si>
  <si>
    <t>MÁQUINA DEMARCADORA DE FAIXA DE TRÁFEGO À FRIO, AUTOPROPELIDA, POTÊNCIA 38 HP - MANUTENÇÃO. AF_07/2016</t>
  </si>
  <si>
    <t>95132</t>
  </si>
  <si>
    <t>MÁQUINA DEMARCADORA DE FAIXA DE TRÁFEGO À FRIO, AUTOPROPELIDA, POTÊNCIA 38 HP - MATERIAIS NA OPERAÇÃO. AF_07/2016</t>
  </si>
  <si>
    <t>95129 MÁQUINA DEMARCADORA DE FAIXA DE TRÁFEGO À FRIO, AUTOPROPELIDA, POTÊNCIA 38 HP - DEPRECIAÇÃO. AF_07/2016 (H)</t>
  </si>
  <si>
    <t>00040637</t>
  </si>
  <si>
    <t>MAQUINA DEMARCADORA DE FAIXA DE TRAFEGO A FRIO, AUTOPROPELIDA, MOTOR DIESEL 38 HP</t>
  </si>
  <si>
    <t>95130 MÁQUINA DEMARCADORA DE FAIXA DE TRÁFEGO À FRIO, AUTOPROPELIDA, POTÊNCIA 38 HP - JUROS. AF_07/2016 (H)</t>
  </si>
  <si>
    <t>95131 MÁQUINA DEMARCADORA DE FAIXA DE TRÁFEGO À FRIO, AUTOPROPELIDA, POTÊNCIA 38 HP - MANUTENÇÃO. AF_07/2016 (H)</t>
  </si>
  <si>
    <t>95132 MÁQUINA DEMARCADORA DE FAIXA DE TRÁFEGO À FRIO, AUTOPROPELIDA, POTÊNCIA 38 HP - MATERIAIS NA OPERAÇÃO. AF_07/2016 (H)</t>
  </si>
  <si>
    <t>88377 OPERADOR DE BETONEIRA ESTACIONÁRIA/MISTURADOR COM ENCARGOS COMPLEMENTARES (H)</t>
  </si>
  <si>
    <t>95389</t>
  </si>
  <si>
    <t>CURSO DE CAPACITAÇÃO PARA OPERADOR DE BETONEIRA ESTACIONÁRIA/MISTURADOR (ENCARGOS COMPLEMENTARES) - HORISTA</t>
  </si>
  <si>
    <t>88293 OPERADOR DE DEMARCADORA DE FAIXAS COM ENCARGOS COMPLEMENTARES (H)</t>
  </si>
  <si>
    <t>95356</t>
  </si>
  <si>
    <t>CURSO DE CAPACITAÇÃO PARA OPERADOR DE DEMARCADORA DE FAIXAS (ENCARGOS COMPLEMENTARES) - HORISTA</t>
  </si>
  <si>
    <t>88294 OPERADOR DE ESCAVADEIRA COM ENCARGOS COMPLEMENTARES (H)</t>
  </si>
  <si>
    <t>95357</t>
  </si>
  <si>
    <t>CURSO DE CAPACITAÇÃO PARA OPERADOR DE ESCAVADEIRA (ENCARGOS COMPLEMENTARES) - HORISTA</t>
  </si>
  <si>
    <t>88300 OPERADOR DE MOTONIVELADORA COM ENCARGOS COMPLEMENTARES (H)</t>
  </si>
  <si>
    <t>95363</t>
  </si>
  <si>
    <t>CURSO DE CAPACITAÇÃO PARA OPERADOR DE MOTONIVELADORA (ENCARGOS COMPLEMENTARES) - HORISTA</t>
  </si>
  <si>
    <t>88297 OPERADOR DE MÁQUINAS E EQUIPAMENTOS COM ENCARGOS COMPLEMENTARES (H)</t>
  </si>
  <si>
    <t>95360</t>
  </si>
  <si>
    <t>CURSO DE CAPACITAÇÃO PARA OPERADOR DE MÁQUINAS E EQUIPAMENTOS (ENCARGOS COMPLEMENTARES) - HORISTA</t>
  </si>
  <si>
    <t>88301 OPERADOR DE PÁ CARREGADEIRA COM ENCARGOS COMPLEMENTARES (H)</t>
  </si>
  <si>
    <t>95364</t>
  </si>
  <si>
    <t>CURSO DE CAPACITAÇÃO PARA OPERADOR DE PÁ CARREGADEIRA (ENCARGOS COMPLEMENTARES) - HORISTA</t>
  </si>
  <si>
    <t>88303 OPERADOR DE ROLO COMPACTADOR COM ENCARGOS COMPLEMENTARES (H)</t>
  </si>
  <si>
    <t>95366</t>
  </si>
  <si>
    <t>CURSO DE CAPACITAÇÃO PARA OPERADOR DE ROLO COMPACTADOR (ENCARGOS COMPLEMENTARES) - HORISTA</t>
  </si>
  <si>
    <t>88304 OPERADOR DE USINA DE ASFALTO, DE SOLOS OU DE CONCRETO COM ENCARGOS COMPLEMENTARES (H)</t>
  </si>
  <si>
    <t>95367</t>
  </si>
  <si>
    <t>CURSO DE CAPACITAÇÃO PARA OPERADOR DE USINA DE ASFALTO, DE SOLOS OU DE CONCRETO (ENCARGOS COMPLEMENTARES) - HORISTA</t>
  </si>
  <si>
    <t>88309 PEDREIRO COM ENCARGOS COMPLEMENTARES (H)</t>
  </si>
  <si>
    <t>95371</t>
  </si>
  <si>
    <t>CURSO DE CAPACITAÇÃO PARA PEDREIRO (ENCARGOS COMPLEMENTARES) - HORISTA</t>
  </si>
  <si>
    <t>88310 PINTOR COM ENCARGOS COMPLEMENTARES (H)</t>
  </si>
  <si>
    <t>00043490</t>
  </si>
  <si>
    <t>EPI - FAMILIA PINTOR - HORISTA (ENCARGOS COMPLEMENTARES - COLETADO CAIXA)</t>
  </si>
  <si>
    <t>00043466</t>
  </si>
  <si>
    <t>FERRAMENTAS - FAMILIA PINTOR - HORISTA (ENCARGOS COMPLEMENTARES - COLETADO CAIXA)</t>
  </si>
  <si>
    <t>95372</t>
  </si>
  <si>
    <t>CURSO DE CAPACITAÇÃO PARA PINTOR (ENCARGOS COMPLEMENTARES) - HORISTA</t>
  </si>
  <si>
    <t>102197 PINTURA FUNDO NIVELADOR ALQUÍDICO BRANCO EM MADEIRA. AF_01/2021 (M2)</t>
  </si>
  <si>
    <t>00043653</t>
  </si>
  <si>
    <t>FUNDO SINTETICO NIVELADOR BRANCO FOSCO PARA MADEIRA</t>
  </si>
  <si>
    <t>00003767</t>
  </si>
  <si>
    <t>LIXA EM FOLHA PARA PAREDE OU MADEIRA, NUMERO 120, COR VERMELHA</t>
  </si>
  <si>
    <t>88310</t>
  </si>
  <si>
    <t>PINTOR COM ENCARGOS COMPLEMENTARES</t>
  </si>
  <si>
    <t>102234 PINTURA IMUNIZANTE PARA MADEIRA, 2 DEMÃOS. AF_01/2021 (M2)</t>
  </si>
  <si>
    <t>00007340</t>
  </si>
  <si>
    <t>IMUNIZANTE PARA MADEIRA, INCOLOR</t>
  </si>
  <si>
    <t>102218 PINTURA TINTA DE ACABAMENTO (PIGMENTADA) ESMALTE SINTÉTICO FOSCO EM MADEIRA, 2 DEMÃOS. AF_01/2021 (M2)</t>
  </si>
  <si>
    <t>00007288</t>
  </si>
  <si>
    <t>TINTA ESMALTE SINTETICO PREMIUM FOSCO</t>
  </si>
  <si>
    <t>91278 PLACA VIBRATÓRIA REVERSÍVEL COM MOTOR 4 TEMPOS A GASOLINA, FORÇA CENTRÍFUGA DE 25 KN (2500 KGF), POTÊNCIA 5,5 CV - CHI DIURNO. AF_08/2015 (CHI)</t>
  </si>
  <si>
    <t>91273</t>
  </si>
  <si>
    <t>PLACA VIBRATÓRIA REVERSÍVEL COM MOTOR 4 TEMPOS A GASOLINA, FORÇA CENTRÍFUGA DE 25 KN (2500 KGF), POTÊNCIA 5,5 CV - DEPRECIAÇÃO. AF_08/2015</t>
  </si>
  <si>
    <t>91274</t>
  </si>
  <si>
    <t>PLACA VIBRATÓRIA REVERSÍVEL COM MOTOR 4 TEMPOS A GASOLINA, FORÇA CENTRÍFUGA DE 25 KN (2500 KGF), POTÊNCIA 5,5 CV - JUROS. AF_08/2015</t>
  </si>
  <si>
    <t>91277 PLACA VIBRATÓRIA REVERSÍVEL COM MOTOR 4 TEMPOS A GASOLINA, FORÇA CENTRÍFUGA DE 25 KN (2500 KGF), POTÊNCIA 5,5 CV - CHP DIURNO. AF_08/2015 (CHP)</t>
  </si>
  <si>
    <t>91275</t>
  </si>
  <si>
    <t>PLACA VIBRATÓRIA REVERSÍVEL COM MOTOR 4 TEMPOS A GASOLINA, FORÇA CENTRÍFUGA DE 25 KN (2500 KGF), POTÊNCIA 5,5 CV - MANUTENÇÃO. AF_08/2015</t>
  </si>
  <si>
    <t>91276</t>
  </si>
  <si>
    <t>PLACA VIBRATÓRIA REVERSÍVEL COM MOTOR 4 TEMPOS A GASOLINA, FORÇA CENTRÍFUGA DE 25 KN (2500 KGF), POTÊNCIA 5,5 CV - MATERIAIS NA OPERAÇÃO. AF_08/2015</t>
  </si>
  <si>
    <t>91273 PLACA VIBRATÓRIA REVERSÍVEL COM MOTOR 4 TEMPOS A GASOLINA, FORÇA CENTRÍFUGA DE 25 KN (2500 KGF), POTÊNCIA 5,5 CV - DEPRECIAÇÃO. AF_08/2015 (H)</t>
  </si>
  <si>
    <t>00001442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</si>
  <si>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</si>
  <si>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91274 PLACA VIBRATÓRIA REVERSÍVEL COM MOTOR 4 TEMPOS A GASOLINA, FORÇA CENTRÍFUGA DE 25 KN (2500 KGF), POTÊNCIA 5,5 CV - JUROS. AF_08/2015 (H)</t>
  </si>
  <si>
    <t>91275 PLACA VIBRATÓRIA REVERSÍVEL COM MOTOR 4 TEMPOS A GASOLINA, FORÇA CENTRÍFUGA DE 25 KN (2500 KGF), POTÊNCIA 5,5 CV - MANUTENÇÃO. AF_08/2015 (H)</t>
  </si>
  <si>
    <t>91276 PLACA VIBRATÓRIA REVERSÍVEL COM MOTOR 4 TEMPOS A GASOLINA, FORÇA CENTRÍFUGA DE 25 KN (2500 KGF), POTÊNCIA 5,5 CV - MATERIAIS NA OPERAÇÃO. AF_08/2015 (H)</t>
  </si>
  <si>
    <t>101618 PREPARO DE FUNDO DE VALA COM LARGURA MENOR QUE 1,5 M, COM CAMADA DE AREIA, LANÇAMENTO MANUAL. AF_08/2020 (M3)</t>
  </si>
  <si>
    <t>91534</t>
  </si>
  <si>
    <t>COMPACTADOR DE SOLOS DE PERCUSSÃO (SOQUETE) COM MOTOR A GASOLINA 4 TEMPOS, POTÊNCIA 4 CV - CHI DIURNO. AF_08/2015</t>
  </si>
  <si>
    <t>91533</t>
  </si>
  <si>
    <t>COMPACTADOR DE SOLOS DE PERCUSSÃO (SOQUETE) COM MOTOR A GASOLINA 4 TEMPOS, POTÊNCIA 4 CV - CHP DIURNO. AF_08/2015</t>
  </si>
  <si>
    <t>5212552 Pintura eletrostática a pó com tinta poliéster em chapa de aço (m²)</t>
  </si>
  <si>
    <t>E9076</t>
  </si>
  <si>
    <t>Equipamento para pintura eletrostática com cabine dupla de 7,00 kW e estufa de 80.000 kCal</t>
  </si>
  <si>
    <t>E9753</t>
  </si>
  <si>
    <t>Grupo gerador - 23 kVA</t>
  </si>
  <si>
    <t>P9801</t>
  </si>
  <si>
    <t>Ajudante</t>
  </si>
  <si>
    <t>P9822</t>
  </si>
  <si>
    <t>Pintor</t>
  </si>
  <si>
    <t>MATERIAIS</t>
  </si>
  <si>
    <t>VALOR UNITÁRIO</t>
  </si>
  <si>
    <t>CUSTO UNITÁRIO</t>
  </si>
  <si>
    <t>M3153</t>
  </si>
  <si>
    <t>Tinta em pó à base de resina poliéster</t>
  </si>
  <si>
    <t>kg</t>
  </si>
  <si>
    <t>TOTAL MATERIAIS:</t>
  </si>
  <si>
    <t>TRANSPORTE - TEMPO FIXO</t>
  </si>
  <si>
    <t>UNIDADE</t>
  </si>
  <si>
    <t>CODIGO</t>
  </si>
  <si>
    <t>Tinta em pó à base de resina poliéster (Caminhão carroceria com capacidade de 15 t - 188 kW)</t>
  </si>
  <si>
    <t>t</t>
  </si>
  <si>
    <t>5914655</t>
  </si>
  <si>
    <t>TRANSPORTE - TEMPO FIXO:</t>
  </si>
  <si>
    <t>MOMENTO DE TRANSPORTE</t>
  </si>
  <si>
    <t>LN</t>
  </si>
  <si>
    <t>RP</t>
  </si>
  <si>
    <t>P</t>
  </si>
  <si>
    <t>R$</t>
  </si>
  <si>
    <t>tkm</t>
  </si>
  <si>
    <t>MOMENTO DE TRANSPORTE:</t>
  </si>
  <si>
    <t>5942 PÁ CARREGADEIRA SOBRE RODAS, POTÊNCIA LÍQUIDA 128 HP, CAPACIDADE DA CAÇAMBA 1,7 A 2,8 M3, PESO OPERACIONAL 11632 KG - CHI DIURNO. AF_06/2014 (CHI)</t>
  </si>
  <si>
    <t>88301</t>
  </si>
  <si>
    <t>OPERADOR DE PÁ CARREGADEIRA COM ENCARGOS COMPLEMENTARES</t>
  </si>
  <si>
    <t>89128</t>
  </si>
  <si>
    <t>PÁ CARREGADEIRA SOBRE RODAS, POTÊNCIA LÍQUIDA 128 HP, CAPACIDADE DA CAÇAMBA 1,7 A 2,8 M3, PESO OPERACIONAL 11632 KG - DEPRECIAÇÃO. AF_06/2014</t>
  </si>
  <si>
    <t>89129</t>
  </si>
  <si>
    <t>PÁ CARREGADEIRA SOBRE RODAS, POTÊNCIA LÍQUIDA 128 HP, CAPACIDADE DA CAÇAMBA 1,7 A 2,8 M3, PESO OPERACIONAL 11632 KG - JUROS. AF_06/2014</t>
  </si>
  <si>
    <t>5940 PÁ CARREGADEIRA SOBRE RODAS, POTÊNCIA LÍQUIDA 128 HP, CAPACIDADE DA CAÇAMBA 1,7 A 2,8 M3, PESO OPERACIONAL 11632 KG - CHP DIURNO. AF_06/2014 (CHP)</t>
  </si>
  <si>
    <t>53857</t>
  </si>
  <si>
    <t>PÁ CARREGADEIRA SOBRE RODAS, POTÊNCIA LÍQUIDA 128 HP, CAPACIDADE DA CAÇAMBA 1,7 A 2,8 M3, PESO OPERACIONAL 11632 KG - MANUTENÇÃO. AF_06/2014</t>
  </si>
  <si>
    <t>53858</t>
  </si>
  <si>
    <t>PÁ CARREGADEIRA SOBRE RODAS, POTÊNCIA LÍQUIDA 128 HP, CAPACIDADE DA CAÇAMBA 1,7 A 2,8 M3, PESO OPERACIONAL 11632 KG - MATERIAIS NA OPERAÇÃO. AF_06/2014</t>
  </si>
  <si>
    <t>89128 PÁ CARREGADEIRA SOBRE RODAS, POTÊNCIA LÍQUIDA 128 HP, CAPACIDADE DA CAÇAMBA 1,7 A 2,8 M3, PESO OPERACIONAL 11632 KG - DEPRECIAÇÃO. AF_06/2014 (H)</t>
  </si>
  <si>
    <t>00004262</t>
  </si>
  <si>
    <t>PA CARREGADEIRA SOBRE RODAS, POTENCIA LIQUIDA 128 HP, CAPACIDADE DA CACAMBA DE 1,7 A 2,8 M3, PESO OPERACIONAL MAXIMO DE 11632 KG</t>
  </si>
  <si>
    <t>89129 PÁ CARREGADEIRA SOBRE RODAS, POTÊNCIA LÍQUIDA 128 HP, CAPACIDADE DA CAÇAMBA 1,7 A 2,8 M3, PESO OPERACIONAL 11632 KG - JUROS. AF_06/2014 (H)</t>
  </si>
  <si>
    <t>53857 PÁ CARREGADEIRA SOBRE RODAS, POTÊNCIA LÍQUIDA 128 HP, CAPACIDADE DA CAÇAMBA 1,7 A 2,8 M3, PESO OPERACIONAL 11632 KG - MANUTENÇÃO. AF_06/2014 (H)</t>
  </si>
  <si>
    <t>53858 PÁ CARREGADEIRA SOBRE RODAS, POTÊNCIA LÍQUIDA 128 HP, CAPACIDADE DA CAÇAMBA 1,7 A 2,8 M3, PESO OPERACIONAL 11632 KG - MATERIAIS NA OPERAÇÃO. AF_06/2014 (H)</t>
  </si>
  <si>
    <t>5679 RETROESCAVADEIRA SOBRE RODAS COM CARREGADEIRA, TRAÇÃO 4X4, POTÊNCIA LÍQ. 88 HP, CAÇAMBA CARREG. CAP. MÍN. 1 M3, CAÇAMBA RETRO CAP. 0,26 M3, PESO OPERACIONAL MÍN. 6.674 KG, PROFUNDIDADE ESCAVAÇÃO MÁX. 4,37 M - CHI DIURNO. AF_06/2014 (CHI)</t>
  </si>
  <si>
    <t>88294</t>
  </si>
  <si>
    <t>OPERADOR DE ESCAVADEIRA COM ENCARGOS COMPLEMENTARES</t>
  </si>
  <si>
    <t>88857</t>
  </si>
  <si>
    <t>RETROESCAVADEIRA SOBRE RODAS COM CARREGADEIRA, TRAÇÃO 4X4, POTÊNCIA LÍQ. 88 HP, CAÇAMBA CARREG. CAP. MÍN. 1 M3, CAÇAMBA RETRO CAP. 0,26 M3, PESO OPERACIONAL MÍN. 6.674 KG, PROFUNDIDADE ESCAVAÇÃO MÁX. 4,37 M - DEPRECIAÇÃO. AF_06/2014</t>
  </si>
  <si>
    <t>88858</t>
  </si>
  <si>
    <t>RETROESCAVADEIRA SOBRE RODAS COM CARREGADEIRA, TRAÇÃO 4X4, POTÊNCIA LÍQ. 88 HP, CAÇAMBA CARREG. CAP. MÍN. 1 M3, CAÇAMBA RETRO CAP. 0,26 M3, PESO OPERACIONAL MÍN. 6.674 KG, PROFUNDIDADE ESCAVAÇÃO MÁX. 4,37 M - JUROS. AF_06/2014</t>
  </si>
  <si>
    <t>5678 RETROESCAVADEIRA SOBRE RODAS COM CARREGADEIRA, TRAÇÃO 4X4, POTÊNCIA LÍQ. 88 HP, CAÇAMBA CARREG. CAP. MÍN. 1 M3, CAÇAMBA RETRO CAP. 0,26 M3, PESO OPERACIONAL MÍN. 6.674 KG, PROFUNDIDADE ESCAVAÇÃO MÁX. 4,37 M - CHP DIURNO. AF_06/2014 (CHP)</t>
  </si>
  <si>
    <t>5664</t>
  </si>
  <si>
    <t>RETROESCAVADEIRA SOBRE RODAS COM CARREGADEIRA, TRAÇÃO 4X4, POTÊNCIA LÍQ. 88 HP, CAÇAMBA CARREG. CAP. MÍN. 1 M3, CAÇAMBA RETRO CAP. 0,26 M3, PESO OPERACIONAL MÍN. 6.674 KG, PROFUNDIDADE ESCAVAÇÃO MÁX. 4,37 M - MANUTENÇÃO. AF_06/2014</t>
  </si>
  <si>
    <t>53786</t>
  </si>
  <si>
    <t>RETROESCAVADEIRA SOBRE RODAS COM CARREGADEIRA, TRAÇÃO 4X4, POTÊNCIA LÍQ. 88 HP, CAÇAMBA CARREG. CAP. MÍN. 1 M3, CAÇAMBA RETRO CAP. 0,26 M3, PESO OPERACIONAL MÍN. 6.674 KG, PROFUNDIDADE ESCAVAÇÃO MÁX. 4,37 M - MATERIAIS NA OPERAÇÃO. AF_06/2014</t>
  </si>
  <si>
    <t>88857 RETROESCAVADEIRA SOBRE RODAS COM CARREGADEIRA, TRAÇÃO 4X4, POTÊNCIA LÍQ. 88 HP, CAÇAMBA CARREG. CAP. MÍN. 1 M3, CAÇAMBA RETRO CAP. 0,26 M3, PESO OPERACIONAL MÍN. 6.674 KG, PROFUNDIDADE ESCAVAÇÃO MÁX. 4,37 M - DEPRECIAÇÃO. AF_06/2014 (H)</t>
  </si>
  <si>
    <t>00036531</t>
  </si>
  <si>
    <t>RETROESCAVADEIRA SOBRE RODAS COM CARREGADEIRA, TRACAO 4 X 4, POTENCIA LIQUIDA 88 HP, PESO OPERACIONAL MINIMO DE 6674 KG, CAPACIDADE DA CARREGADEIRA DE 1,00 M3 E DA RETROESCAVADEIRA MINIMA DE 0,26 M3, PROFUNDIDADE DE ESCAVACAO MAXIMA DE 4,37 M</t>
  </si>
  <si>
    <t>88858 RETROESCAVADEIRA SOBRE RODAS COM CARREGADEIRA, TRAÇÃO 4X4, POTÊNCIA LÍQ. 88 HP, CAÇAMBA CARREG. CAP. MÍN. 1 M3, CAÇAMBA RETRO CAP. 0,26 M3, PESO OPERACIONAL MÍN. 6.674 KG, PROFUNDIDADE ESCAVAÇÃO MÁX. 4,37 M - JUROS. AF_06/2014 (H)</t>
  </si>
  <si>
    <t>5664 RETROESCAVADEIRA SOBRE RODAS COM CARREGADEIRA, TRAÇÃO 4X4, POTÊNCIA LÍQ. 88 HP, CAÇAMBA CARREG. CAP. MÍN. 1 M3, CAÇAMBA RETRO CAP. 0,26 M3, PESO OPERACIONAL MÍN. 6.674 KG, PROFUNDIDADE ESCAVAÇÃO MÁX. 4,37 M - MANUTENÇÃO. AF_06/2014 (H)</t>
  </si>
  <si>
    <t>53786 RETROESCAVADEIRA SOBRE RODAS COM CARREGADEIRA, TRAÇÃO 4X4, POTÊNCIA LÍQ. 88 HP, CAÇAMBA CARREG. CAP. MÍN. 1 M3, CAÇAMBA RETRO CAP. 0,26 M3, PESO OPERACIONAL MÍN. 6.674 KG, PROFUNDIDADE ESCAVAÇÃO MÁX. 4,37 M - MATERIAIS NA OPERAÇÃO. AF_06/2014 (H)</t>
  </si>
  <si>
    <t>96464 ROLO COMPACTADOR DE PNEUS, ESTÁTICO, PRESSÃO VARIÁVEL, POTÊNCIA 110 HP, PESO SEM/COM LASTRO 10,8/27 T, LARGURA DE ROLAGEM 2,30 M - CHI DIURNO. AF_06/2017 (CHI)</t>
  </si>
  <si>
    <t>88303</t>
  </si>
  <si>
    <t>OPERADOR DE ROLO COMPACTADOR COM ENCARGOS COMPLEMENTARES</t>
  </si>
  <si>
    <t>96460</t>
  </si>
  <si>
    <t>ROLO COMPACTADOR DE PNEUS, ESTÁTICO, PRESSÃO VARIÁVEL, POTÊNCIA 110 HP, PESO SEM/COM LASTRO 10,8/27 T, LARGURA DE ROLAGEM 2,30 M - DEPRECIAÇÃO. AF_06/2017</t>
  </si>
  <si>
    <t>96459</t>
  </si>
  <si>
    <t>ROLO COMPACTADOR DE PNEUS, ESTÁTICO, PRESSÃO VARIÁVEL, POTÊNCIA 110 HP, PESO SEM/COM LASTRO 10,8/27 T, LARGURA DE ROLAGEM 2,30 M - JUROS. AF_06/2017</t>
  </si>
  <si>
    <t>96463 ROLO COMPACTADOR DE PNEUS, ESTÁTICO, PRESSÃO VARIÁVEL, POTÊNCIA 110 HP, PESO SEM/COM LASTRO 10,8/27 T, LARGURA DE ROLAGEM 2,30 M - CHP DIURNO. AF_06/2017 (CHP)</t>
  </si>
  <si>
    <t>96458</t>
  </si>
  <si>
    <t>ROLO COMPACTADOR DE PNEUS, ESTÁTICO, PRESSÃO VARIÁVEL, POTÊNCIA 110 HP, PESO SEM/COM LASTRO 10,8/27 T, LARGURA DE ROLAGEM 2,30 M - MANUTENÇÃO. AF_06/2017</t>
  </si>
  <si>
    <t>96457</t>
  </si>
  <si>
    <t>ROLO COMPACTADOR DE PNEUS, ESTÁTICO, PRESSÃO VARIÁVEL, POTÊNCIA 110 HP, PESO SEM/COM LASTRO 10,8/27 T, LARGURA DE ROLAGEM 2,30 M - MATERIAIS NA OPERAÇÃO. AF_06/2017</t>
  </si>
  <si>
    <t>96460 ROLO COMPACTADOR DE PNEUS, ESTÁTICO, PRESSÃO VARIÁVEL, POTÊNCIA 110 HP, PESO SEM/COM LASTRO 10,8/27 T, LARGURA DE ROLAGEM 2,30 M - DEPRECIAÇÃO. AF_06/2017 (H)</t>
  </si>
  <si>
    <t>00014511</t>
  </si>
  <si>
    <t>ROLO COMPACTADOR DE PNEUS, ESTATICO, PRESSAO VARIAVEL, POTENCIA 110 HP, PESO SEM/COM LASTRO 10,8/27 T, LARGURA DE ROLAGEM 2,30 M</t>
  </si>
  <si>
    <t>96459 ROLO COMPACTADOR DE PNEUS, ESTÁTICO, PRESSÃO VARIÁVEL, POTÊNCIA 110 HP, PESO SEM/COM LASTRO 10,8/27 T, LARGURA DE ROLAGEM 2,30 M - JUROS. AF_06/2017 (H)</t>
  </si>
  <si>
    <t>96458 ROLO COMPACTADOR DE PNEUS, ESTÁTICO, PRESSÃO VARIÁVEL, POTÊNCIA 110 HP, PESO SEM/COM LASTRO 10,8/27 T, LARGURA DE ROLAGEM 2,30 M - MANUTENÇÃO. AF_06/2017 (H)</t>
  </si>
  <si>
    <t>96457 ROLO COMPACTADOR DE PNEUS, ESTÁTICO, PRESSÃO VARIÁVEL, POTÊNCIA 110 HP, PESO SEM/COM LASTRO 10,8/27 T, LARGURA DE ROLAGEM 2,30 M - MATERIAIS NA OPERAÇÃO. AF_06/2017 (H)</t>
  </si>
  <si>
    <t>5685 ROLO COMPACTADOR VIBRATÓRIO DE UM CILINDRO AÇO LISO, POTÊNCIA 80 HP, PESO OPERACIONAL MÁXIMO 8,1 T, IMPACTO DINÂMICO 16,15 / 9,5 T, LARGURA DE TRABALHO 1,68 M - CHI DIURNO. AF_06/2014 (CHI)</t>
  </si>
  <si>
    <t>89210</t>
  </si>
  <si>
    <t>ROLO COMPACTADOR VIBRATÓRIO DE UM CILINDRO AÇO LISO, POTÊNCIA 80 HP, PESO OPERACIONAL MÁXIMO 8,1 T, IMPACTO DINÂMICO 16,15 / 9,5 T, LARGURA DE TRABALHO 1,68 M - DEPRECIAÇÃO. AF_06/2014</t>
  </si>
  <si>
    <t>89211</t>
  </si>
  <si>
    <t>ROLO COMPACTADOR VIBRATÓRIO DE UM CILINDRO AÇO LISO, POTÊNCIA 80 HP, PESO OPERACIONAL MÁXIMO 8,1 T, IMPACTO DINÂMICO 16,15 / 9,5 T, LARGURA DE TRABALHO 1,68 M - JUROS. AF_06/2014</t>
  </si>
  <si>
    <t>5684 ROLO COMPACTADOR VIBRATÓRIO DE UM CILINDRO AÇO LISO, POTÊNCIA 80 HP, PESO OPERACIONAL MÁXIMO 8,1 T, IMPACTO DINÂMICO 16,15 / 9,5 T, LARGURA DE TRABALHO 1,68 M - CHP DIURNO. AF_06/2014 (CHP)</t>
  </si>
  <si>
    <t>5674</t>
  </si>
  <si>
    <t>ROLO COMPACTADOR VIBRATÓRIO DE UM CILINDRO AÇO LISO, POTÊNCIA 80 HP, PESO OPERACIONAL MÁXIMO 8,1 T, IMPACTO DINÂMICO 16,15 / 9,5 T, LARGURA DE TRABALHO 1,68 M - MANUTENÇÃO. AF_06/2014</t>
  </si>
  <si>
    <t>53788</t>
  </si>
  <si>
    <t>ROLO COMPACTADOR VIBRATÓRIO DE UM CILINDRO AÇO LISO, POTÊNCIA 80 HP, PESO OPERACIONAL MÁXIMO 8,1 T, IMPACTO DINÂMICO 16,15 / 9,5 T, LARGURA DE TRABALHO 1,68 M - MATERIAIS NA OPERAÇÃO. AF_06/2014</t>
  </si>
  <si>
    <t>89210 ROLO COMPACTADOR VIBRATÓRIO DE UM CILINDRO AÇO LISO, POTÊNCIA 80 HP, PESO OPERACIONAL MÁXIMO 8,1 T, IMPACTO DINÂMICO 16,15 / 9,5 T, LARGURA DE TRABALHO 1,68 M - DEPRECIAÇÃO. AF_06/2014 (H)</t>
  </si>
  <si>
    <t>00010646</t>
  </si>
  <si>
    <t>ROLO COMPACTADOR VIBRATORIO DE UM CILINDRO, ACO LISO, POTENCIA 80 HP, PESO OPERACIONAL MAXIMO 8,1 T, IMPACTO DINAMICO 16,15/9,5 T, LARGURA TRABALHO 1,68 M</t>
  </si>
  <si>
    <t>89211 ROLO COMPACTADOR VIBRATÓRIO DE UM CILINDRO AÇO LISO, POTÊNCIA 80 HP, PESO OPERACIONAL MÁXIMO 8,1 T, IMPACTO DINÂMICO 16,15 / 9,5 T, LARGURA DE TRABALHO 1,68 M - JUROS. AF_06/2014 (H)</t>
  </si>
  <si>
    <t>5674 ROLO COMPACTADOR VIBRATÓRIO DE UM CILINDRO AÇO LISO, POTÊNCIA 80 HP, PESO OPERACIONAL MÁXIMO 8,1 T, IMPACTO DINÂMICO 16,15 / 9,5 T, LARGURA DE TRABALHO 1,68 M - MANUTENÇÃO. AF_06/2014 (H)</t>
  </si>
  <si>
    <t>53788 ROLO COMPACTADOR VIBRATÓRIO DE UM CILINDRO AÇO LISO, POTÊNCIA 80 HP, PESO OPERACIONAL MÁXIMO 8,1 T, IMPACTO DINÂMICO 16,15 / 9,5 T, LARGURA DE TRABALHO 1,68 M - MATERIAIS NA OPERAÇÃO. AF_06/2014 (H)</t>
  </si>
  <si>
    <t>93244 ROLO COMPACTADOR VIBRATÓRIO PÉ DE CARNEIRO PARA SOLOS, POTÊNCIA 80 HP, PESO OPERACIONAL SEM/COM LASTRO 7,4 / 8,8 T, LARGURA DE TRABALHO 1,68 M - CHI DIURNO. AF_02/2016 (CHI)</t>
  </si>
  <si>
    <t>73309</t>
  </si>
  <si>
    <t>ROLO COMPACTADOR VIBRATÓRIO PÉ DE CARNEIRO PARA SOLOS, POTÊNCIA 80 HP, PESO OPERACIONAL SEM/COM LASTRO 7,4 / 8,8 T, LARGURA DE TRABALHO 1,68 M - DEPRECIAÇÃO. AF_02/2016</t>
  </si>
  <si>
    <t>73313</t>
  </si>
  <si>
    <t>ROLO COMPACTADOR VIBRATÓRIO PÉ DE CARNEIRO PARA SOLOS, POTÊNCIA 80 HP, PESO OPERACIONAL SEM/COM LASTRO 7,4 / 8,8 T, LARGURA DE TRABALHO 1,68 M - JUROS. AF_02/2016</t>
  </si>
  <si>
    <t>73436 ROLO COMPACTADOR VIBRATÓRIO PÉ DE CARNEIRO PARA SOLOS, POTÊNCIA 80 HP, PESO OPERACIONAL SEM/COM LASTRO 7,4 / 8,8 T, LARGURA DE TRABALHO 1,68 M - CHP DIURNO. AF_02/2016 (CHP)</t>
  </si>
  <si>
    <t>5089</t>
  </si>
  <si>
    <t>ROLO COMPACTADOR VIBRATÓRIO PÉ DE CARNEIRO PARA SOLOS, POTÊNCIA 80 HP, PESO OPERACIONAL SEM/COM LASTRO 7,4 / 8,8 T, LARGURA DE TRABALHO 1,68 M - MANUTENÇÃO. AF_02/2016</t>
  </si>
  <si>
    <t>73315</t>
  </si>
  <si>
    <t>ROLO COMPACTADOR VIBRATÓRIO PÉ DE CARNEIRO PARA SOLOS, POTÊNCIA 80 HP, PESO OPERACIONAL SEM/COM LASTRO 7,4 / 8,8 T, LARGURA DE TRABALHO 1,68 M - MATERIAIS NA OPERAÇÃO. AF_02/2016</t>
  </si>
  <si>
    <t>73309 ROLO COMPACTADOR VIBRATÓRIO PÉ DE CARNEIRO PARA SOLOS, POTÊNCIA 80 HP, PESO OPERACIONAL SEM/COM LASTRO 7,4 / 8,8 T, LARGURA DE TRABALHO 1,68 M - DEPRECIAÇÃO. AF_02/2016 (H)</t>
  </si>
  <si>
    <t>00014513</t>
  </si>
  <si>
    <t>ROLO COMPACTADOR PE DE CARNEIRO VIBRATORIO, POTENCIA 80 HP, PESO OPERACIONAL SEM/COM LASTRO 7,4/8,8 T, LARGURA DE TRABALHO 1,68 M</t>
  </si>
  <si>
    <t>73313 ROLO COMPACTADOR VIBRATÓRIO PÉ DE CARNEIRO PARA SOLOS, POTÊNCIA 80 HP, PESO OPERACIONAL SEM/COM LASTRO 7,4 / 8,8 T, LARGURA DE TRABALHO 1,68 M - JUROS. AF_02/2016 (H)</t>
  </si>
  <si>
    <t>5089 ROLO COMPACTADOR VIBRATÓRIO PÉ DE CARNEIRO PARA SOLOS, POTÊNCIA 80 HP, PESO OPERACIONAL SEM/COM LASTRO 7,4 / 8,8 T, LARGURA DE TRABALHO 1,68 M - MANUTENÇÃO. AF_02/2016 (H)</t>
  </si>
  <si>
    <t>73315 ROLO COMPACTADOR VIBRATÓRIO PÉ DE CARNEIRO PARA SOLOS, POTÊNCIA 80 HP, PESO OPERACIONAL SEM/COM LASTRO 7,4 / 8,8 T, LARGURA DE TRABALHO 1,68 M - MATERIAIS NA OPERAÇÃO. AF_02/2016 (H)</t>
  </si>
  <si>
    <t>88316 SERVENTE COM ENCARGOS COMPLEMENTARES (H)</t>
  </si>
  <si>
    <t>00043491</t>
  </si>
  <si>
    <t>EPI - FAMILIA SERVENTE - HORISTA (ENCARGOS COMPLEMENTARES - COLETADO CAIXA)</t>
  </si>
  <si>
    <t>00043467</t>
  </si>
  <si>
    <t>FERRAMENTAS - FAMILIA SERVENTE - HORISTA (ENCARGOS COMPLEMENTARES - COLETADO CAIXA)</t>
  </si>
  <si>
    <t>95378</t>
  </si>
  <si>
    <t>CURSO DE CAPACITAÇÃO PARA SERVENTE (ENCARGOS COMPLEMENTARES) - HORISTA</t>
  </si>
  <si>
    <t>5847 TRATOR DE ESTEIRAS, POTÊNCIA 170 HP, PESO OPERACIONAL 19 T, CAÇAMBA 5,2 M3 - CHP DIURNO. AF_06/2014 (CHP)</t>
  </si>
  <si>
    <t>88324</t>
  </si>
  <si>
    <t>TRATORISTA COM ENCARGOS COMPLEMENTARES</t>
  </si>
  <si>
    <t>89017</t>
  </si>
  <si>
    <t>TRATOR DE ESTEIRAS, POTÊNCIA 170 HP, PESO OPERACIONAL 19 T, CAÇAMBA 5,2 M3 - DEPRECIAÇÃO. AF_06/2014</t>
  </si>
  <si>
    <t>89018</t>
  </si>
  <si>
    <t>TRATOR DE ESTEIRAS, POTÊNCIA 170 HP, PESO OPERACIONAL 19 T, CAÇAMBA 5,2 M3 - JUROS. AF_06/2014</t>
  </si>
  <si>
    <t>53806</t>
  </si>
  <si>
    <t>TRATOR DE ESTEIRAS, POTÊNCIA 170 HP, PESO OPERACIONAL 19 T, CAÇAMBA 5,2 M3 - MANUTENÇÃO. AF_06/2014</t>
  </si>
  <si>
    <t>5718</t>
  </si>
  <si>
    <t>TRATOR DE ESTEIRAS, POTÊNCIA 170 HP, PESO OPERACIONAL 19 T, CAÇAMBA 5,2 M3 - MATERIAIS NA OPERAÇÃO. AF_06/2014</t>
  </si>
  <si>
    <t>89017 TRATOR DE ESTEIRAS, POTÊNCIA 170 HP, PESO OPERACIONAL 19 T, CAÇAMBA 5,2 M3 - DEPRECIAÇÃO. AF_06/2014 (H)</t>
  </si>
  <si>
    <t>00007625</t>
  </si>
  <si>
    <t>TRATOR DE ESTEIRAS, POTENCIA DE 170 HP, PESO OPERACIONAL DE 19 T, COM LAMINA COM CAPACIDADE DE 5,2 M3</t>
  </si>
  <si>
    <t>89018 TRATOR DE ESTEIRAS, POTÊNCIA 170 HP, PESO OPERACIONAL 19 T, CAÇAMBA 5,2 M3 - JUROS. AF_06/2014 (H)</t>
  </si>
  <si>
    <t>53806 TRATOR DE ESTEIRAS, POTÊNCIA 170 HP, PESO OPERACIONAL 19 T, CAÇAMBA 5,2 M3 - MANUTENÇÃO. AF_06/2014 (H)</t>
  </si>
  <si>
    <t>5718 TRATOR DE ESTEIRAS, POTÊNCIA 170 HP, PESO OPERACIONAL 19 T, CAÇAMBA 5,2 M3 - MATERIAIS NA OPERAÇÃO. AF_06/2014 (H)</t>
  </si>
  <si>
    <t>88324 TRATORISTA COM ENCARGOS COMPLEMENTARES (H)</t>
  </si>
  <si>
    <t>95386</t>
  </si>
  <si>
    <t>CURSO DE CAPACITAÇÃO PARA TRATORISTA (ENCARGOS COMPLEMENTARES) - HORISTA</t>
  </si>
  <si>
    <t>5914449 Transporte com caminhão carroceria de 15 t - rodovia em leito natural (tkm)</t>
  </si>
  <si>
    <t>Custo do FIC (0,01469):</t>
  </si>
  <si>
    <t>5914464 Transporte com caminhão carroceria de 15 t - rodovia em revestimento primário (tkm)</t>
  </si>
  <si>
    <t>5914479 Transporte com caminhão carroceria de 15 t - rodovia pavimentada (tkm)</t>
  </si>
  <si>
    <t>95122 USINA MISTURADORA DE SOLOS, CAPACIDADE DE 200 A 500 TON/H, POTENCIA 75KW - CHI DIURNO. AF_07/2016 (CHI)</t>
  </si>
  <si>
    <t>88304</t>
  </si>
  <si>
    <t>OPERADOR DE USINA DE ASFALTO, DE SOLOS OU DE CONCRETO COM ENCARGOS COMPLEMENTARES</t>
  </si>
  <si>
    <t>95118</t>
  </si>
  <si>
    <t>USINA MISTURADORA DE SOLOS, CAPACIDADE DE 200 A 500 TON/H, POTENCIA 75KW - DEPRECIAÇÃO. AF_07/2016</t>
  </si>
  <si>
    <t>95119</t>
  </si>
  <si>
    <t>USINA MISTURADORA DE SOLOS, CAPACIDADE DE 200 A 500 TON/H, POTENCIA 75KW - JUROS. AF_07/2016</t>
  </si>
  <si>
    <t>95121 USINA MISTURADORA DE SOLOS, CAPACIDADE DE 200 A 500 TON/H, POTENCIA 75KW - CHP DIURNO. AF_07/2016 (CHP)</t>
  </si>
  <si>
    <t>5707</t>
  </si>
  <si>
    <t>USINA MISTURADORA DE SOLOS, CAPACIDADE DE 200 A 500 TON/H, POTENCIA 75KW - MANUTENÇÃO. AF_07/2016</t>
  </si>
  <si>
    <t>95120</t>
  </si>
  <si>
    <t>USINA MISTURADORA DE SOLOS, CAPACIDADE DE 200 A 500 TON/H, POTENCIA 75KW - MATERIAIS NA OPERAÇÃO. AF_07/2016</t>
  </si>
  <si>
    <t>95118 USINA MISTURADORA DE SOLOS, CAPACIDADE DE 200 A 500 TON/H, POTENCIA 75KW - DEPRECIAÇÃO. AF_07/2016 (H)</t>
  </si>
  <si>
    <t>00009921</t>
  </si>
  <si>
    <t>USINA MISTURADORA DE SOLOS, DOSADORES TRIPLOS, CALHA VIBRATORIA CAPACIDADE DE 200 A 500 T/H, POTENCIA DE 75 KW</t>
  </si>
  <si>
    <t>95119 USINA MISTURADORA DE SOLOS, CAPACIDADE DE 200 A 500 TON/H, POTENCIA 75KW - JUROS. AF_07/2016 (H)</t>
  </si>
  <si>
    <t>5707 USINA MISTURADORA DE SOLOS, CAPACIDADE DE 200 A 500 TON/H, POTENCIA 75KW - MANUTENÇÃO. AF_07/2016 (H)</t>
  </si>
  <si>
    <t>95120 USINA MISTURADORA DE SOLOS, CAPACIDADE DE 200 A 500 TON/H, POTENCIA 75KW - MATERIAIS NA OPERAÇÃO. AF_07/2016 (H)</t>
  </si>
  <si>
    <t>96393 USINAGEM DE BRITA GRADUADA SIMPLES. AF_09/2025 (M3)</t>
  </si>
  <si>
    <t>93428</t>
  </si>
  <si>
    <t>GRUPO GERADOR ESTACIONÁRIO, POTÊNCIA 150 KVA, MOTOR A DIESEL- CHI DIURNO. AF_03/2016</t>
  </si>
  <si>
    <t>93427</t>
  </si>
  <si>
    <t>GRUPO GERADOR ESTACIONÁRIO, POTÊNCIA 150 KVA, MOTOR A DIESEL- CHP DIURNO. AF_03/2016</t>
  </si>
  <si>
    <t>5942</t>
  </si>
  <si>
    <t>PÁ CARREGADEIRA SOBRE RODAS, POTÊNCIA LÍQUIDA 128 HP, CAPACIDADE DA CAÇAMBA 1,7 A 2,8 M3, PESO OPERACIONAL 11632 KG - CHI DIURNO. AF_06/2014</t>
  </si>
  <si>
    <t>95122</t>
  </si>
  <si>
    <t>USINA MISTURADORA DE SOLOS, CAPACIDADE DE 200 A 500 TON/H, POTENCIA 75KW - CHI DIURNO. AF_07/2016</t>
  </si>
  <si>
    <t>95121</t>
  </si>
  <si>
    <t>USINA MISTURADORA DE SOLOS, CAPACIDADE DE 200 A 500 TON/H, POTENCIA 75KW - CHP DIURNO. AF_07/2016</t>
  </si>
  <si>
    <t>00004720</t>
  </si>
  <si>
    <t>PEDRA BRITADA N. 0, OU PEDRISCO (4,8 A 9,5 MM) POSTO PEDREIRA/FORNECEDOR, SEM FRETE</t>
  </si>
  <si>
    <t>00004721</t>
  </si>
  <si>
    <t>PEDRA BRITADA N. 1 (9,5 A 19 MM) POSTO PEDREIRA/FORNECEDOR, SEM FRETE</t>
  </si>
  <si>
    <t>00004718</t>
  </si>
  <si>
    <t>PEDRA BRITADA N. 2 (19 A 38 MM) POSTO PEDREIRA/FORNECEDOR, SEM FRETE</t>
  </si>
  <si>
    <t>90776</t>
  </si>
  <si>
    <t>ENCARREGADO GERAL COM ENCARGOS COMPLEMENTARES</t>
  </si>
  <si>
    <t xml:space="preserve">
</t>
  </si>
  <si>
    <t>TIPO</t>
  </si>
  <si>
    <t>PREÇO TOTAL</t>
  </si>
  <si>
    <t>ACUMUL. %</t>
  </si>
  <si>
    <t>CL</t>
  </si>
  <si>
    <t>BLOQUETE/PISO INTERTRAVADO DE CONCRETO - MODELO ONDA/16 FACES/RETANGULAR/TIJOLINHO/PAVER/HOLANDES/PARALELEPIPEDO, *20 X 10* CM, E = 8 CM, RESISTENCIA DE 35 MPA, COR NATURAL</t>
  </si>
  <si>
    <t>Composições</t>
  </si>
  <si>
    <t>BLOQUETE/PISO INTERTRAVADO DE CONCRETO - MODELO ONDA/16 FACES/RETANGULAR/TIJOLINHO/PAVER/HOLANDES/PARALELEPIPEDO, *20 X 10* CM, E = 8 CM, RESISTENCIA DE 35 MPA, COLORIDO</t>
  </si>
  <si>
    <t>SICRO</t>
  </si>
  <si>
    <t>Outros:</t>
  </si>
  <si>
    <t>Valor total do Orçamento:</t>
  </si>
  <si>
    <t>VALOR (R$)</t>
  </si>
  <si>
    <t>MÊS 1</t>
  </si>
  <si>
    <t>MÊS 2</t>
  </si>
  <si>
    <t>MÊS 3</t>
  </si>
  <si>
    <t>MÊS 4</t>
  </si>
  <si>
    <t>MÊS 5</t>
  </si>
  <si>
    <t>MÊS 6</t>
  </si>
  <si>
    <t>Total parcela</t>
  </si>
  <si>
    <t>COD</t>
  </si>
  <si>
    <t>Benefício</t>
  </si>
  <si>
    <t>S + G</t>
  </si>
  <si>
    <t>Garantia/seguros</t>
  </si>
  <si>
    <t>Lucro</t>
  </si>
  <si>
    <t>Despesas Indiretas</t>
  </si>
  <si>
    <t>AC</t>
  </si>
  <si>
    <t>Administração central</t>
  </si>
  <si>
    <t>DF</t>
  </si>
  <si>
    <t>Despesas financeiras</t>
  </si>
  <si>
    <t>R</t>
  </si>
  <si>
    <t>Riscos</t>
  </si>
  <si>
    <t>I</t>
  </si>
  <si>
    <t>Impostos</t>
  </si>
  <si>
    <t>COFINS</t>
  </si>
  <si>
    <t>ISS</t>
  </si>
  <si>
    <t>PIS</t>
  </si>
  <si>
    <t>BDI = 17,57%</t>
  </si>
  <si>
    <t>BDI = 10,07%</t>
  </si>
  <si>
    <t>HORISTA %</t>
  </si>
  <si>
    <t>MENSALISTA %</t>
  </si>
  <si>
    <t>A</t>
  </si>
  <si>
    <t>GRUPO A</t>
  </si>
  <si>
    <t>A1</t>
  </si>
  <si>
    <t xml:space="preserve">INSS </t>
  </si>
  <si>
    <t>A2</t>
  </si>
  <si>
    <t xml:space="preserve">SESI </t>
  </si>
  <si>
    <t>A3</t>
  </si>
  <si>
    <t xml:space="preserve">SENAI </t>
  </si>
  <si>
    <t>A4</t>
  </si>
  <si>
    <t xml:space="preserve">INCRA </t>
  </si>
  <si>
    <t>A5</t>
  </si>
  <si>
    <t xml:space="preserve">SEBRAE </t>
  </si>
  <si>
    <t>A6</t>
  </si>
  <si>
    <t xml:space="preserve">Salário Educação </t>
  </si>
  <si>
    <t>A7</t>
  </si>
  <si>
    <t xml:space="preserve">Seguro Contra Acidentes de Trabalho </t>
  </si>
  <si>
    <t>A8</t>
  </si>
  <si>
    <t xml:space="preserve">FGTS </t>
  </si>
  <si>
    <t>A9</t>
  </si>
  <si>
    <t xml:space="preserve">SECONCI </t>
  </si>
  <si>
    <t>B</t>
  </si>
  <si>
    <t>GRUPO B</t>
  </si>
  <si>
    <t>B1</t>
  </si>
  <si>
    <t xml:space="preserve">Repouso Semanal Remunerado </t>
  </si>
  <si>
    <t>B2</t>
  </si>
  <si>
    <t xml:space="preserve">Feriados </t>
  </si>
  <si>
    <t>B3</t>
  </si>
  <si>
    <t xml:space="preserve">Auxílio - Enfermidade </t>
  </si>
  <si>
    <t>B4</t>
  </si>
  <si>
    <t xml:space="preserve">13º Salário </t>
  </si>
  <si>
    <t>B5</t>
  </si>
  <si>
    <t xml:space="preserve">Licença Paternidade </t>
  </si>
  <si>
    <t>B6</t>
  </si>
  <si>
    <t xml:space="preserve">Faltas Justificadas </t>
  </si>
  <si>
    <t>B7</t>
  </si>
  <si>
    <t xml:space="preserve">Dias de Chuvas </t>
  </si>
  <si>
    <t>B8</t>
  </si>
  <si>
    <t xml:space="preserve">Auxílio Acidente de Trabalho </t>
  </si>
  <si>
    <t>B9</t>
  </si>
  <si>
    <t xml:space="preserve">Férias Gozadas </t>
  </si>
  <si>
    <t>B10</t>
  </si>
  <si>
    <t xml:space="preserve">Salário Maternidade </t>
  </si>
  <si>
    <t>C</t>
  </si>
  <si>
    <t>GRUPO C</t>
  </si>
  <si>
    <t>C1</t>
  </si>
  <si>
    <t xml:space="preserve">Aviso Prévio Indenizado </t>
  </si>
  <si>
    <t>C2</t>
  </si>
  <si>
    <t xml:space="preserve">Aviso Prévio Trabalhado </t>
  </si>
  <si>
    <t>C3</t>
  </si>
  <si>
    <t xml:space="preserve">Férias Indenizadas </t>
  </si>
  <si>
    <t>C4</t>
  </si>
  <si>
    <t xml:space="preserve">Depósito Rescisão Sem Justa Causa </t>
  </si>
  <si>
    <t>C5</t>
  </si>
  <si>
    <t xml:space="preserve">Indenização Adicional </t>
  </si>
  <si>
    <t>D</t>
  </si>
  <si>
    <t>GRUPO D</t>
  </si>
  <si>
    <t>D1</t>
  </si>
  <si>
    <t xml:space="preserve">Reincidência de Grupo A sobre Grupo B </t>
  </si>
  <si>
    <t>D2</t>
  </si>
  <si>
    <t xml:space="preserve">Reincidência de Grupo A sobre Aviso Prévio Trabalhado e Reincidência do FGTS sobre Aviso Prévio Indenizado </t>
  </si>
  <si>
    <t>A + B + C + D =</t>
  </si>
  <si>
    <t>MAPA DE COTAÇÕES - CADASTRO DE FORNECEDORES</t>
  </si>
  <si>
    <t>MAPA DE COTAÇÕES - PREÇOS</t>
  </si>
  <si>
    <t>MÉDIA</t>
  </si>
  <si>
    <t>MEDIANA</t>
  </si>
  <si>
    <t>MENOR</t>
  </si>
  <si>
    <t>Fornecedores</t>
  </si>
  <si>
    <t>Fornecedor A</t>
  </si>
  <si>
    <t>Fornecedor B</t>
  </si>
  <si>
    <t>Fornecedor C</t>
  </si>
  <si>
    <t>MOBILIZAÇÃO DE CONTAINER</t>
  </si>
  <si>
    <t>Razão Social:</t>
  </si>
  <si>
    <t>LOKTAINER LOCAÇÃO DE CONTAINER</t>
  </si>
  <si>
    <t>BRAVO LOCAÇÃO DE MÁQUINAS E EQUIPAMENTOS</t>
  </si>
  <si>
    <t>PIRAJU EQUIPAMENTOS</t>
  </si>
  <si>
    <t>CNPJ:</t>
  </si>
  <si>
    <t>25.259.985/0004-48</t>
  </si>
  <si>
    <t>14.543.772/0001-84</t>
  </si>
  <si>
    <t>02.527.674/0001-74</t>
  </si>
  <si>
    <t>Nome do Contato:</t>
  </si>
  <si>
    <t>COMERCIAL</t>
  </si>
  <si>
    <t>Data do Contato:</t>
  </si>
  <si>
    <t>Telefone:</t>
  </si>
  <si>
    <t>81 98138-3377</t>
  </si>
  <si>
    <t>Preço Produto:</t>
  </si>
  <si>
    <t>Frete e limpeza:</t>
  </si>
  <si>
    <t>Preço total:</t>
  </si>
  <si>
    <t>DESMOBILIZAÇÃO DE CONTAINER</t>
  </si>
  <si>
    <t>Telefone/E-mail:</t>
  </si>
  <si>
    <t>Frete:</t>
  </si>
  <si>
    <t>COMP-57092914</t>
  </si>
  <si>
    <t>LOCAÇÃO DE CONTAINER PARA ESCRITORIO SEM BANHEIRO</t>
  </si>
  <si>
    <t>COMP-15514540</t>
  </si>
  <si>
    <t>LOCAÇÃO DE CONTAINER PARA ESCRITORIO COM BANHEIRO</t>
  </si>
  <si>
    <t>LITORAL BANHEIROS QUÍMICOS</t>
  </si>
  <si>
    <t>BW LOCAÇÕES E SERVIÇOS</t>
  </si>
  <si>
    <t>WC LOC</t>
  </si>
  <si>
    <t>11.761.604/0001-77</t>
  </si>
  <si>
    <t>03.609.5070001-35</t>
  </si>
  <si>
    <t xml:space="preserve"> 11.897.590/0001-13</t>
  </si>
  <si>
    <t>IANA RENATA</t>
  </si>
  <si>
    <t>DRIELLY MARTINS</t>
  </si>
  <si>
    <t>VIVIANE CARNEIRO</t>
  </si>
  <si>
    <t>81 99812-5679</t>
  </si>
  <si>
    <t>81 3339-1469</t>
  </si>
  <si>
    <t>81 9968-0675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</si>
</sst>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2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_(* #,##0.00_);_(* \(#,##0.00\);_(* &quot;-&quot;??_);_(@_)"/>
    <numFmt numFmtId="181" formatCode="###,###,##0.00"/>
    <numFmt numFmtId="182" formatCode="\R\$\ #,##0.00"/>
    <numFmt numFmtId="183" formatCode="#,##0.00000000"/>
    <numFmt numFmtId="184" formatCode="#,##0.0000"/>
    <numFmt numFmtId="185" formatCode="\R\$\ #,##0.0000"/>
    <numFmt numFmtId="186" formatCode="#,##0.00;\-#,##0.00"/>
    <numFmt numFmtId="187" formatCode="\R\$\ ###,###,##0.00"/>
  </numFmts>
  <fonts count="42">
    <font>
      <sz val="11"/>
      <color theme="1"/>
      <name val="Calibri"/>
      <charset val="134"/>
      <scheme val="minor"/>
    </font>
    <font>
      <sz val="10"/>
      <name val="Arial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u/>
      <sz val="11"/>
      <color theme="10"/>
      <name val="Calibri"/>
      <charset val="134"/>
      <scheme val="minor"/>
    </font>
    <font>
      <sz val="9"/>
      <color theme="1"/>
      <name val="Calibri"/>
      <charset val="134"/>
      <scheme val="minor"/>
    </font>
    <font>
      <b/>
      <sz val="9"/>
      <color rgb="FF000000"/>
      <name val="Arial"/>
      <charset val="134"/>
    </font>
    <font>
      <sz val="9"/>
      <color rgb="FF000000"/>
      <name val="Arial"/>
      <charset val="134"/>
    </font>
    <font>
      <sz val="9"/>
      <color rgb="FF000000"/>
      <name val="SansSerif"/>
      <charset val="134"/>
    </font>
    <font>
      <b/>
      <sz val="9"/>
      <color rgb="FF000000"/>
      <name val="SansSerif"/>
      <charset val="134"/>
    </font>
    <font>
      <b/>
      <sz val="10"/>
      <name val="Arial"/>
      <charset val="134"/>
    </font>
    <font>
      <sz val="10"/>
      <color theme="1"/>
      <name val="Calibri"/>
      <charset val="134"/>
      <scheme val="minor"/>
    </font>
    <font>
      <sz val="10"/>
      <color theme="1"/>
      <name val="Arial"/>
      <charset val="134"/>
    </font>
    <font>
      <sz val="10"/>
      <color theme="0" tint="-0.249977111117893"/>
      <name val="Calibri"/>
      <charset val="134"/>
      <scheme val="minor"/>
    </font>
    <font>
      <b/>
      <sz val="10"/>
      <color theme="0" tint="-0.249977111117893"/>
      <name val="Arial"/>
      <charset val="134"/>
    </font>
    <font>
      <b/>
      <sz val="10"/>
      <color theme="0"/>
      <name val="Arial"/>
      <charset val="134"/>
    </font>
    <font>
      <b/>
      <sz val="10"/>
      <color rgb="FF000000"/>
      <name val="Arial"/>
      <charset val="134"/>
    </font>
    <font>
      <b/>
      <sz val="10"/>
      <color theme="1"/>
      <name val="Arial"/>
      <charset val="134"/>
    </font>
    <font>
      <i/>
      <sz val="10"/>
      <color rgb="FF000000"/>
      <name val="Arial"/>
      <charset val="134"/>
    </font>
    <font>
      <sz val="10"/>
      <color rgb="FF000000"/>
      <name val="Arial"/>
      <charset val="134"/>
    </font>
    <font>
      <i/>
      <sz val="11"/>
      <name val="Arial"/>
      <charset val="134"/>
    </font>
    <font>
      <sz val="1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0000"/>
      <name val="Calibri"/>
      <charset val="134"/>
      <scheme val="minor"/>
    </font>
  </fonts>
  <fills count="47">
    <fill>
      <patternFill patternType="none"/>
    </fill>
    <fill>
      <patternFill patternType="gray125"/>
    </fill>
    <fill>
      <patternFill patternType="solid">
        <fgColor theme="0" tint="-0.349986266670736"/>
        <bgColor indexed="8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FDFD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AFEDB"/>
        <bgColor indexed="64"/>
      </patternFill>
    </fill>
    <fill>
      <patternFill patternType="solid">
        <fgColor rgb="FFFAFFE9"/>
        <bgColor indexed="64"/>
      </patternFill>
    </fill>
    <fill>
      <patternFill patternType="solid">
        <fgColor rgb="FFFEDEE3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5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/>
    <xf numFmtId="176" fontId="1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179" fontId="1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16" borderId="45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46" applyNumberFormat="0" applyFill="0" applyAlignment="0" applyProtection="0">
      <alignment vertical="center"/>
    </xf>
    <xf numFmtId="0" fontId="28" fillId="0" borderId="46" applyNumberFormat="0" applyFill="0" applyAlignment="0" applyProtection="0">
      <alignment vertical="center"/>
    </xf>
    <xf numFmtId="0" fontId="29" fillId="0" borderId="4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17" borderId="48" applyNumberFormat="0" applyAlignment="0" applyProtection="0">
      <alignment vertical="center"/>
    </xf>
    <xf numFmtId="0" fontId="31" fillId="18" borderId="49" applyNumberFormat="0" applyAlignment="0" applyProtection="0">
      <alignment vertical="center"/>
    </xf>
    <xf numFmtId="0" fontId="32" fillId="18" borderId="48" applyNumberFormat="0" applyAlignment="0" applyProtection="0">
      <alignment vertical="center"/>
    </xf>
    <xf numFmtId="0" fontId="33" fillId="19" borderId="50" applyNumberFormat="0" applyAlignment="0" applyProtection="0">
      <alignment vertical="center"/>
    </xf>
    <xf numFmtId="0" fontId="34" fillId="0" borderId="51" applyNumberFormat="0" applyFill="0" applyAlignment="0" applyProtection="0">
      <alignment vertical="center"/>
    </xf>
    <xf numFmtId="0" fontId="35" fillId="0" borderId="52" applyNumberFormat="0" applyFill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/>
    <xf numFmtId="0" fontId="0" fillId="0" borderId="0"/>
    <xf numFmtId="0" fontId="0" fillId="0" borderId="0"/>
    <xf numFmtId="0" fontId="0" fillId="0" borderId="0"/>
    <xf numFmtId="0" fontId="1" fillId="0" borderId="0"/>
    <xf numFmtId="0" fontId="41" fillId="0" borderId="0"/>
    <xf numFmtId="0" fontId="41" fillId="0" borderId="0"/>
    <xf numFmtId="0" fontId="1" fillId="0" borderId="0"/>
    <xf numFmtId="0" fontId="0" fillId="0" borderId="0"/>
    <xf numFmtId="0" fontId="1" fillId="0" borderId="0"/>
    <xf numFmtId="0" fontId="0" fillId="0" borderId="0"/>
    <xf numFmtId="0" fontId="1" fillId="0" borderId="0"/>
    <xf numFmtId="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6" fontId="0" fillId="0" borderId="0" applyFont="0" applyFill="0" applyBorder="0" applyAlignment="0" applyProtection="0"/>
  </cellStyleXfs>
  <cellXfs count="420">
    <xf numFmtId="0" fontId="0" fillId="0" borderId="0" xfId="0"/>
    <xf numFmtId="0" fontId="1" fillId="0" borderId="0" xfId="58"/>
    <xf numFmtId="0" fontId="2" fillId="0" borderId="1" xfId="56" applyFont="1" applyBorder="1"/>
    <xf numFmtId="0" fontId="2" fillId="0" borderId="2" xfId="56" applyFont="1" applyBorder="1"/>
    <xf numFmtId="0" fontId="2" fillId="0" borderId="3" xfId="56" applyFont="1" applyBorder="1"/>
    <xf numFmtId="0" fontId="2" fillId="0" borderId="4" xfId="56" applyFont="1" applyBorder="1"/>
    <xf numFmtId="0" fontId="2" fillId="0" borderId="0" xfId="56" applyFont="1"/>
    <xf numFmtId="0" fontId="2" fillId="0" borderId="5" xfId="56" applyFont="1" applyBorder="1"/>
    <xf numFmtId="0" fontId="3" fillId="0" borderId="6" xfId="51" applyFont="1" applyBorder="1" applyAlignment="1">
      <alignment horizontal="center" vertical="center"/>
    </xf>
    <xf numFmtId="0" fontId="3" fillId="0" borderId="7" xfId="51" applyFont="1" applyBorder="1" applyAlignment="1">
      <alignment horizontal="center" vertical="center"/>
    </xf>
    <xf numFmtId="0" fontId="3" fillId="0" borderId="8" xfId="51" applyFont="1" applyBorder="1" applyAlignment="1">
      <alignment horizontal="center" vertical="center"/>
    </xf>
    <xf numFmtId="0" fontId="3" fillId="0" borderId="9" xfId="51" applyFont="1" applyBorder="1" applyAlignment="1">
      <alignment horizontal="center" vertical="center"/>
    </xf>
    <xf numFmtId="0" fontId="3" fillId="0" borderId="10" xfId="51" applyFont="1" applyBorder="1" applyAlignment="1">
      <alignment horizontal="center" vertical="center"/>
    </xf>
    <xf numFmtId="0" fontId="3" fillId="0" borderId="11" xfId="51" applyFont="1" applyBorder="1" applyAlignment="1">
      <alignment horizontal="center" vertical="center"/>
    </xf>
    <xf numFmtId="0" fontId="3" fillId="0" borderId="12" xfId="51" applyFont="1" applyBorder="1" applyAlignment="1">
      <alignment horizontal="center" vertical="center"/>
    </xf>
    <xf numFmtId="0" fontId="3" fillId="0" borderId="13" xfId="51" applyFont="1" applyBorder="1" applyAlignment="1">
      <alignment horizontal="center" vertical="center"/>
    </xf>
    <xf numFmtId="0" fontId="3" fillId="2" borderId="6" xfId="54" applyFont="1" applyFill="1" applyBorder="1" applyAlignment="1">
      <alignment vertical="center" wrapText="1"/>
    </xf>
    <xf numFmtId="0" fontId="3" fillId="2" borderId="7" xfId="54" applyFont="1" applyFill="1" applyBorder="1" applyAlignment="1">
      <alignment vertical="center" wrapText="1"/>
    </xf>
    <xf numFmtId="0" fontId="3" fillId="2" borderId="7" xfId="54" applyFont="1" applyFill="1" applyBorder="1" applyAlignment="1">
      <alignment horizontal="center" vertical="center" wrapText="1"/>
    </xf>
    <xf numFmtId="0" fontId="3" fillId="2" borderId="8" xfId="54" applyFont="1" applyFill="1" applyBorder="1" applyAlignment="1">
      <alignment horizontal="center" vertical="center" wrapText="1"/>
    </xf>
    <xf numFmtId="0" fontId="2" fillId="0" borderId="14" xfId="50" applyFont="1" applyBorder="1" applyAlignment="1">
      <alignment horizontal="center" vertical="center" wrapText="1"/>
    </xf>
    <xf numFmtId="0" fontId="2" fillId="0" borderId="15" xfId="54" applyFont="1" applyBorder="1" applyAlignment="1">
      <alignment horizontal="center" vertical="center" wrapText="1"/>
    </xf>
    <xf numFmtId="0" fontId="2" fillId="0" borderId="7" xfId="54" applyFont="1" applyBorder="1" applyAlignment="1">
      <alignment horizontal="center" vertical="center" wrapText="1"/>
    </xf>
    <xf numFmtId="4" fontId="2" fillId="3" borderId="15" xfId="54" applyNumberFormat="1" applyFont="1" applyFill="1" applyBorder="1" applyAlignment="1">
      <alignment horizontal="center" vertical="center"/>
    </xf>
    <xf numFmtId="4" fontId="3" fillId="3" borderId="15" xfId="54" applyNumberFormat="1" applyFont="1" applyFill="1" applyBorder="1" applyAlignment="1">
      <alignment horizontal="center" vertical="center"/>
    </xf>
    <xf numFmtId="0" fontId="3" fillId="0" borderId="7" xfId="54" applyFont="1" applyBorder="1" applyAlignment="1">
      <alignment horizontal="left" vertical="center" wrapText="1"/>
    </xf>
    <xf numFmtId="0" fontId="2" fillId="0" borderId="7" xfId="50" applyFont="1" applyBorder="1" applyAlignment="1">
      <alignment horizontal="center" vertical="center" wrapText="1"/>
    </xf>
    <xf numFmtId="0" fontId="2" fillId="0" borderId="8" xfId="55" applyFont="1" applyBorder="1" applyAlignment="1">
      <alignment horizontal="center" vertical="center" wrapText="1"/>
    </xf>
    <xf numFmtId="0" fontId="2" fillId="0" borderId="16" xfId="50" applyFont="1" applyBorder="1" applyAlignment="1">
      <alignment horizontal="center" vertical="center" wrapText="1"/>
    </xf>
    <xf numFmtId="0" fontId="2" fillId="0" borderId="17" xfId="54" applyFont="1" applyBorder="1" applyAlignment="1">
      <alignment horizontal="center" vertical="center" wrapText="1"/>
    </xf>
    <xf numFmtId="4" fontId="2" fillId="3" borderId="17" xfId="54" applyNumberFormat="1" applyFont="1" applyFill="1" applyBorder="1" applyAlignment="1">
      <alignment horizontal="center" vertical="center"/>
    </xf>
    <xf numFmtId="4" fontId="3" fillId="3" borderId="17" xfId="54" applyNumberFormat="1" applyFont="1" applyFill="1" applyBorder="1" applyAlignment="1">
      <alignment horizontal="center" vertical="center"/>
    </xf>
    <xf numFmtId="58" fontId="2" fillId="0" borderId="8" xfId="55" applyNumberFormat="1" applyFont="1" applyBorder="1" applyAlignment="1">
      <alignment horizontal="center" vertical="center" wrapText="1"/>
    </xf>
    <xf numFmtId="0" fontId="4" fillId="0" borderId="7" xfId="49" applyFill="1" applyBorder="1" applyAlignment="1">
      <alignment horizontal="center" vertical="center" wrapText="1"/>
    </xf>
    <xf numFmtId="0" fontId="4" fillId="0" borderId="8" xfId="49" applyFill="1" applyBorder="1" applyAlignment="1">
      <alignment horizontal="center" vertical="center" wrapText="1"/>
    </xf>
    <xf numFmtId="58" fontId="2" fillId="0" borderId="7" xfId="50" applyNumberFormat="1" applyFont="1" applyBorder="1" applyAlignment="1">
      <alignment horizontal="center" vertical="center" wrapText="1"/>
    </xf>
    <xf numFmtId="0" fontId="2" fillId="0" borderId="8" xfId="50" applyFont="1" applyBorder="1" applyAlignment="1">
      <alignment horizontal="center" vertical="center" wrapText="1"/>
    </xf>
    <xf numFmtId="4" fontId="2" fillId="4" borderId="7" xfId="50" applyNumberFormat="1" applyFont="1" applyFill="1" applyBorder="1" applyAlignment="1">
      <alignment horizontal="center" vertical="center"/>
    </xf>
    <xf numFmtId="4" fontId="2" fillId="4" borderId="8" xfId="50" applyNumberFormat="1" applyFont="1" applyFill="1" applyBorder="1" applyAlignment="1">
      <alignment horizontal="center" vertical="center"/>
    </xf>
    <xf numFmtId="4" fontId="2" fillId="0" borderId="7" xfId="50" applyNumberFormat="1" applyFont="1" applyBorder="1" applyAlignment="1">
      <alignment horizontal="center" vertical="center"/>
    </xf>
    <xf numFmtId="4" fontId="2" fillId="0" borderId="8" xfId="50" applyNumberFormat="1" applyFont="1" applyBorder="1" applyAlignment="1">
      <alignment horizontal="center" vertical="center"/>
    </xf>
    <xf numFmtId="0" fontId="2" fillId="0" borderId="18" xfId="50" applyFont="1" applyBorder="1" applyAlignment="1">
      <alignment horizontal="center" vertical="center" wrapText="1"/>
    </xf>
    <xf numFmtId="0" fontId="2" fillId="0" borderId="19" xfId="54" applyFont="1" applyBorder="1" applyAlignment="1">
      <alignment horizontal="center" vertical="center" wrapText="1"/>
    </xf>
    <xf numFmtId="4" fontId="2" fillId="3" borderId="19" xfId="54" applyNumberFormat="1" applyFont="1" applyFill="1" applyBorder="1" applyAlignment="1">
      <alignment horizontal="center" vertical="center"/>
    </xf>
    <xf numFmtId="4" fontId="3" fillId="3" borderId="19" xfId="54" applyNumberFormat="1" applyFont="1" applyFill="1" applyBorder="1" applyAlignment="1">
      <alignment horizontal="center" vertical="center"/>
    </xf>
    <xf numFmtId="0" fontId="2" fillId="3" borderId="14" xfId="50" applyFont="1" applyFill="1" applyBorder="1" applyAlignment="1">
      <alignment horizontal="center" vertical="center" wrapText="1"/>
    </xf>
    <xf numFmtId="0" fontId="2" fillId="3" borderId="16" xfId="50" applyFont="1" applyFill="1" applyBorder="1" applyAlignment="1">
      <alignment horizontal="center" vertical="center" wrapText="1"/>
    </xf>
    <xf numFmtId="0" fontId="2" fillId="3" borderId="18" xfId="50" applyFont="1" applyFill="1" applyBorder="1" applyAlignment="1">
      <alignment horizontal="center" vertical="center" wrapText="1"/>
    </xf>
    <xf numFmtId="0" fontId="2" fillId="3" borderId="0" xfId="50" applyFont="1" applyFill="1" applyAlignment="1">
      <alignment horizontal="center" vertical="center" wrapText="1"/>
    </xf>
    <xf numFmtId="0" fontId="2" fillId="0" borderId="0" xfId="54" applyFont="1" applyAlignment="1">
      <alignment horizontal="center" vertical="center" wrapText="1"/>
    </xf>
    <xf numFmtId="4" fontId="2" fillId="3" borderId="0" xfId="54" applyNumberFormat="1" applyFont="1" applyFill="1" applyAlignment="1">
      <alignment horizontal="center" vertical="center"/>
    </xf>
    <xf numFmtId="4" fontId="3" fillId="3" borderId="0" xfId="54" applyNumberFormat="1" applyFont="1" applyFill="1" applyAlignment="1">
      <alignment horizontal="center" vertical="center"/>
    </xf>
    <xf numFmtId="0" fontId="3" fillId="0" borderId="0" xfId="54" applyFont="1" applyAlignment="1">
      <alignment horizontal="left" vertical="center" wrapText="1"/>
    </xf>
    <xf numFmtId="4" fontId="2" fillId="0" borderId="0" xfId="50" applyNumberFormat="1" applyFont="1" applyAlignment="1">
      <alignment horizontal="center" vertical="center"/>
    </xf>
    <xf numFmtId="0" fontId="5" fillId="0" borderId="0" xfId="0" applyFont="1"/>
    <xf numFmtId="0" fontId="5" fillId="0" borderId="0" xfId="0" applyFont="1" applyFill="1" applyBorder="1" applyAlignment="1" applyProtection="1">
      <alignment wrapText="1"/>
      <protection locked="0"/>
    </xf>
    <xf numFmtId="0" fontId="5" fillId="0" borderId="0" xfId="0" applyFont="1" applyFill="1" applyAlignment="1" applyProtection="1">
      <alignment wrapText="1"/>
      <protection locked="0"/>
    </xf>
    <xf numFmtId="0" fontId="6" fillId="0" borderId="0" xfId="0" applyFont="1" applyFill="1" applyBorder="1" applyAlignment="1">
      <alignment horizontal="right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top" wrapText="1"/>
    </xf>
    <xf numFmtId="0" fontId="6" fillId="0" borderId="20" xfId="0" applyFont="1" applyFill="1" applyBorder="1" applyAlignment="1">
      <alignment horizontal="left" vertical="top" wrapText="1"/>
    </xf>
    <xf numFmtId="0" fontId="7" fillId="0" borderId="20" xfId="0" applyFont="1" applyFill="1" applyBorder="1" applyAlignment="1">
      <alignment horizontal="center" vertical="top" wrapText="1"/>
    </xf>
    <xf numFmtId="0" fontId="7" fillId="0" borderId="20" xfId="0" applyFont="1" applyFill="1" applyBorder="1" applyAlignment="1">
      <alignment horizontal="left" vertical="top" wrapText="1"/>
    </xf>
    <xf numFmtId="181" fontId="7" fillId="0" borderId="20" xfId="0" applyNumberFormat="1" applyFont="1" applyFill="1" applyBorder="1" applyAlignment="1">
      <alignment horizontal="right" vertical="top" wrapText="1"/>
    </xf>
    <xf numFmtId="4" fontId="7" fillId="0" borderId="20" xfId="0" applyNumberFormat="1" applyFont="1" applyFill="1" applyBorder="1" applyAlignment="1">
      <alignment horizontal="right" vertical="top" wrapText="1"/>
    </xf>
    <xf numFmtId="0" fontId="6" fillId="0" borderId="20" xfId="0" applyFont="1" applyFill="1" applyBorder="1" applyAlignment="1">
      <alignment horizontal="right" vertical="center" wrapText="1"/>
    </xf>
    <xf numFmtId="4" fontId="6" fillId="0" borderId="20" xfId="0" applyNumberFormat="1" applyFont="1" applyFill="1" applyBorder="1" applyAlignment="1">
      <alignment horizontal="right" vertical="top" wrapText="1"/>
    </xf>
    <xf numFmtId="4" fontId="6" fillId="0" borderId="0" xfId="0" applyNumberFormat="1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5" fillId="0" borderId="0" xfId="52" applyFont="1"/>
    <xf numFmtId="0" fontId="5" fillId="0" borderId="0" xfId="52" applyFont="1" applyAlignment="1" applyProtection="1">
      <alignment wrapText="1"/>
      <protection locked="0"/>
    </xf>
    <xf numFmtId="0" fontId="9" fillId="5" borderId="20" xfId="52" applyFont="1" applyFill="1" applyBorder="1" applyAlignment="1">
      <alignment horizontal="center" vertical="center" wrapText="1"/>
    </xf>
    <xf numFmtId="0" fontId="9" fillId="0" borderId="20" xfId="52" applyFont="1" applyBorder="1" applyAlignment="1">
      <alignment horizontal="center" vertical="center" wrapText="1"/>
    </xf>
    <xf numFmtId="0" fontId="8" fillId="0" borderId="20" xfId="52" applyFont="1" applyBorder="1" applyAlignment="1">
      <alignment horizontal="left" vertical="center" wrapText="1"/>
    </xf>
    <xf numFmtId="0" fontId="7" fillId="0" borderId="20" xfId="52" applyFont="1" applyBorder="1" applyAlignment="1">
      <alignment horizontal="left" vertical="center" wrapText="1"/>
    </xf>
    <xf numFmtId="4" fontId="7" fillId="0" borderId="20" xfId="52" applyNumberFormat="1" applyFont="1" applyBorder="1" applyAlignment="1">
      <alignment horizontal="center" vertical="center" wrapText="1"/>
    </xf>
    <xf numFmtId="182" fontId="7" fillId="0" borderId="20" xfId="52" applyNumberFormat="1" applyFont="1" applyBorder="1" applyAlignment="1">
      <alignment horizontal="right" vertical="center" wrapText="1"/>
    </xf>
    <xf numFmtId="4" fontId="7" fillId="0" borderId="21" xfId="52" applyNumberFormat="1" applyFont="1" applyBorder="1" applyAlignment="1">
      <alignment horizontal="center" vertical="center" wrapText="1"/>
    </xf>
    <xf numFmtId="0" fontId="5" fillId="0" borderId="21" xfId="52" applyFont="1" applyBorder="1" applyAlignment="1" applyProtection="1">
      <alignment wrapText="1"/>
      <protection locked="0"/>
    </xf>
    <xf numFmtId="0" fontId="5" fillId="0" borderId="22" xfId="52" applyFont="1" applyBorder="1" applyAlignment="1" applyProtection="1">
      <alignment wrapText="1"/>
      <protection locked="0"/>
    </xf>
    <xf numFmtId="0" fontId="5" fillId="0" borderId="23" xfId="52" applyFont="1" applyBorder="1" applyAlignment="1" applyProtection="1">
      <alignment wrapText="1"/>
      <protection locked="0"/>
    </xf>
    <xf numFmtId="182" fontId="6" fillId="0" borderId="20" xfId="52" applyNumberFormat="1" applyFont="1" applyBorder="1" applyAlignment="1">
      <alignment horizontal="right" vertical="center" wrapText="1"/>
    </xf>
    <xf numFmtId="0" fontId="5" fillId="5" borderId="24" xfId="52" applyFont="1" applyFill="1" applyBorder="1" applyAlignment="1" applyProtection="1">
      <alignment wrapText="1"/>
      <protection locked="0"/>
    </xf>
    <xf numFmtId="0" fontId="5" fillId="5" borderId="25" xfId="52" applyFont="1" applyFill="1" applyBorder="1" applyAlignment="1" applyProtection="1">
      <alignment wrapText="1"/>
      <protection locked="0"/>
    </xf>
    <xf numFmtId="182" fontId="8" fillId="5" borderId="26" xfId="52" applyNumberFormat="1" applyFont="1" applyFill="1" applyBorder="1" applyAlignment="1">
      <alignment horizontal="right" vertical="center" wrapText="1"/>
    </xf>
    <xf numFmtId="4" fontId="7" fillId="5" borderId="20" xfId="52" applyNumberFormat="1" applyFont="1" applyFill="1" applyBorder="1" applyAlignment="1">
      <alignment horizontal="center" vertical="center" wrapText="1"/>
    </xf>
    <xf numFmtId="182" fontId="7" fillId="5" borderId="20" xfId="52" applyNumberFormat="1" applyFont="1" applyFill="1" applyBorder="1" applyAlignment="1">
      <alignment horizontal="right" vertical="center" wrapText="1"/>
    </xf>
    <xf numFmtId="182" fontId="7" fillId="5" borderId="22" xfId="52" applyNumberFormat="1" applyFont="1" applyFill="1" applyBorder="1" applyAlignment="1">
      <alignment horizontal="right" vertical="center" wrapText="1"/>
    </xf>
    <xf numFmtId="0" fontId="5" fillId="5" borderId="27" xfId="52" applyFont="1" applyFill="1" applyBorder="1" applyAlignment="1" applyProtection="1">
      <alignment wrapText="1"/>
      <protection locked="0"/>
    </xf>
    <xf numFmtId="0" fontId="5" fillId="5" borderId="28" xfId="52" applyFont="1" applyFill="1" applyBorder="1" applyAlignment="1" applyProtection="1">
      <alignment wrapText="1"/>
      <protection locked="0"/>
    </xf>
    <xf numFmtId="0" fontId="5" fillId="5" borderId="29" xfId="52" applyFont="1" applyFill="1" applyBorder="1" applyAlignment="1" applyProtection="1">
      <alignment wrapText="1"/>
      <protection locked="0"/>
    </xf>
    <xf numFmtId="0" fontId="8" fillId="0" borderId="25" xfId="52" applyFont="1" applyBorder="1" applyAlignment="1">
      <alignment horizontal="center" vertical="center" wrapText="1"/>
    </xf>
    <xf numFmtId="0" fontId="8" fillId="0" borderId="0" xfId="52" applyFont="1" applyAlignment="1">
      <alignment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left" vertical="center" wrapText="1"/>
    </xf>
    <xf numFmtId="0" fontId="7" fillId="7" borderId="0" xfId="0" applyFont="1" applyFill="1" applyBorder="1" applyAlignment="1">
      <alignment horizontal="center" vertical="top" wrapText="1"/>
    </xf>
    <xf numFmtId="0" fontId="7" fillId="7" borderId="0" xfId="0" applyFont="1" applyFill="1" applyBorder="1" applyAlignment="1">
      <alignment horizontal="left" vertical="top" wrapText="1"/>
    </xf>
    <xf numFmtId="4" fontId="7" fillId="7" borderId="0" xfId="0" applyNumberFormat="1" applyFont="1" applyFill="1" applyBorder="1" applyAlignment="1">
      <alignment horizontal="right" vertical="top" wrapText="1"/>
    </xf>
    <xf numFmtId="182" fontId="7" fillId="7" borderId="0" xfId="0" applyNumberFormat="1" applyFont="1" applyFill="1" applyBorder="1" applyAlignment="1">
      <alignment horizontal="right" vertical="top" wrapText="1"/>
    </xf>
    <xf numFmtId="4" fontId="7" fillId="7" borderId="0" xfId="0" applyNumberFormat="1" applyFont="1" applyFill="1" applyBorder="1" applyAlignment="1">
      <alignment horizontal="center" vertical="top" wrapText="1"/>
    </xf>
    <xf numFmtId="0" fontId="7" fillId="8" borderId="0" xfId="0" applyFont="1" applyFill="1" applyBorder="1" applyAlignment="1">
      <alignment horizontal="center" vertical="top" wrapText="1"/>
    </xf>
    <xf numFmtId="0" fontId="7" fillId="8" borderId="0" xfId="0" applyFont="1" applyFill="1" applyBorder="1" applyAlignment="1">
      <alignment horizontal="left" vertical="top" wrapText="1"/>
    </xf>
    <xf numFmtId="4" fontId="7" fillId="8" borderId="0" xfId="0" applyNumberFormat="1" applyFont="1" applyFill="1" applyBorder="1" applyAlignment="1">
      <alignment horizontal="right" vertical="top" wrapText="1"/>
    </xf>
    <xf numFmtId="182" fontId="7" fillId="8" borderId="0" xfId="0" applyNumberFormat="1" applyFont="1" applyFill="1" applyBorder="1" applyAlignment="1">
      <alignment horizontal="right" vertical="top" wrapText="1"/>
    </xf>
    <xf numFmtId="4" fontId="7" fillId="8" borderId="0" xfId="0" applyNumberFormat="1" applyFont="1" applyFill="1" applyBorder="1" applyAlignment="1">
      <alignment horizontal="center" vertical="top" wrapText="1"/>
    </xf>
    <xf numFmtId="0" fontId="7" fillId="9" borderId="0" xfId="0" applyFont="1" applyFill="1" applyBorder="1" applyAlignment="1">
      <alignment horizontal="center" vertical="top" wrapText="1"/>
    </xf>
    <xf numFmtId="0" fontId="7" fillId="9" borderId="0" xfId="0" applyFont="1" applyFill="1" applyBorder="1" applyAlignment="1">
      <alignment horizontal="left" vertical="top" wrapText="1"/>
    </xf>
    <xf numFmtId="4" fontId="7" fillId="9" borderId="0" xfId="0" applyNumberFormat="1" applyFont="1" applyFill="1" applyBorder="1" applyAlignment="1">
      <alignment horizontal="right" vertical="top" wrapText="1"/>
    </xf>
    <xf numFmtId="182" fontId="7" fillId="9" borderId="0" xfId="0" applyNumberFormat="1" applyFont="1" applyFill="1" applyBorder="1" applyAlignment="1">
      <alignment horizontal="right" vertical="top" wrapText="1"/>
    </xf>
    <xf numFmtId="4" fontId="7" fillId="9" borderId="0" xfId="0" applyNumberFormat="1" applyFont="1" applyFill="1" applyBorder="1" applyAlignment="1">
      <alignment horizontal="center" vertical="top" wrapText="1"/>
    </xf>
    <xf numFmtId="182" fontId="7" fillId="0" borderId="0" xfId="0" applyNumberFormat="1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left" vertical="top" wrapText="1"/>
    </xf>
    <xf numFmtId="0" fontId="6" fillId="0" borderId="20" xfId="0" applyFont="1" applyFill="1" applyBorder="1" applyAlignment="1">
      <alignment horizontal="left" vertical="center" wrapText="1"/>
    </xf>
    <xf numFmtId="0" fontId="9" fillId="10" borderId="20" xfId="0" applyFont="1" applyFill="1" applyBorder="1" applyAlignment="1">
      <alignment horizontal="left" vertical="center" wrapText="1"/>
    </xf>
    <xf numFmtId="0" fontId="6" fillId="10" borderId="20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top" wrapText="1"/>
    </xf>
    <xf numFmtId="0" fontId="8" fillId="0" borderId="20" xfId="0" applyFont="1" applyFill="1" applyBorder="1" applyAlignment="1">
      <alignment horizontal="justify" vertical="top" wrapText="1"/>
    </xf>
    <xf numFmtId="183" fontId="8" fillId="0" borderId="20" xfId="0" applyNumberFormat="1" applyFont="1" applyFill="1" applyBorder="1" applyAlignment="1">
      <alignment horizontal="right" vertical="top" wrapText="1"/>
    </xf>
    <xf numFmtId="182" fontId="8" fillId="0" borderId="20" xfId="0" applyNumberFormat="1" applyFont="1" applyFill="1" applyBorder="1" applyAlignment="1">
      <alignment horizontal="right" vertical="top" wrapText="1"/>
    </xf>
    <xf numFmtId="0" fontId="9" fillId="0" borderId="20" xfId="0" applyFont="1" applyFill="1" applyBorder="1" applyAlignment="1">
      <alignment horizontal="right" vertical="top" wrapText="1"/>
    </xf>
    <xf numFmtId="182" fontId="9" fillId="0" borderId="20" xfId="0" applyNumberFormat="1" applyFont="1" applyFill="1" applyBorder="1" applyAlignment="1">
      <alignment horizontal="right" vertical="top" wrapText="1"/>
    </xf>
    <xf numFmtId="4" fontId="6" fillId="0" borderId="20" xfId="0" applyNumberFormat="1" applyFont="1" applyFill="1" applyBorder="1" applyAlignment="1">
      <alignment horizontal="right" vertical="center" wrapText="1"/>
    </xf>
    <xf numFmtId="0" fontId="6" fillId="10" borderId="24" xfId="0" applyFont="1" applyFill="1" applyBorder="1" applyAlignment="1">
      <alignment horizontal="left" vertical="center" wrapText="1"/>
    </xf>
    <xf numFmtId="0" fontId="6" fillId="10" borderId="3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left" vertical="center" wrapText="1"/>
    </xf>
    <xf numFmtId="183" fontId="7" fillId="0" borderId="20" xfId="0" applyNumberFormat="1" applyFont="1" applyFill="1" applyBorder="1" applyAlignment="1">
      <alignment horizontal="center" vertical="center" wrapText="1"/>
    </xf>
    <xf numFmtId="184" fontId="7" fillId="0" borderId="20" xfId="0" applyNumberFormat="1" applyFont="1" applyFill="1" applyBorder="1" applyAlignment="1">
      <alignment horizontal="center" vertical="center" wrapText="1"/>
    </xf>
    <xf numFmtId="185" fontId="7" fillId="0" borderId="20" xfId="0" applyNumberFormat="1" applyFont="1" applyFill="1" applyBorder="1" applyAlignment="1">
      <alignment horizontal="right" vertical="center" wrapText="1"/>
    </xf>
    <xf numFmtId="185" fontId="6" fillId="0" borderId="20" xfId="0" applyNumberFormat="1" applyFont="1" applyFill="1" applyBorder="1" applyAlignment="1">
      <alignment horizontal="right" vertical="center" wrapText="1"/>
    </xf>
    <xf numFmtId="0" fontId="6" fillId="10" borderId="20" xfId="0" applyFont="1" applyFill="1" applyBorder="1" applyAlignment="1">
      <alignment horizontal="left" vertical="center" wrapText="1"/>
    </xf>
    <xf numFmtId="0" fontId="7" fillId="0" borderId="21" xfId="0" applyFont="1" applyFill="1" applyBorder="1" applyAlignment="1">
      <alignment horizontal="left" vertical="center" wrapText="1"/>
    </xf>
    <xf numFmtId="4" fontId="7" fillId="0" borderId="20" xfId="0" applyNumberFormat="1" applyFont="1" applyFill="1" applyBorder="1" applyAlignment="1">
      <alignment horizontal="right" vertical="center" wrapText="1"/>
    </xf>
    <xf numFmtId="184" fontId="7" fillId="0" borderId="20" xfId="0" applyNumberFormat="1" applyFont="1" applyFill="1" applyBorder="1" applyAlignment="1">
      <alignment horizontal="right" vertical="center" wrapText="1"/>
    </xf>
    <xf numFmtId="182" fontId="7" fillId="0" borderId="20" xfId="0" applyNumberFormat="1" applyFont="1" applyFill="1" applyBorder="1" applyAlignment="1">
      <alignment horizontal="right" vertical="center" wrapText="1"/>
    </xf>
    <xf numFmtId="182" fontId="6" fillId="0" borderId="20" xfId="0" applyNumberFormat="1" applyFont="1" applyFill="1" applyBorder="1" applyAlignment="1">
      <alignment horizontal="right" vertical="center" wrapText="1"/>
    </xf>
    <xf numFmtId="183" fontId="7" fillId="0" borderId="20" xfId="0" applyNumberFormat="1" applyFont="1" applyFill="1" applyBorder="1" applyAlignment="1">
      <alignment horizontal="center" vertical="top" wrapText="1"/>
    </xf>
    <xf numFmtId="182" fontId="7" fillId="0" borderId="20" xfId="0" applyNumberFormat="1" applyFont="1" applyFill="1" applyBorder="1" applyAlignment="1">
      <alignment horizontal="right" vertical="top" wrapText="1"/>
    </xf>
    <xf numFmtId="0" fontId="10" fillId="0" borderId="0" xfId="60" applyFont="1" applyAlignment="1">
      <alignment vertical="center" wrapText="1"/>
    </xf>
    <xf numFmtId="0" fontId="11" fillId="0" borderId="0" xfId="59" applyFont="1" applyAlignment="1">
      <alignment horizontal="center"/>
    </xf>
    <xf numFmtId="0" fontId="12" fillId="0" borderId="0" xfId="59" applyFont="1"/>
    <xf numFmtId="0" fontId="12" fillId="0" borderId="0" xfId="59" applyFont="1" applyAlignment="1">
      <alignment horizontal="center"/>
    </xf>
    <xf numFmtId="4" fontId="12" fillId="0" borderId="0" xfId="59" applyNumberFormat="1" applyFont="1"/>
    <xf numFmtId="4" fontId="12" fillId="0" borderId="0" xfId="59" applyNumberFormat="1" applyFont="1" applyAlignment="1">
      <alignment horizontal="right"/>
    </xf>
    <xf numFmtId="0" fontId="11" fillId="0" borderId="0" xfId="59" applyFont="1"/>
    <xf numFmtId="0" fontId="10" fillId="0" borderId="31" xfId="60" applyFont="1" applyBorder="1" applyAlignment="1">
      <alignment vertical="center" wrapText="1"/>
    </xf>
    <xf numFmtId="0" fontId="10" fillId="11" borderId="32" xfId="60" applyFont="1" applyFill="1" applyBorder="1" applyAlignment="1">
      <alignment horizontal="center" vertical="top" wrapText="1"/>
    </xf>
    <xf numFmtId="0" fontId="10" fillId="11" borderId="31" xfId="60" applyFont="1" applyFill="1" applyBorder="1" applyAlignment="1">
      <alignment horizontal="left" vertical="top"/>
    </xf>
    <xf numFmtId="0" fontId="10" fillId="11" borderId="33" xfId="60" applyFont="1" applyFill="1" applyBorder="1" applyAlignment="1">
      <alignment horizontal="left" vertical="top"/>
    </xf>
    <xf numFmtId="0" fontId="10" fillId="0" borderId="0" xfId="60" applyFont="1" applyAlignment="1">
      <alignment horizontal="center" vertical="center" wrapText="1"/>
    </xf>
    <xf numFmtId="0" fontId="10" fillId="0" borderId="34" xfId="60" applyFont="1" applyBorder="1" applyAlignment="1">
      <alignment vertical="center" wrapText="1"/>
    </xf>
    <xf numFmtId="0" fontId="10" fillId="11" borderId="35" xfId="60" applyFont="1" applyFill="1" applyBorder="1" applyAlignment="1">
      <alignment horizontal="center" vertical="top" wrapText="1"/>
    </xf>
    <xf numFmtId="0" fontId="10" fillId="12" borderId="36" xfId="60" applyFont="1" applyFill="1" applyBorder="1" applyAlignment="1">
      <alignment horizontal="center" vertical="center"/>
    </xf>
    <xf numFmtId="0" fontId="10" fillId="12" borderId="13" xfId="60" applyFont="1" applyFill="1" applyBorder="1" applyAlignment="1">
      <alignment horizontal="center" vertical="center"/>
    </xf>
    <xf numFmtId="0" fontId="10" fillId="12" borderId="37" xfId="60" applyFont="1" applyFill="1" applyBorder="1" applyAlignment="1">
      <alignment horizontal="center" vertical="center"/>
    </xf>
    <xf numFmtId="0" fontId="13" fillId="0" borderId="0" xfId="59" applyFont="1"/>
    <xf numFmtId="0" fontId="10" fillId="11" borderId="36" xfId="60" applyFont="1" applyFill="1" applyBorder="1" applyAlignment="1">
      <alignment horizontal="left" vertical="center"/>
    </xf>
    <xf numFmtId="0" fontId="10" fillId="11" borderId="13" xfId="60" applyFont="1" applyFill="1" applyBorder="1" applyAlignment="1">
      <alignment horizontal="left" vertical="center"/>
    </xf>
    <xf numFmtId="0" fontId="10" fillId="11" borderId="37" xfId="60" applyFont="1" applyFill="1" applyBorder="1" applyAlignment="1">
      <alignment horizontal="left" vertical="center"/>
    </xf>
    <xf numFmtId="0" fontId="14" fillId="0" borderId="0" xfId="60" applyFont="1" applyAlignment="1">
      <alignment vertical="center" wrapText="1"/>
    </xf>
    <xf numFmtId="0" fontId="14" fillId="0" borderId="0" xfId="60" applyFont="1" applyAlignment="1">
      <alignment horizontal="center" vertical="center" wrapText="1"/>
    </xf>
    <xf numFmtId="0" fontId="10" fillId="11" borderId="36" xfId="60" applyFont="1" applyFill="1" applyBorder="1" applyAlignment="1">
      <alignment horizontal="left" vertical="top"/>
    </xf>
    <xf numFmtId="0" fontId="10" fillId="11" borderId="13" xfId="60" applyFont="1" applyFill="1" applyBorder="1" applyAlignment="1">
      <alignment horizontal="left" vertical="top"/>
    </xf>
    <xf numFmtId="0" fontId="10" fillId="11" borderId="37" xfId="60" applyFont="1" applyFill="1" applyBorder="1" applyAlignment="1">
      <alignment horizontal="left" vertical="top"/>
    </xf>
    <xf numFmtId="0" fontId="14" fillId="3" borderId="0" xfId="60" applyFont="1" applyFill="1" applyAlignment="1">
      <alignment vertical="center" wrapText="1"/>
    </xf>
    <xf numFmtId="0" fontId="14" fillId="3" borderId="0" xfId="60" applyFont="1" applyFill="1" applyAlignment="1">
      <alignment horizontal="center" vertical="center" wrapText="1"/>
    </xf>
    <xf numFmtId="0" fontId="10" fillId="11" borderId="38" xfId="60" applyFont="1" applyFill="1" applyBorder="1" applyAlignment="1">
      <alignment vertical="top"/>
    </xf>
    <xf numFmtId="0" fontId="10" fillId="11" borderId="39" xfId="60" applyFont="1" applyFill="1" applyBorder="1" applyAlignment="1">
      <alignment horizontal="center" vertical="top" wrapText="1"/>
    </xf>
    <xf numFmtId="0" fontId="10" fillId="11" borderId="39" xfId="60" applyFont="1" applyFill="1" applyBorder="1" applyAlignment="1">
      <alignment vertical="top" wrapText="1"/>
    </xf>
    <xf numFmtId="0" fontId="10" fillId="11" borderId="40" xfId="60" applyFont="1" applyFill="1" applyBorder="1" applyAlignment="1">
      <alignment vertical="top" wrapText="1"/>
    </xf>
    <xf numFmtId="4" fontId="15" fillId="11" borderId="7" xfId="60" applyNumberFormat="1" applyFont="1" applyFill="1" applyBorder="1" applyAlignment="1">
      <alignment horizontal="right" vertical="top" wrapText="1"/>
    </xf>
    <xf numFmtId="0" fontId="16" fillId="0" borderId="30" xfId="59" applyFont="1" applyBorder="1" applyAlignment="1">
      <alignment horizontal="center" vertical="top" wrapText="1"/>
    </xf>
    <xf numFmtId="4" fontId="16" fillId="0" borderId="30" xfId="59" applyNumberFormat="1" applyFont="1" applyBorder="1" applyAlignment="1">
      <alignment horizontal="center" vertical="top" wrapText="1"/>
    </xf>
    <xf numFmtId="4" fontId="16" fillId="0" borderId="30" xfId="59" applyNumberFormat="1" applyFont="1" applyBorder="1" applyAlignment="1">
      <alignment horizontal="center" vertical="center" wrapText="1"/>
    </xf>
    <xf numFmtId="4" fontId="17" fillId="0" borderId="30" xfId="59" applyNumberFormat="1" applyFont="1" applyBorder="1" applyAlignment="1">
      <alignment horizontal="right" vertical="top" wrapText="1"/>
    </xf>
    <xf numFmtId="0" fontId="13" fillId="0" borderId="0" xfId="59" applyFont="1" applyAlignment="1">
      <alignment horizontal="center"/>
    </xf>
    <xf numFmtId="0" fontId="10" fillId="13" borderId="7" xfId="60" applyFont="1" applyFill="1" applyBorder="1" applyAlignment="1">
      <alignment horizontal="center" vertical="center"/>
    </xf>
    <xf numFmtId="0" fontId="15" fillId="13" borderId="36" xfId="60" applyFont="1" applyFill="1" applyBorder="1" applyAlignment="1">
      <alignment horizontal="left" vertical="center"/>
    </xf>
    <xf numFmtId="0" fontId="15" fillId="13" borderId="13" xfId="60" applyFont="1" applyFill="1" applyBorder="1" applyAlignment="1">
      <alignment vertical="center"/>
    </xf>
    <xf numFmtId="0" fontId="10" fillId="14" borderId="7" xfId="59" applyFont="1" applyFill="1" applyBorder="1" applyAlignment="1">
      <alignment horizontal="center"/>
    </xf>
    <xf numFmtId="0" fontId="10" fillId="14" borderId="36" xfId="59" applyFont="1" applyFill="1" applyBorder="1" applyAlignment="1">
      <alignment horizontal="center"/>
    </xf>
    <xf numFmtId="0" fontId="10" fillId="14" borderId="7" xfId="59" applyFont="1" applyFill="1" applyBorder="1" applyAlignment="1">
      <alignment horizontal="center" wrapText="1"/>
    </xf>
    <xf numFmtId="0" fontId="10" fillId="14" borderId="13" xfId="59" applyFont="1" applyFill="1" applyBorder="1" applyAlignment="1">
      <alignment horizontal="center" wrapText="1"/>
    </xf>
    <xf numFmtId="4" fontId="10" fillId="14" borderId="13" xfId="59" applyNumberFormat="1" applyFont="1" applyFill="1" applyBorder="1" applyAlignment="1">
      <alignment wrapText="1"/>
    </xf>
    <xf numFmtId="4" fontId="10" fillId="14" borderId="13" xfId="59" applyNumberFormat="1" applyFont="1" applyFill="1" applyBorder="1" applyAlignment="1">
      <alignment horizontal="right" wrapText="1"/>
    </xf>
    <xf numFmtId="4" fontId="10" fillId="14" borderId="37" xfId="59" applyNumberFormat="1" applyFont="1" applyFill="1" applyBorder="1" applyAlignment="1">
      <alignment horizontal="right" wrapText="1"/>
    </xf>
    <xf numFmtId="4" fontId="12" fillId="14" borderId="7" xfId="60" applyNumberFormat="1" applyFont="1" applyFill="1" applyBorder="1" applyAlignment="1">
      <alignment horizontal="right" vertical="center"/>
    </xf>
    <xf numFmtId="0" fontId="10" fillId="0" borderId="7" xfId="60" applyFont="1" applyBorder="1" applyAlignment="1">
      <alignment horizontal="center" vertical="center"/>
    </xf>
    <xf numFmtId="0" fontId="17" fillId="0" borderId="36" xfId="59" applyFont="1" applyBorder="1" applyAlignment="1">
      <alignment horizontal="center" vertical="center" wrapText="1"/>
    </xf>
    <xf numFmtId="0" fontId="10" fillId="0" borderId="7" xfId="59" applyFont="1" applyBorder="1" applyAlignment="1">
      <alignment vertical="center" wrapText="1"/>
    </xf>
    <xf numFmtId="0" fontId="10" fillId="0" borderId="7" xfId="59" applyFont="1" applyBorder="1" applyAlignment="1">
      <alignment horizontal="center" vertical="center" wrapText="1"/>
    </xf>
    <xf numFmtId="4" fontId="10" fillId="0" borderId="7" xfId="59" applyNumberFormat="1" applyFont="1" applyBorder="1" applyAlignment="1">
      <alignment vertical="center" wrapText="1"/>
    </xf>
    <xf numFmtId="4" fontId="1" fillId="0" borderId="7" xfId="59" applyNumberFormat="1" applyFont="1" applyBorder="1" applyAlignment="1">
      <alignment vertical="center" wrapText="1"/>
    </xf>
    <xf numFmtId="4" fontId="17" fillId="0" borderId="20" xfId="59" applyNumberFormat="1" applyFont="1" applyBorder="1" applyAlignment="1">
      <alignment wrapText="1"/>
    </xf>
    <xf numFmtId="0" fontId="10" fillId="0" borderId="0" xfId="59" applyFont="1" applyAlignment="1">
      <alignment vertical="center" wrapText="1"/>
    </xf>
    <xf numFmtId="0" fontId="10" fillId="0" borderId="0" xfId="59" applyFont="1" applyAlignment="1">
      <alignment horizontal="center" vertical="center" wrapText="1"/>
    </xf>
    <xf numFmtId="4" fontId="10" fillId="0" borderId="0" xfId="59" applyNumberFormat="1" applyFont="1" applyAlignment="1">
      <alignment vertical="center" wrapText="1"/>
    </xf>
    <xf numFmtId="4" fontId="10" fillId="0" borderId="7" xfId="59" applyNumberFormat="1" applyFont="1" applyBorder="1" applyAlignment="1">
      <alignment horizontal="right" vertical="center" wrapText="1"/>
    </xf>
    <xf numFmtId="4" fontId="17" fillId="0" borderId="20" xfId="59" applyNumberFormat="1" applyFont="1" applyBorder="1" applyAlignment="1">
      <alignment horizontal="right" wrapText="1"/>
    </xf>
    <xf numFmtId="0" fontId="12" fillId="0" borderId="7" xfId="59" applyFont="1" applyBorder="1" applyAlignment="1">
      <alignment horizontal="center" vertical="center"/>
    </xf>
    <xf numFmtId="0" fontId="18" fillId="0" borderId="20" xfId="59" applyFont="1" applyBorder="1" applyAlignment="1">
      <alignment horizontal="right" vertical="top" wrapText="1"/>
    </xf>
    <xf numFmtId="0" fontId="19" fillId="0" borderId="20" xfId="59" applyFont="1" applyBorder="1" applyAlignment="1">
      <alignment horizontal="center" vertical="top" wrapText="1"/>
    </xf>
    <xf numFmtId="4" fontId="19" fillId="0" borderId="20" xfId="59" applyNumberFormat="1" applyFont="1" applyBorder="1" applyAlignment="1">
      <alignment horizontal="right" wrapText="1"/>
    </xf>
    <xf numFmtId="4" fontId="1" fillId="0" borderId="7" xfId="63" applyNumberFormat="1" applyFont="1" applyFill="1" applyBorder="1" applyAlignment="1">
      <alignment horizontal="right"/>
    </xf>
    <xf numFmtId="4" fontId="10" fillId="0" borderId="7" xfId="57" applyNumberFormat="1" applyFont="1" applyBorder="1" applyAlignment="1">
      <alignment horizontal="right" vertical="top" wrapText="1"/>
    </xf>
    <xf numFmtId="4" fontId="12" fillId="0" borderId="20" xfId="59" applyNumberFormat="1" applyFont="1" applyBorder="1" applyAlignment="1">
      <alignment horizontal="right" wrapText="1"/>
    </xf>
    <xf numFmtId="0" fontId="10" fillId="0" borderId="36" xfId="60" applyFont="1" applyBorder="1" applyAlignment="1">
      <alignment horizontal="center" vertical="center"/>
    </xf>
    <xf numFmtId="0" fontId="10" fillId="0" borderId="13" xfId="60" applyFont="1" applyBorder="1" applyAlignment="1">
      <alignment horizontal="center" vertical="center"/>
    </xf>
    <xf numFmtId="0" fontId="10" fillId="0" borderId="13" xfId="60" applyFont="1" applyBorder="1" applyAlignment="1">
      <alignment vertical="center"/>
    </xf>
    <xf numFmtId="0" fontId="10" fillId="0" borderId="37" xfId="60" applyFont="1" applyBorder="1" applyAlignment="1">
      <alignment vertical="center"/>
    </xf>
    <xf numFmtId="4" fontId="17" fillId="0" borderId="7" xfId="59" applyNumberFormat="1" applyFont="1" applyBorder="1" applyAlignment="1">
      <alignment horizontal="right" wrapText="1"/>
    </xf>
    <xf numFmtId="0" fontId="17" fillId="0" borderId="7" xfId="59" applyFont="1" applyBorder="1" applyAlignment="1">
      <alignment horizontal="center" vertical="center" wrapText="1"/>
    </xf>
    <xf numFmtId="4" fontId="1" fillId="0" borderId="7" xfId="59" applyNumberFormat="1" applyFont="1" applyBorder="1" applyAlignment="1">
      <alignment horizontal="right" vertical="center" wrapText="1"/>
    </xf>
    <xf numFmtId="0" fontId="18" fillId="0" borderId="7" xfId="59" applyFont="1" applyBorder="1" applyAlignment="1">
      <alignment horizontal="right" vertical="top" wrapText="1"/>
    </xf>
    <xf numFmtId="0" fontId="19" fillId="0" borderId="7" xfId="59" applyFont="1" applyBorder="1" applyAlignment="1">
      <alignment horizontal="center" vertical="top" wrapText="1"/>
    </xf>
    <xf numFmtId="4" fontId="19" fillId="0" borderId="7" xfId="59" applyNumberFormat="1" applyFont="1" applyBorder="1" applyAlignment="1">
      <alignment horizontal="right" wrapText="1"/>
    </xf>
    <xf numFmtId="4" fontId="1" fillId="0" borderId="7" xfId="57" applyNumberFormat="1" applyFont="1" applyBorder="1" applyAlignment="1">
      <alignment horizontal="right" vertical="top" wrapText="1"/>
    </xf>
    <xf numFmtId="4" fontId="12" fillId="0" borderId="7" xfId="59" applyNumberFormat="1" applyFont="1" applyBorder="1" applyAlignment="1">
      <alignment horizontal="right" wrapText="1"/>
    </xf>
    <xf numFmtId="0" fontId="17" fillId="0" borderId="7" xfId="59" applyFont="1" applyBorder="1" applyAlignment="1">
      <alignment horizontal="center" vertical="center"/>
    </xf>
    <xf numFmtId="0" fontId="12" fillId="0" borderId="7" xfId="59" applyFont="1" applyBorder="1" applyAlignment="1">
      <alignment horizontal="center"/>
    </xf>
    <xf numFmtId="4" fontId="12" fillId="0" borderId="7" xfId="59" applyNumberFormat="1" applyFont="1" applyBorder="1" applyAlignment="1">
      <alignment horizontal="center"/>
    </xf>
    <xf numFmtId="4" fontId="12" fillId="0" borderId="7" xfId="59" applyNumberFormat="1" applyFont="1" applyBorder="1" applyAlignment="1">
      <alignment horizontal="center" wrapText="1"/>
    </xf>
    <xf numFmtId="4" fontId="12" fillId="0" borderId="30" xfId="59" applyNumberFormat="1" applyFont="1" applyBorder="1" applyAlignment="1">
      <alignment horizontal="right" wrapText="1"/>
    </xf>
    <xf numFmtId="4" fontId="10" fillId="14" borderId="7" xfId="59" applyNumberFormat="1" applyFont="1" applyFill="1" applyBorder="1" applyAlignment="1">
      <alignment wrapText="1"/>
    </xf>
    <xf numFmtId="4" fontId="10" fillId="14" borderId="7" xfId="59" applyNumberFormat="1" applyFont="1" applyFill="1" applyBorder="1" applyAlignment="1">
      <alignment horizontal="right" wrapText="1"/>
    </xf>
    <xf numFmtId="4" fontId="12" fillId="14" borderId="7" xfId="60" applyNumberFormat="1" applyFont="1" applyFill="1" applyBorder="1" applyAlignment="1">
      <alignment horizontal="right"/>
    </xf>
    <xf numFmtId="4" fontId="10" fillId="0" borderId="7" xfId="59" applyNumberFormat="1" applyFont="1" applyBorder="1" applyAlignment="1">
      <alignment vertical="top" wrapText="1"/>
    </xf>
    <xf numFmtId="0" fontId="20" fillId="0" borderId="7" xfId="53" applyFont="1" applyBorder="1" applyAlignment="1">
      <alignment horizontal="right" vertical="top" wrapText="1"/>
    </xf>
    <xf numFmtId="4" fontId="1" fillId="0" borderId="7" xfId="53" applyNumberFormat="1" applyBorder="1" applyAlignment="1">
      <alignment horizontal="right" wrapText="1"/>
    </xf>
    <xf numFmtId="186" fontId="1" fillId="0" borderId="7" xfId="60" applyNumberFormat="1" applyBorder="1" applyAlignment="1">
      <alignment horizontal="center" vertical="center"/>
    </xf>
    <xf numFmtId="4" fontId="12" fillId="0" borderId="0" xfId="59" applyNumberFormat="1" applyFont="1" applyAlignment="1">
      <alignment horizontal="right" wrapText="1"/>
    </xf>
    <xf numFmtId="0" fontId="1" fillId="0" borderId="7" xfId="57" applyFont="1" applyBorder="1" applyAlignment="1">
      <alignment horizontal="center" vertical="top" wrapText="1"/>
    </xf>
    <xf numFmtId="4" fontId="1" fillId="0" borderId="7" xfId="57" applyNumberFormat="1" applyFont="1" applyBorder="1" applyAlignment="1">
      <alignment horizontal="center" vertical="top" wrapText="1"/>
    </xf>
    <xf numFmtId="4" fontId="12" fillId="11" borderId="7" xfId="62" applyNumberFormat="1" applyFont="1" applyFill="1" applyBorder="1" applyAlignment="1">
      <alignment horizontal="right" vertical="center"/>
    </xf>
    <xf numFmtId="0" fontId="10" fillId="0" borderId="7" xfId="60" applyFont="1" applyBorder="1" applyAlignment="1">
      <alignment vertical="center"/>
    </xf>
    <xf numFmtId="4" fontId="10" fillId="0" borderId="7" xfId="59" applyNumberFormat="1" applyFont="1" applyBorder="1" applyAlignment="1">
      <alignment horizontal="right" vertical="top" wrapText="1"/>
    </xf>
    <xf numFmtId="0" fontId="20" fillId="0" borderId="7" xfId="53" applyFont="1" applyBorder="1" applyAlignment="1">
      <alignment vertical="top" wrapText="1"/>
    </xf>
    <xf numFmtId="0" fontId="1" fillId="0" borderId="7" xfId="57" applyFont="1" applyBorder="1" applyAlignment="1">
      <alignment vertical="top" wrapText="1"/>
    </xf>
    <xf numFmtId="4" fontId="1" fillId="0" borderId="7" xfId="57" applyNumberFormat="1" applyFont="1" applyBorder="1" applyAlignment="1">
      <alignment vertical="top" wrapText="1"/>
    </xf>
    <xf numFmtId="4" fontId="10" fillId="0" borderId="7" xfId="57" applyNumberFormat="1" applyFont="1" applyBorder="1" applyAlignment="1">
      <alignment vertical="top" wrapText="1"/>
    </xf>
    <xf numFmtId="4" fontId="12" fillId="11" borderId="7" xfId="62" applyNumberFormat="1" applyFont="1" applyFill="1" applyBorder="1" applyAlignment="1">
      <alignment vertical="center"/>
    </xf>
    <xf numFmtId="0" fontId="10" fillId="0" borderId="7" xfId="59" applyFont="1" applyBorder="1" applyAlignment="1">
      <alignment vertical="top" wrapText="1"/>
    </xf>
    <xf numFmtId="0" fontId="10" fillId="0" borderId="7" xfId="59" applyFont="1" applyBorder="1" applyAlignment="1">
      <alignment horizontal="right" vertical="top" wrapText="1"/>
    </xf>
    <xf numFmtId="186" fontId="1" fillId="0" borderId="7" xfId="60" applyNumberFormat="1" applyBorder="1" applyAlignment="1">
      <alignment vertical="center"/>
    </xf>
    <xf numFmtId="4" fontId="1" fillId="0" borderId="7" xfId="53" applyNumberFormat="1" applyBorder="1" applyAlignment="1">
      <alignment wrapText="1"/>
    </xf>
    <xf numFmtId="4" fontId="12" fillId="0" borderId="20" xfId="59" applyNumberFormat="1" applyFont="1" applyBorder="1" applyAlignment="1">
      <alignment wrapText="1"/>
    </xf>
    <xf numFmtId="4" fontId="1" fillId="14" borderId="7" xfId="60" applyNumberFormat="1" applyFill="1" applyBorder="1" applyAlignment="1">
      <alignment horizontal="right" vertical="center"/>
    </xf>
    <xf numFmtId="0" fontId="1" fillId="0" borderId="7" xfId="59" applyFont="1" applyBorder="1" applyAlignment="1">
      <alignment vertical="center" wrapText="1"/>
    </xf>
    <xf numFmtId="0" fontId="12" fillId="3" borderId="7" xfId="59" applyFont="1" applyFill="1" applyBorder="1" applyAlignment="1">
      <alignment horizontal="center" vertical="center"/>
    </xf>
    <xf numFmtId="0" fontId="12" fillId="3" borderId="36" xfId="59" applyFont="1" applyFill="1" applyBorder="1" applyAlignment="1">
      <alignment horizontal="center" vertical="center"/>
    </xf>
    <xf numFmtId="0" fontId="1" fillId="3" borderId="7" xfId="53" applyFill="1" applyBorder="1" applyAlignment="1">
      <alignment vertical="top" wrapText="1"/>
    </xf>
    <xf numFmtId="0" fontId="1" fillId="3" borderId="7" xfId="53" applyFill="1" applyBorder="1" applyAlignment="1">
      <alignment vertical="top"/>
    </xf>
    <xf numFmtId="4" fontId="1" fillId="3" borderId="7" xfId="63" applyNumberFormat="1" applyFont="1" applyFill="1" applyBorder="1" applyAlignment="1"/>
    <xf numFmtId="4" fontId="12" fillId="3" borderId="20" xfId="59" applyNumberFormat="1" applyFont="1" applyFill="1" applyBorder="1" applyAlignment="1">
      <alignment wrapText="1"/>
    </xf>
    <xf numFmtId="0" fontId="12" fillId="0" borderId="7" xfId="59" applyFont="1" applyBorder="1" applyAlignment="1">
      <alignment vertical="center"/>
    </xf>
    <xf numFmtId="0" fontId="17" fillId="0" borderId="19" xfId="59" applyFont="1" applyBorder="1" applyAlignment="1">
      <alignment horizontal="center" vertical="center"/>
    </xf>
    <xf numFmtId="4" fontId="10" fillId="0" borderId="19" xfId="59" applyNumberFormat="1" applyFont="1" applyBorder="1" applyAlignment="1">
      <alignment vertical="center" wrapText="1"/>
    </xf>
    <xf numFmtId="4" fontId="10" fillId="0" borderId="19" xfId="59" applyNumberFormat="1" applyFont="1" applyBorder="1" applyAlignment="1">
      <alignment horizontal="right" vertical="center" wrapText="1"/>
    </xf>
    <xf numFmtId="0" fontId="17" fillId="0" borderId="41" xfId="59" applyFont="1" applyBorder="1" applyAlignment="1">
      <alignment horizontal="center" vertical="center" wrapText="1"/>
    </xf>
    <xf numFmtId="0" fontId="10" fillId="0" borderId="19" xfId="59" applyFont="1" applyBorder="1" applyAlignment="1">
      <alignment vertical="center" wrapText="1"/>
    </xf>
    <xf numFmtId="4" fontId="1" fillId="0" borderId="19" xfId="59" applyNumberFormat="1" applyFont="1" applyBorder="1" applyAlignment="1">
      <alignment vertical="center" wrapText="1"/>
    </xf>
    <xf numFmtId="4" fontId="17" fillId="0" borderId="42" xfId="59" applyNumberFormat="1" applyFont="1" applyBorder="1" applyAlignment="1">
      <alignment wrapText="1"/>
    </xf>
    <xf numFmtId="4" fontId="1" fillId="0" borderId="7" xfId="63" applyNumberFormat="1" applyFont="1" applyFill="1" applyBorder="1" applyAlignment="1"/>
    <xf numFmtId="0" fontId="17" fillId="3" borderId="19" xfId="59" applyFont="1" applyFill="1" applyBorder="1" applyAlignment="1">
      <alignment horizontal="center" vertical="center"/>
    </xf>
    <xf numFmtId="4" fontId="10" fillId="3" borderId="19" xfId="59" applyNumberFormat="1" applyFont="1" applyFill="1" applyBorder="1" applyAlignment="1">
      <alignment vertical="center" wrapText="1"/>
    </xf>
    <xf numFmtId="4" fontId="10" fillId="3" borderId="7" xfId="59" applyNumberFormat="1" applyFont="1" applyFill="1" applyBorder="1" applyAlignment="1">
      <alignment horizontal="right" vertical="center" wrapText="1"/>
    </xf>
    <xf numFmtId="0" fontId="17" fillId="3" borderId="41" xfId="59" applyFont="1" applyFill="1" applyBorder="1" applyAlignment="1">
      <alignment horizontal="center" vertical="center" wrapText="1"/>
    </xf>
    <xf numFmtId="0" fontId="10" fillId="3" borderId="19" xfId="59" applyFont="1" applyFill="1" applyBorder="1" applyAlignment="1">
      <alignment horizontal="center" vertical="center" wrapText="1"/>
    </xf>
    <xf numFmtId="4" fontId="1" fillId="3" borderId="19" xfId="59" applyNumberFormat="1" applyFont="1" applyFill="1" applyBorder="1" applyAlignment="1">
      <alignment horizontal="right" vertical="center" wrapText="1"/>
    </xf>
    <xf numFmtId="4" fontId="1" fillId="3" borderId="7" xfId="59" applyNumberFormat="1" applyFont="1" applyFill="1" applyBorder="1" applyAlignment="1">
      <alignment horizontal="right" vertical="center" wrapText="1"/>
    </xf>
    <xf numFmtId="4" fontId="17" fillId="3" borderId="7" xfId="59" applyNumberFormat="1" applyFont="1" applyFill="1" applyBorder="1" applyAlignment="1">
      <alignment horizontal="right" wrapText="1"/>
    </xf>
    <xf numFmtId="4" fontId="1" fillId="3" borderId="19" xfId="63" applyNumberFormat="1" applyFont="1" applyFill="1" applyBorder="1" applyAlignment="1"/>
    <xf numFmtId="4" fontId="19" fillId="3" borderId="42" xfId="59" applyNumberFormat="1" applyFont="1" applyFill="1" applyBorder="1" applyAlignment="1">
      <alignment wrapText="1"/>
    </xf>
    <xf numFmtId="4" fontId="12" fillId="3" borderId="42" xfId="59" applyNumberFormat="1" applyFont="1" applyFill="1" applyBorder="1" applyAlignment="1">
      <alignment wrapText="1"/>
    </xf>
    <xf numFmtId="0" fontId="12" fillId="3" borderId="13" xfId="59" applyFont="1" applyFill="1" applyBorder="1" applyAlignment="1">
      <alignment horizontal="center" vertical="center"/>
    </xf>
    <xf numFmtId="0" fontId="12" fillId="3" borderId="13" xfId="59" applyFont="1" applyFill="1" applyBorder="1" applyAlignment="1">
      <alignment vertical="center"/>
    </xf>
    <xf numFmtId="0" fontId="12" fillId="3" borderId="37" xfId="59" applyFont="1" applyFill="1" applyBorder="1" applyAlignment="1">
      <alignment vertical="center"/>
    </xf>
    <xf numFmtId="0" fontId="17" fillId="3" borderId="7" xfId="59" applyFont="1" applyFill="1" applyBorder="1" applyAlignment="1">
      <alignment horizontal="center" vertical="center"/>
    </xf>
    <xf numFmtId="4" fontId="10" fillId="3" borderId="7" xfId="59" applyNumberFormat="1" applyFont="1" applyFill="1" applyBorder="1" applyAlignment="1">
      <alignment vertical="center" wrapText="1"/>
    </xf>
    <xf numFmtId="0" fontId="17" fillId="3" borderId="7" xfId="59" applyFont="1" applyFill="1" applyBorder="1" applyAlignment="1">
      <alignment horizontal="center" vertical="center" wrapText="1"/>
    </xf>
    <xf numFmtId="0" fontId="21" fillId="3" borderId="7" xfId="53" applyFont="1" applyFill="1" applyBorder="1" applyAlignment="1">
      <alignment horizontal="left" vertical="top" wrapText="1"/>
    </xf>
    <xf numFmtId="0" fontId="10" fillId="3" borderId="7" xfId="59" applyFont="1" applyFill="1" applyBorder="1" applyAlignment="1">
      <alignment horizontal="center" vertical="center" wrapText="1"/>
    </xf>
    <xf numFmtId="0" fontId="19" fillId="0" borderId="7" xfId="59" applyFont="1" applyBorder="1" applyAlignment="1">
      <alignment vertical="top" wrapText="1"/>
    </xf>
    <xf numFmtId="0" fontId="10" fillId="3" borderId="7" xfId="59" applyFont="1" applyFill="1" applyBorder="1" applyAlignment="1">
      <alignment vertical="center" wrapText="1"/>
    </xf>
    <xf numFmtId="4" fontId="0" fillId="3" borderId="7" xfId="59" applyNumberFormat="1" applyFill="1" applyBorder="1"/>
    <xf numFmtId="4" fontId="1" fillId="3" borderId="7" xfId="59" applyNumberFormat="1" applyFont="1" applyFill="1" applyBorder="1" applyAlignment="1">
      <alignment vertical="center" wrapText="1"/>
    </xf>
    <xf numFmtId="4" fontId="1" fillId="3" borderId="7" xfId="59" applyNumberFormat="1" applyFont="1" applyFill="1" applyBorder="1" applyAlignment="1">
      <alignment wrapText="1"/>
    </xf>
    <xf numFmtId="4" fontId="12" fillId="3" borderId="7" xfId="59" applyNumberFormat="1" applyFont="1" applyFill="1" applyBorder="1" applyAlignment="1">
      <alignment wrapText="1"/>
    </xf>
    <xf numFmtId="0" fontId="17" fillId="3" borderId="36" xfId="59" applyFont="1" applyFill="1" applyBorder="1" applyAlignment="1">
      <alignment horizontal="center" vertical="center"/>
    </xf>
    <xf numFmtId="0" fontId="17" fillId="3" borderId="13" xfId="59" applyFont="1" applyFill="1" applyBorder="1" applyAlignment="1">
      <alignment horizontal="center" vertical="center"/>
    </xf>
    <xf numFmtId="0" fontId="17" fillId="3" borderId="13" xfId="59" applyFont="1" applyFill="1" applyBorder="1" applyAlignment="1">
      <alignment vertical="center"/>
    </xf>
    <xf numFmtId="0" fontId="17" fillId="3" borderId="37" xfId="59" applyFont="1" applyFill="1" applyBorder="1" applyAlignment="1">
      <alignment vertical="center"/>
    </xf>
    <xf numFmtId="4" fontId="10" fillId="3" borderId="19" xfId="59" applyNumberFormat="1" applyFont="1" applyFill="1" applyBorder="1" applyAlignment="1">
      <alignment horizontal="right" vertical="center" wrapText="1"/>
    </xf>
    <xf numFmtId="4" fontId="17" fillId="3" borderId="42" xfId="59" applyNumberFormat="1" applyFont="1" applyFill="1" applyBorder="1" applyAlignment="1">
      <alignment horizontal="right" wrapText="1"/>
    </xf>
    <xf numFmtId="0" fontId="21" fillId="3" borderId="7" xfId="53" applyFont="1" applyFill="1" applyBorder="1" applyAlignment="1">
      <alignment vertical="top" wrapText="1"/>
    </xf>
    <xf numFmtId="0" fontId="10" fillId="3" borderId="19" xfId="59" applyFont="1" applyFill="1" applyBorder="1" applyAlignment="1">
      <alignment vertical="center" wrapText="1"/>
    </xf>
    <xf numFmtId="4" fontId="17" fillId="3" borderId="42" xfId="59" applyNumberFormat="1" applyFont="1" applyFill="1" applyBorder="1" applyAlignment="1">
      <alignment wrapText="1"/>
    </xf>
    <xf numFmtId="0" fontId="19" fillId="0" borderId="43" xfId="59" applyFont="1" applyBorder="1" applyAlignment="1">
      <alignment horizontal="left" vertical="top" wrapText="1"/>
    </xf>
    <xf numFmtId="4" fontId="12" fillId="3" borderId="20" xfId="59" applyNumberFormat="1" applyFont="1" applyFill="1" applyBorder="1" applyAlignment="1">
      <alignment horizontal="right" wrapText="1"/>
    </xf>
    <xf numFmtId="0" fontId="19" fillId="0" borderId="7" xfId="59" applyFont="1" applyBorder="1" applyAlignment="1">
      <alignment horizontal="left" vertical="top" wrapText="1"/>
    </xf>
    <xf numFmtId="4" fontId="1" fillId="3" borderId="7" xfId="59" applyNumberFormat="1" applyFont="1" applyFill="1" applyBorder="1" applyAlignment="1">
      <alignment horizontal="right" wrapText="1"/>
    </xf>
    <xf numFmtId="0" fontId="12" fillId="0" borderId="41" xfId="59" applyFont="1" applyBorder="1" applyAlignment="1">
      <alignment horizontal="center" vertical="center"/>
    </xf>
    <xf numFmtId="0" fontId="12" fillId="0" borderId="10" xfId="59" applyFont="1" applyBorder="1" applyAlignment="1">
      <alignment horizontal="center" vertical="center"/>
    </xf>
    <xf numFmtId="0" fontId="12" fillId="0" borderId="10" xfId="59" applyFont="1" applyBorder="1" applyAlignment="1">
      <alignment vertical="center"/>
    </xf>
    <xf numFmtId="0" fontId="12" fillId="0" borderId="44" xfId="59" applyFont="1" applyBorder="1" applyAlignment="1">
      <alignment vertical="center"/>
    </xf>
    <xf numFmtId="0" fontId="21" fillId="0" borderId="7" xfId="53" applyFont="1" applyBorder="1" applyAlignment="1">
      <alignment horizontal="left" vertical="top" wrapText="1"/>
    </xf>
    <xf numFmtId="0" fontId="1" fillId="0" borderId="7" xfId="53" applyBorder="1" applyAlignment="1">
      <alignment horizontal="center" vertical="top"/>
    </xf>
    <xf numFmtId="4" fontId="1" fillId="0" borderId="37" xfId="57" applyNumberFormat="1" applyFont="1" applyBorder="1" applyAlignment="1">
      <alignment horizontal="right" vertical="top" wrapText="1"/>
    </xf>
    <xf numFmtId="4" fontId="12" fillId="3" borderId="7" xfId="59" applyNumberFormat="1" applyFont="1" applyFill="1" applyBorder="1" applyAlignment="1">
      <alignment horizontal="right" wrapText="1"/>
    </xf>
    <xf numFmtId="0" fontId="12" fillId="3" borderId="41" xfId="59" applyFont="1" applyFill="1" applyBorder="1" applyAlignment="1">
      <alignment horizontal="center" vertical="center"/>
    </xf>
    <xf numFmtId="0" fontId="12" fillId="3" borderId="10" xfId="59" applyFont="1" applyFill="1" applyBorder="1" applyAlignment="1">
      <alignment horizontal="center" vertical="center"/>
    </xf>
    <xf numFmtId="4" fontId="12" fillId="3" borderId="10" xfId="59" applyNumberFormat="1" applyFont="1" applyFill="1" applyBorder="1" applyAlignment="1">
      <alignment horizontal="center" vertical="center"/>
    </xf>
    <xf numFmtId="4" fontId="12" fillId="3" borderId="0" xfId="59" applyNumberFormat="1" applyFont="1" applyFill="1" applyAlignment="1">
      <alignment horizontal="center" vertical="center"/>
    </xf>
    <xf numFmtId="0" fontId="1" fillId="3" borderId="19" xfId="59" applyFont="1" applyFill="1" applyBorder="1" applyAlignment="1">
      <alignment vertical="center" wrapText="1"/>
    </xf>
    <xf numFmtId="0" fontId="1" fillId="0" borderId="7" xfId="59" applyFont="1" applyBorder="1" applyAlignment="1">
      <alignment horizontal="center" vertical="center" wrapText="1"/>
    </xf>
    <xf numFmtId="0" fontId="21" fillId="0" borderId="7" xfId="53" applyFont="1" applyBorder="1" applyAlignment="1">
      <alignment vertical="top" wrapText="1"/>
    </xf>
    <xf numFmtId="4" fontId="1" fillId="0" borderId="7" xfId="64" applyNumberFormat="1" applyFont="1" applyFill="1" applyBorder="1" applyAlignment="1">
      <alignment vertical="center" wrapText="1"/>
    </xf>
    <xf numFmtId="4" fontId="12" fillId="3" borderId="7" xfId="59" applyNumberFormat="1" applyFont="1" applyFill="1" applyBorder="1" applyAlignment="1">
      <alignment horizontal="center" vertical="center"/>
    </xf>
    <xf numFmtId="0" fontId="17" fillId="12" borderId="7" xfId="59" applyFont="1" applyFill="1" applyBorder="1" applyAlignment="1">
      <alignment horizontal="center" vertical="center"/>
    </xf>
    <xf numFmtId="0" fontId="17" fillId="12" borderId="36" xfId="59" applyFont="1" applyFill="1" applyBorder="1" applyAlignment="1">
      <alignment horizontal="center" vertical="center" wrapText="1"/>
    </xf>
    <xf numFmtId="0" fontId="10" fillId="12" borderId="7" xfId="59" applyFont="1" applyFill="1" applyBorder="1" applyAlignment="1">
      <alignment vertical="center" wrapText="1"/>
    </xf>
    <xf numFmtId="0" fontId="10" fillId="12" borderId="7" xfId="59" applyFont="1" applyFill="1" applyBorder="1" applyAlignment="1">
      <alignment horizontal="center" vertical="center" wrapText="1"/>
    </xf>
    <xf numFmtId="4" fontId="10" fillId="12" borderId="7" xfId="59" applyNumberFormat="1" applyFont="1" applyFill="1" applyBorder="1" applyAlignment="1">
      <alignment vertical="center" wrapText="1"/>
    </xf>
    <xf numFmtId="4" fontId="10" fillId="12" borderId="7" xfId="59" applyNumberFormat="1" applyFont="1" applyFill="1" applyBorder="1" applyAlignment="1">
      <alignment horizontal="right" vertical="center" wrapText="1"/>
    </xf>
    <xf numFmtId="4" fontId="17" fillId="12" borderId="20" xfId="59" applyNumberFormat="1" applyFont="1" applyFill="1" applyBorder="1" applyAlignment="1">
      <alignment horizontal="right" wrapText="1"/>
    </xf>
    <xf numFmtId="0" fontId="12" fillId="12" borderId="7" xfId="59" applyFont="1" applyFill="1" applyBorder="1" applyAlignment="1">
      <alignment horizontal="center"/>
    </xf>
    <xf numFmtId="0" fontId="1" fillId="12" borderId="7" xfId="59" applyFont="1" applyFill="1" applyBorder="1" applyAlignment="1">
      <alignment vertical="center" wrapText="1"/>
    </xf>
    <xf numFmtId="0" fontId="1" fillId="12" borderId="7" xfId="53" applyFill="1" applyBorder="1" applyAlignment="1">
      <alignment vertical="top"/>
    </xf>
    <xf numFmtId="4" fontId="1" fillId="12" borderId="7" xfId="59" applyNumberFormat="1" applyFont="1" applyFill="1" applyBorder="1" applyAlignment="1">
      <alignment vertical="center" wrapText="1"/>
    </xf>
    <xf numFmtId="4" fontId="12" fillId="12" borderId="7" xfId="59" applyNumberFormat="1" applyFont="1" applyFill="1" applyBorder="1"/>
    <xf numFmtId="0" fontId="12" fillId="12" borderId="7" xfId="59" applyFont="1" applyFill="1" applyBorder="1" applyAlignment="1">
      <alignment horizontal="left"/>
    </xf>
    <xf numFmtId="4" fontId="12" fillId="12" borderId="7" xfId="59" applyNumberFormat="1" applyFont="1" applyFill="1" applyBorder="1" applyAlignment="1">
      <alignment horizontal="center" vertical="center"/>
    </xf>
    <xf numFmtId="4" fontId="12" fillId="12" borderId="7" xfId="59" applyNumberFormat="1" applyFont="1" applyFill="1" applyBorder="1" applyAlignment="1">
      <alignment horizontal="center"/>
    </xf>
    <xf numFmtId="4" fontId="12" fillId="12" borderId="30" xfId="59" applyNumberFormat="1" applyFont="1" applyFill="1" applyBorder="1" applyAlignment="1">
      <alignment horizontal="right" wrapText="1"/>
    </xf>
    <xf numFmtId="0" fontId="17" fillId="0" borderId="17" xfId="59" applyFont="1" applyBorder="1" applyAlignment="1">
      <alignment horizontal="center" vertical="center"/>
    </xf>
    <xf numFmtId="0" fontId="17" fillId="0" borderId="17" xfId="59" applyFont="1" applyBorder="1" applyAlignment="1">
      <alignment horizontal="center" vertical="center" wrapText="1"/>
    </xf>
    <xf numFmtId="0" fontId="1" fillId="3" borderId="17" xfId="53" applyFill="1" applyBorder="1" applyAlignment="1">
      <alignment vertical="top" wrapText="1"/>
    </xf>
    <xf numFmtId="0" fontId="10" fillId="0" borderId="17" xfId="59" applyFont="1" applyBorder="1" applyAlignment="1">
      <alignment vertical="center" wrapText="1"/>
    </xf>
    <xf numFmtId="4" fontId="10" fillId="0" borderId="17" xfId="59" applyNumberFormat="1" applyFont="1" applyBorder="1" applyAlignment="1">
      <alignment vertical="center" wrapText="1"/>
    </xf>
    <xf numFmtId="4" fontId="1" fillId="3" borderId="17" xfId="59" applyNumberFormat="1" applyFont="1" applyFill="1" applyBorder="1" applyAlignment="1">
      <alignment vertical="center" wrapText="1"/>
    </xf>
    <xf numFmtId="4" fontId="10" fillId="0" borderId="15" xfId="59" applyNumberFormat="1" applyFont="1" applyBorder="1" applyAlignment="1">
      <alignment vertical="center" wrapText="1"/>
    </xf>
    <xf numFmtId="4" fontId="12" fillId="0" borderId="15" xfId="59" applyNumberFormat="1" applyFont="1" applyBorder="1" applyAlignment="1">
      <alignment wrapText="1"/>
    </xf>
    <xf numFmtId="0" fontId="1" fillId="3" borderId="7" xfId="53" applyFill="1" applyBorder="1" applyAlignment="1">
      <alignment horizontal="right" vertical="top" wrapText="1"/>
    </xf>
    <xf numFmtId="4" fontId="10" fillId="0" borderId="15" xfId="59" applyNumberFormat="1" applyFont="1" applyBorder="1" applyAlignment="1">
      <alignment horizontal="right" vertical="center" wrapText="1"/>
    </xf>
    <xf numFmtId="4" fontId="12" fillId="0" borderId="15" xfId="59" applyNumberFormat="1" applyFont="1" applyBorder="1" applyAlignment="1">
      <alignment horizontal="right" wrapText="1"/>
    </xf>
    <xf numFmtId="0" fontId="17" fillId="0" borderId="15" xfId="59" applyFont="1" applyBorder="1" applyAlignment="1">
      <alignment horizontal="center" vertical="center"/>
    </xf>
    <xf numFmtId="4" fontId="17" fillId="0" borderId="30" xfId="59" applyNumberFormat="1" applyFont="1" applyBorder="1" applyAlignment="1">
      <alignment wrapText="1"/>
    </xf>
    <xf numFmtId="0" fontId="10" fillId="3" borderId="7" xfId="59" applyFont="1" applyFill="1" applyBorder="1" applyAlignment="1">
      <alignment horizontal="center"/>
    </xf>
    <xf numFmtId="0" fontId="1" fillId="0" borderId="7" xfId="59" applyFont="1" applyBorder="1" applyAlignment="1">
      <alignment horizontal="justify" vertical="center" wrapText="1"/>
    </xf>
    <xf numFmtId="4" fontId="1" fillId="0" borderId="7" xfId="59" applyNumberFormat="1" applyFont="1" applyBorder="1" applyAlignment="1">
      <alignment horizontal="center" vertical="center" wrapText="1"/>
    </xf>
    <xf numFmtId="4" fontId="1" fillId="3" borderId="7" xfId="53" applyNumberFormat="1" applyFill="1" applyBorder="1" applyAlignment="1">
      <alignment horizontal="right" wrapText="1"/>
    </xf>
    <xf numFmtId="4" fontId="12" fillId="3" borderId="7" xfId="60" applyNumberFormat="1" applyFont="1" applyFill="1" applyBorder="1" applyAlignment="1">
      <alignment horizontal="right"/>
    </xf>
    <xf numFmtId="0" fontId="1" fillId="0" borderId="15" xfId="53" applyBorder="1" applyAlignment="1">
      <alignment horizontal="center" vertical="top" wrapText="1"/>
    </xf>
    <xf numFmtId="4" fontId="1" fillId="0" borderId="15" xfId="61" applyNumberFormat="1" applyFont="1" applyFill="1" applyBorder="1" applyAlignment="1">
      <alignment horizontal="right" wrapText="1"/>
    </xf>
    <xf numFmtId="4" fontId="1" fillId="3" borderId="15" xfId="63" applyNumberFormat="1" applyFont="1" applyFill="1" applyBorder="1" applyAlignment="1">
      <alignment horizontal="right"/>
    </xf>
    <xf numFmtId="0" fontId="10" fillId="3" borderId="31" xfId="59" applyFont="1" applyFill="1" applyBorder="1" applyAlignment="1">
      <alignment horizontal="center"/>
    </xf>
    <xf numFmtId="0" fontId="10" fillId="3" borderId="33" xfId="59" applyFont="1" applyFill="1" applyBorder="1" applyAlignment="1">
      <alignment horizontal="center"/>
    </xf>
    <xf numFmtId="0" fontId="10" fillId="3" borderId="33" xfId="59" applyFont="1" applyFill="1" applyBorder="1"/>
    <xf numFmtId="4" fontId="17" fillId="0" borderId="30" xfId="59" applyNumberFormat="1" applyFont="1" applyBorder="1" applyAlignment="1">
      <alignment horizontal="right" wrapText="1"/>
    </xf>
    <xf numFmtId="4" fontId="1" fillId="3" borderId="7" xfId="53" applyNumberFormat="1" applyFill="1" applyBorder="1" applyAlignment="1">
      <alignment wrapText="1"/>
    </xf>
    <xf numFmtId="4" fontId="12" fillId="3" borderId="7" xfId="60" applyNumberFormat="1" applyFont="1" applyFill="1" applyBorder="1"/>
    <xf numFmtId="0" fontId="21" fillId="3" borderId="15" xfId="53" applyFont="1" applyFill="1" applyBorder="1" applyAlignment="1">
      <alignment horizontal="left" vertical="top" wrapText="1"/>
    </xf>
    <xf numFmtId="0" fontId="12" fillId="3" borderId="7" xfId="59" applyFont="1" applyFill="1" applyBorder="1" applyAlignment="1">
      <alignment horizontal="center"/>
    </xf>
    <xf numFmtId="4" fontId="12" fillId="3" borderId="7" xfId="59" applyNumberFormat="1" applyFont="1" applyFill="1" applyBorder="1" applyAlignment="1">
      <alignment horizontal="center"/>
    </xf>
    <xf numFmtId="0" fontId="12" fillId="3" borderId="7" xfId="59" applyFont="1" applyFill="1" applyBorder="1"/>
    <xf numFmtId="4" fontId="12" fillId="3" borderId="7" xfId="59" applyNumberFormat="1" applyFont="1" applyFill="1" applyBorder="1"/>
    <xf numFmtId="4" fontId="1" fillId="3" borderId="15" xfId="63" applyNumberFormat="1" applyFont="1" applyFill="1" applyBorder="1" applyAlignment="1"/>
    <xf numFmtId="0" fontId="12" fillId="3" borderId="7" xfId="59" applyFont="1" applyFill="1" applyBorder="1" applyAlignment="1">
      <alignment horizontal="left"/>
    </xf>
    <xf numFmtId="0" fontId="1" fillId="3" borderId="7" xfId="53" applyFill="1" applyBorder="1" applyAlignment="1">
      <alignment horizontal="center" vertical="top"/>
    </xf>
    <xf numFmtId="4" fontId="1" fillId="3" borderId="7" xfId="63" applyNumberFormat="1" applyFont="1" applyFill="1" applyBorder="1" applyAlignment="1">
      <alignment horizontal="right"/>
    </xf>
    <xf numFmtId="4" fontId="10" fillId="0" borderId="7" xfId="59" applyNumberFormat="1" applyFont="1" applyBorder="1" applyAlignment="1">
      <alignment horizontal="center" vertical="center" wrapText="1"/>
    </xf>
    <xf numFmtId="0" fontId="1" fillId="0" borderId="7" xfId="53" applyBorder="1" applyAlignment="1">
      <alignment vertical="top" wrapText="1"/>
    </xf>
    <xf numFmtId="0" fontId="1" fillId="3" borderId="15" xfId="53" applyFill="1" applyBorder="1" applyAlignment="1">
      <alignment vertical="top" wrapText="1"/>
    </xf>
    <xf numFmtId="0" fontId="1" fillId="0" borderId="15" xfId="53" applyBorder="1" applyAlignment="1">
      <alignment vertical="top" wrapText="1"/>
    </xf>
    <xf numFmtId="4" fontId="1" fillId="0" borderId="15" xfId="63" applyNumberFormat="1" applyFont="1" applyFill="1" applyBorder="1" applyAlignment="1"/>
    <xf numFmtId="0" fontId="12" fillId="0" borderId="15" xfId="59" applyFont="1" applyBorder="1" applyAlignment="1">
      <alignment horizontal="center"/>
    </xf>
    <xf numFmtId="0" fontId="1" fillId="0" borderId="7" xfId="53" applyBorder="1" applyAlignment="1">
      <alignment horizontal="left" vertical="top" wrapText="1"/>
    </xf>
    <xf numFmtId="0" fontId="1" fillId="0" borderId="7" xfId="53" applyBorder="1" applyAlignment="1">
      <alignment horizontal="center" vertical="top" wrapText="1"/>
    </xf>
    <xf numFmtId="4" fontId="1" fillId="0" borderId="7" xfId="61" applyNumberFormat="1" applyFont="1" applyFill="1" applyBorder="1" applyAlignment="1">
      <alignment horizontal="right" wrapText="1"/>
    </xf>
    <xf numFmtId="0" fontId="12" fillId="0" borderId="13" xfId="59" applyFont="1" applyBorder="1" applyAlignment="1">
      <alignment horizontal="center"/>
    </xf>
    <xf numFmtId="0" fontId="12" fillId="0" borderId="13" xfId="59" applyFont="1" applyBorder="1"/>
    <xf numFmtId="0" fontId="12" fillId="0" borderId="37" xfId="59" applyFont="1" applyBorder="1"/>
    <xf numFmtId="0" fontId="17" fillId="0" borderId="31" xfId="59" applyFont="1" applyBorder="1" applyAlignment="1">
      <alignment horizontal="center" vertical="center" wrapText="1"/>
    </xf>
    <xf numFmtId="0" fontId="12" fillId="0" borderId="36" xfId="59" applyFont="1" applyBorder="1" applyAlignment="1">
      <alignment horizontal="center"/>
    </xf>
    <xf numFmtId="4" fontId="1" fillId="3" borderId="7" xfId="59" applyNumberFormat="1" applyFont="1" applyFill="1" applyBorder="1" applyAlignment="1">
      <alignment horizontal="center" vertical="center" wrapText="1"/>
    </xf>
    <xf numFmtId="0" fontId="1" fillId="3" borderId="7" xfId="53" applyFill="1" applyBorder="1" applyAlignment="1">
      <alignment horizontal="center" vertical="top" wrapText="1"/>
    </xf>
    <xf numFmtId="0" fontId="12" fillId="0" borderId="7" xfId="59" applyFont="1" applyBorder="1"/>
    <xf numFmtId="0" fontId="1" fillId="3" borderId="7" xfId="59" applyFont="1" applyFill="1" applyBorder="1" applyAlignment="1">
      <alignment vertical="center" wrapText="1"/>
    </xf>
    <xf numFmtId="4" fontId="12" fillId="0" borderId="7" xfId="59" applyNumberFormat="1" applyFont="1" applyBorder="1"/>
    <xf numFmtId="0" fontId="12" fillId="0" borderId="7" xfId="59" applyFont="1" applyBorder="1" applyAlignment="1">
      <alignment horizontal="left"/>
    </xf>
    <xf numFmtId="4" fontId="17" fillId="0" borderId="20" xfId="59" applyNumberFormat="1" applyFont="1" applyBorder="1" applyAlignment="1">
      <alignment horizontal="center" wrapText="1"/>
    </xf>
    <xf numFmtId="4" fontId="12" fillId="0" borderId="0" xfId="59" applyNumberFormat="1" applyFont="1" applyAlignment="1">
      <alignment horizontal="center"/>
    </xf>
    <xf numFmtId="0" fontId="15" fillId="13" borderId="13" xfId="60" applyFont="1" applyFill="1" applyBorder="1" applyAlignment="1">
      <alignment horizontal="center" vertical="center"/>
    </xf>
    <xf numFmtId="4" fontId="10" fillId="14" borderId="37" xfId="59" applyNumberFormat="1" applyFont="1" applyFill="1" applyBorder="1" applyAlignment="1">
      <alignment horizontal="center" wrapText="1"/>
    </xf>
    <xf numFmtId="4" fontId="1" fillId="0" borderId="7" xfId="63" applyNumberFormat="1" applyFont="1" applyFill="1" applyBorder="1" applyAlignment="1">
      <alignment horizontal="center"/>
    </xf>
    <xf numFmtId="4" fontId="10" fillId="14" borderId="7" xfId="59" applyNumberFormat="1" applyFont="1" applyFill="1" applyBorder="1" applyAlignment="1">
      <alignment horizontal="center" wrapText="1"/>
    </xf>
    <xf numFmtId="4" fontId="10" fillId="0" borderId="7" xfId="59" applyNumberFormat="1" applyFont="1" applyBorder="1" applyAlignment="1">
      <alignment horizontal="center" vertical="top" wrapText="1"/>
    </xf>
    <xf numFmtId="4" fontId="1" fillId="0" borderId="7" xfId="53" applyNumberFormat="1" applyBorder="1" applyAlignment="1">
      <alignment horizontal="center" wrapText="1"/>
    </xf>
    <xf numFmtId="0" fontId="10" fillId="0" borderId="7" xfId="59" applyFont="1" applyBorder="1" applyAlignment="1">
      <alignment horizontal="center" vertical="top" wrapText="1"/>
    </xf>
    <xf numFmtId="4" fontId="1" fillId="3" borderId="7" xfId="63" applyNumberFormat="1" applyFont="1" applyFill="1" applyBorder="1" applyAlignment="1">
      <alignment horizontal="center"/>
    </xf>
    <xf numFmtId="4" fontId="10" fillId="0" borderId="19" xfId="59" applyNumberFormat="1" applyFont="1" applyBorder="1" applyAlignment="1">
      <alignment horizontal="center" vertical="center" wrapText="1"/>
    </xf>
    <xf numFmtId="4" fontId="1" fillId="0" borderId="19" xfId="59" applyNumberFormat="1" applyFont="1" applyBorder="1" applyAlignment="1">
      <alignment horizontal="center" vertical="center" wrapText="1"/>
    </xf>
    <xf numFmtId="4" fontId="10" fillId="3" borderId="7" xfId="59" applyNumberFormat="1" applyFont="1" applyFill="1" applyBorder="1" applyAlignment="1">
      <alignment horizontal="center" vertical="center" wrapText="1"/>
    </xf>
    <xf numFmtId="4" fontId="19" fillId="3" borderId="42" xfId="59" applyNumberFormat="1" applyFont="1" applyFill="1" applyBorder="1" applyAlignment="1">
      <alignment horizontal="center" wrapText="1"/>
    </xf>
    <xf numFmtId="4" fontId="1" fillId="3" borderId="7" xfId="59" applyNumberFormat="1" applyFont="1" applyFill="1" applyBorder="1" applyAlignment="1">
      <alignment horizontal="center" wrapText="1"/>
    </xf>
    <xf numFmtId="4" fontId="10" fillId="3" borderId="19" xfId="59" applyNumberFormat="1" applyFont="1" applyFill="1" applyBorder="1" applyAlignment="1">
      <alignment horizontal="center" vertical="center" wrapText="1"/>
    </xf>
    <xf numFmtId="4" fontId="1" fillId="0" borderId="37" xfId="57" applyNumberFormat="1" applyFont="1" applyBorder="1" applyAlignment="1">
      <alignment horizontal="center" vertical="top" wrapText="1"/>
    </xf>
    <xf numFmtId="0" fontId="12" fillId="3" borderId="7" xfId="59" applyFont="1" applyFill="1" applyBorder="1" applyAlignment="1">
      <alignment vertical="center"/>
    </xf>
    <xf numFmtId="4" fontId="12" fillId="3" borderId="7" xfId="59" applyNumberFormat="1" applyFont="1" applyFill="1" applyBorder="1" applyAlignment="1">
      <alignment vertical="center"/>
    </xf>
    <xf numFmtId="4" fontId="10" fillId="12" borderId="7" xfId="59" applyNumberFormat="1" applyFont="1" applyFill="1" applyBorder="1" applyAlignment="1">
      <alignment horizontal="center" vertical="center" wrapText="1"/>
    </xf>
    <xf numFmtId="4" fontId="10" fillId="0" borderId="15" xfId="59" applyNumberFormat="1" applyFont="1" applyBorder="1" applyAlignment="1">
      <alignment horizontal="center" vertical="center" wrapText="1"/>
    </xf>
    <xf numFmtId="4" fontId="1" fillId="3" borderId="15" xfId="63" applyNumberFormat="1" applyFont="1" applyFill="1" applyBorder="1" applyAlignment="1">
      <alignment horizontal="center"/>
    </xf>
    <xf numFmtId="0" fontId="12" fillId="12" borderId="7" xfId="59" applyFont="1" applyFill="1" applyBorder="1" applyAlignment="1">
      <alignment horizontal="center" vertical="center"/>
    </xf>
    <xf numFmtId="4" fontId="12" fillId="12" borderId="7" xfId="59" applyNumberFormat="1" applyFont="1" applyFill="1" applyBorder="1" applyAlignment="1">
      <alignment horizontal="right"/>
    </xf>
    <xf numFmtId="0" fontId="5" fillId="15" borderId="0" xfId="0" applyFont="1" applyFill="1" applyBorder="1" applyAlignment="1" applyProtection="1">
      <alignment wrapText="1"/>
      <protection locked="0"/>
    </xf>
    <xf numFmtId="0" fontId="6" fillId="0" borderId="23" xfId="0" applyFont="1" applyFill="1" applyBorder="1" applyAlignment="1">
      <alignment horizontal="center" vertical="center" wrapText="1"/>
    </xf>
    <xf numFmtId="187" fontId="6" fillId="0" borderId="0" xfId="0" applyNumberFormat="1" applyFont="1" applyFill="1" applyBorder="1" applyAlignment="1">
      <alignment horizontal="right" vertical="center" wrapText="1"/>
    </xf>
    <xf numFmtId="182" fontId="6" fillId="0" borderId="0" xfId="0" applyNumberFormat="1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2" fillId="0" borderId="14" xfId="50" applyFont="1" applyBorder="1" applyAlignment="1" quotePrefix="1">
      <alignment horizontal="center" vertical="center" wrapText="1"/>
    </xf>
    <xf numFmtId="0" fontId="2" fillId="0" borderId="15" xfId="54" applyFont="1" applyBorder="1" applyAlignment="1" quotePrefix="1">
      <alignment horizontal="center" vertical="center" wrapText="1"/>
    </xf>
    <xf numFmtId="0" fontId="2" fillId="0" borderId="7" xfId="50" applyFont="1" applyBorder="1" applyAlignment="1" quotePrefix="1">
      <alignment horizontal="center" vertical="center" wrapText="1"/>
    </xf>
    <xf numFmtId="0" fontId="2" fillId="3" borderId="14" xfId="50" applyFont="1" applyFill="1" applyBorder="1" applyAlignment="1" quotePrefix="1">
      <alignment horizontal="center" vertical="center" wrapText="1"/>
    </xf>
  </cellXfs>
  <cellStyles count="65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  <cellStyle name="Hiperlink 2" xfId="49"/>
    <cellStyle name="Normal 14 3" xfId="50"/>
    <cellStyle name="Normal 14 5" xfId="51"/>
    <cellStyle name="Normal 2" xfId="52"/>
    <cellStyle name="Normal 2 2 3" xfId="53"/>
    <cellStyle name="Normal 2 3 2 2" xfId="54"/>
    <cellStyle name="Normal 2 3 2 2 2" xfId="55"/>
    <cellStyle name="Normal 4 2" xfId="56"/>
    <cellStyle name="Normal 5 2 2 2 2 2 2 6" xfId="57"/>
    <cellStyle name="Normal 53" xfId="58"/>
    <cellStyle name="Normal 6 2 2 2 2 7" xfId="59"/>
    <cellStyle name="Normal 8" xfId="60"/>
    <cellStyle name="Porcentagem 2" xfId="61"/>
    <cellStyle name="Separador de milhares 2 2" xfId="62"/>
    <cellStyle name="Vírgula 2 2 2 2 2" xfId="63"/>
    <cellStyle name="Vírgula 2 4" xfId="64"/>
  </cellStyles>
  <dxfs count="1">
    <dxf>
      <font>
        <color rgb="FF9C0006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4" Type="http://schemas.openxmlformats.org/officeDocument/2006/relationships/styles" Target="styles.xml"/><Relationship Id="rId23" Type="http://schemas.openxmlformats.org/officeDocument/2006/relationships/sharedStrings" Target="sharedStrings.xml"/><Relationship Id="rId22" Type="http://schemas.openxmlformats.org/officeDocument/2006/relationships/theme" Target="theme/theme1.xml"/><Relationship Id="rId21" Type="http://schemas.openxmlformats.org/officeDocument/2006/relationships/externalLink" Target="externalLinks/externalLink9.xml"/><Relationship Id="rId20" Type="http://schemas.openxmlformats.org/officeDocument/2006/relationships/externalLink" Target="externalLinks/externalLink8.xml"/><Relationship Id="rId2" Type="http://schemas.openxmlformats.org/officeDocument/2006/relationships/worksheet" Target="worksheets/sheet2.xml"/><Relationship Id="rId19" Type="http://schemas.openxmlformats.org/officeDocument/2006/relationships/externalLink" Target="externalLinks/externalLink7.xml"/><Relationship Id="rId18" Type="http://schemas.openxmlformats.org/officeDocument/2006/relationships/externalLink" Target="externalLinks/externalLink6.xml"/><Relationship Id="rId17" Type="http://schemas.openxmlformats.org/officeDocument/2006/relationships/externalLink" Target="externalLinks/externalLink5.xml"/><Relationship Id="rId1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3.xml"/><Relationship Id="rId14" Type="http://schemas.openxmlformats.org/officeDocument/2006/relationships/externalLink" Target="externalLinks/externalLink2.xml"/><Relationship Id="rId13" Type="http://schemas.openxmlformats.org/officeDocument/2006/relationships/externalLink" Target="externalLinks/externalLink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image" Target="../media/image13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e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419722297" name="Picture"/>
        <xdr:cNvPicPr/>
      </xdr:nvPicPr>
      <xdr:blipFill>
        <a:blip r:embed="rId1"/>
        <a:srcRect/>
        <a:stretch>
          <a:fillRect/>
        </a:stretch>
      </xdr:blipFill>
      <xdr:spPr>
        <a:xfrm>
          <a:off x="0" y="0"/>
          <a:ext cx="11106150" cy="1257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1</xdr:row>
      <xdr:rowOff>0</xdr:rowOff>
    </xdr:to>
    <xdr:pic>
      <xdr:nvPicPr>
        <xdr:cNvPr id="1470951828" name="Picture"/>
        <xdr:cNvPicPr/>
      </xdr:nvPicPr>
      <xdr:blipFill>
        <a:blip r:embed="rId1"/>
        <a:srcRect/>
        <a:stretch>
          <a:fillRect/>
        </a:stretch>
      </xdr:blipFill>
      <xdr:spPr>
        <a:xfrm>
          <a:off x="0" y="0"/>
          <a:ext cx="11099165" cy="12573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678180</xdr:colOff>
      <xdr:row>53</xdr:row>
      <xdr:rowOff>133350</xdr:rowOff>
    </xdr:from>
    <xdr:to>
      <xdr:col>12</xdr:col>
      <xdr:colOff>510947</xdr:colOff>
      <xdr:row>61</xdr:row>
      <xdr:rowOff>19097</xdr:rowOff>
    </xdr:to>
    <xdr:pic>
      <xdr:nvPicPr>
        <xdr:cNvPr id="2" name="Imagem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901295" y="12075795"/>
          <a:ext cx="3217545" cy="19907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0</xdr:row>
      <xdr:rowOff>57152</xdr:rowOff>
    </xdr:from>
    <xdr:to>
      <xdr:col>1</xdr:col>
      <xdr:colOff>683895</xdr:colOff>
      <xdr:row>2</xdr:row>
      <xdr:rowOff>244730</xdr:rowOff>
    </xdr:to>
    <xdr:pic>
      <xdr:nvPicPr>
        <xdr:cNvPr id="3" name="Imagem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09550" y="57150"/>
          <a:ext cx="985520" cy="82740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11</xdr:col>
      <xdr:colOff>19050</xdr:colOff>
      <xdr:row>53</xdr:row>
      <xdr:rowOff>285750</xdr:rowOff>
    </xdr:from>
    <xdr:to>
      <xdr:col>13</xdr:col>
      <xdr:colOff>207245</xdr:colOff>
      <xdr:row>62</xdr:row>
      <xdr:rowOff>20730</xdr:rowOff>
    </xdr:to>
    <xdr:pic>
      <xdr:nvPicPr>
        <xdr:cNvPr id="2" name="Imagem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234670" y="12390120"/>
          <a:ext cx="3188335" cy="2001520"/>
        </a:xfrm>
        <a:prstGeom prst="rect">
          <a:avLst/>
        </a:prstGeom>
      </xdr:spPr>
    </xdr:pic>
    <xdr:clientData/>
  </xdr:twoCellAnchor>
  <xdr:twoCellAnchor editAs="oneCell">
    <xdr:from>
      <xdr:col>11</xdr:col>
      <xdr:colOff>114300</xdr:colOff>
      <xdr:row>75</xdr:row>
      <xdr:rowOff>152400</xdr:rowOff>
    </xdr:from>
    <xdr:to>
      <xdr:col>13</xdr:col>
      <xdr:colOff>321545</xdr:colOff>
      <xdr:row>82</xdr:row>
      <xdr:rowOff>55020</xdr:rowOff>
    </xdr:to>
    <xdr:pic>
      <xdr:nvPicPr>
        <xdr:cNvPr id="3" name="Imagem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3329920" y="18019395"/>
          <a:ext cx="3207385" cy="1883410"/>
        </a:xfrm>
        <a:prstGeom prst="rect">
          <a:avLst/>
        </a:prstGeom>
      </xdr:spPr>
    </xdr:pic>
    <xdr:clientData/>
  </xdr:twoCellAnchor>
  <xdr:twoCellAnchor editAs="oneCell">
    <xdr:from>
      <xdr:col>0</xdr:col>
      <xdr:colOff>302894</xdr:colOff>
      <xdr:row>0</xdr:row>
      <xdr:rowOff>76202</xdr:rowOff>
    </xdr:from>
    <xdr:to>
      <xdr:col>1</xdr:col>
      <xdr:colOff>779144</xdr:colOff>
      <xdr:row>2</xdr:row>
      <xdr:rowOff>244475</xdr:rowOff>
    </xdr:to>
    <xdr:pic>
      <xdr:nvPicPr>
        <xdr:cNvPr id="4" name="Imagem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02260" y="76200"/>
          <a:ext cx="987425" cy="80835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11</xdr:col>
      <xdr:colOff>314325</xdr:colOff>
      <xdr:row>75</xdr:row>
      <xdr:rowOff>0</xdr:rowOff>
    </xdr:from>
    <xdr:to>
      <xdr:col>13</xdr:col>
      <xdr:colOff>517760</xdr:colOff>
      <xdr:row>79</xdr:row>
      <xdr:rowOff>594135</xdr:rowOff>
    </xdr:to>
    <xdr:pic>
      <xdr:nvPicPr>
        <xdr:cNvPr id="2" name="Imagem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529945" y="17857470"/>
          <a:ext cx="3203575" cy="1584325"/>
        </a:xfrm>
        <a:prstGeom prst="rect">
          <a:avLst/>
        </a:prstGeom>
      </xdr:spPr>
    </xdr:pic>
    <xdr:clientData/>
  </xdr:twoCellAnchor>
  <xdr:twoCellAnchor editAs="oneCell">
    <xdr:from>
      <xdr:col>11</xdr:col>
      <xdr:colOff>19050</xdr:colOff>
      <xdr:row>53</xdr:row>
      <xdr:rowOff>285750</xdr:rowOff>
    </xdr:from>
    <xdr:to>
      <xdr:col>13</xdr:col>
      <xdr:colOff>211055</xdr:colOff>
      <xdr:row>60</xdr:row>
      <xdr:rowOff>18825</xdr:rowOff>
    </xdr:to>
    <xdr:pic>
      <xdr:nvPicPr>
        <xdr:cNvPr id="3" name="Imagem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3234670" y="12390120"/>
          <a:ext cx="3192145" cy="1675765"/>
        </a:xfrm>
        <a:prstGeom prst="rect">
          <a:avLst/>
        </a:prstGeom>
      </xdr:spPr>
    </xdr:pic>
    <xdr:clientData/>
  </xdr:twoCellAnchor>
  <xdr:twoCellAnchor editAs="oneCell">
    <xdr:from>
      <xdr:col>0</xdr:col>
      <xdr:colOff>137158</xdr:colOff>
      <xdr:row>0</xdr:row>
      <xdr:rowOff>30482</xdr:rowOff>
    </xdr:from>
    <xdr:to>
      <xdr:col>1</xdr:col>
      <xdr:colOff>821054</xdr:colOff>
      <xdr:row>2</xdr:row>
      <xdr:rowOff>285750</xdr:rowOff>
    </xdr:to>
    <xdr:pic>
      <xdr:nvPicPr>
        <xdr:cNvPr id="4" name="Imagem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36525" y="30480"/>
          <a:ext cx="1195070" cy="8953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224074498" name="Picture"/>
        <xdr:cNvPicPr/>
      </xdr:nvPicPr>
      <xdr:blipFill>
        <a:blip r:embed="rId1"/>
        <a:srcRect/>
        <a:stretch>
          <a:fillRect/>
        </a:stretch>
      </xdr:blipFill>
      <xdr:spPr>
        <a:xfrm>
          <a:off x="0" y="0"/>
          <a:ext cx="7668895" cy="12573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689965548" name="Picture"/>
        <xdr:cNvPicPr/>
      </xdr:nvPicPr>
      <xdr:blipFill>
        <a:blip r:embed="rId1"/>
        <a:srcRect/>
        <a:stretch>
          <a:fillRect/>
        </a:stretch>
      </xdr:blipFill>
      <xdr:spPr>
        <a:xfrm>
          <a:off x="0" y="0"/>
          <a:ext cx="7625080" cy="12573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1462844416" name="Picture"/>
        <xdr:cNvPicPr/>
      </xdr:nvPicPr>
      <xdr:blipFill>
        <a:blip r:embed="rId1"/>
        <a:srcRect/>
        <a:stretch>
          <a:fillRect/>
        </a:stretch>
      </xdr:blipFill>
      <xdr:spPr>
        <a:xfrm>
          <a:off x="0" y="0"/>
          <a:ext cx="11090910" cy="12573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323850</xdr:colOff>
      <xdr:row>1</xdr:row>
      <xdr:rowOff>0</xdr:rowOff>
    </xdr:to>
    <xdr:pic>
      <xdr:nvPicPr>
        <xdr:cNvPr id="2" name="Picture"/>
        <xdr:cNvPicPr/>
      </xdr:nvPicPr>
      <xdr:blipFill>
        <a:blip r:embed="rId1"/>
        <a:srcRect/>
        <a:stretch>
          <a:fillRect/>
        </a:stretch>
      </xdr:blipFill>
      <xdr:spPr>
        <a:xfrm>
          <a:off x="0" y="0"/>
          <a:ext cx="6176010" cy="12573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0</xdr:colOff>
      <xdr:row>1</xdr:row>
      <xdr:rowOff>0</xdr:rowOff>
    </xdr:to>
    <xdr:pic>
      <xdr:nvPicPr>
        <xdr:cNvPr id="1456552222" name="Picture"/>
        <xdr:cNvPicPr/>
      </xdr:nvPicPr>
      <xdr:blipFill>
        <a:blip r:embed="rId1"/>
        <a:srcRect/>
        <a:stretch>
          <a:fillRect/>
        </a:stretch>
      </xdr:blipFill>
      <xdr:spPr>
        <a:xfrm>
          <a:off x="0" y="0"/>
          <a:ext cx="7697470" cy="1257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3</xdr:col>
      <xdr:colOff>0</xdr:colOff>
      <xdr:row>25</xdr:row>
      <xdr:rowOff>0</xdr:rowOff>
    </xdr:to>
    <xdr:pic>
      <xdr:nvPicPr>
        <xdr:cNvPr id="944903792" name="Picture"/>
        <xdr:cNvPicPr/>
      </xdr:nvPicPr>
      <xdr:blipFill>
        <a:blip r:embed="rId2"/>
        <a:srcRect/>
        <a:stretch>
          <a:fillRect r="2121"/>
        </a:stretch>
      </xdr:blipFill>
      <xdr:spPr>
        <a:xfrm>
          <a:off x="622300" y="5198745"/>
          <a:ext cx="4578350" cy="55816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47</xdr:row>
      <xdr:rowOff>0</xdr:rowOff>
    </xdr:from>
    <xdr:to>
      <xdr:col>3</xdr:col>
      <xdr:colOff>0</xdr:colOff>
      <xdr:row>48</xdr:row>
      <xdr:rowOff>0</xdr:rowOff>
    </xdr:to>
    <xdr:pic>
      <xdr:nvPicPr>
        <xdr:cNvPr id="1812728013" name="Picture"/>
        <xdr:cNvPicPr/>
      </xdr:nvPicPr>
      <xdr:blipFill>
        <a:blip r:embed="rId2"/>
        <a:srcRect/>
        <a:stretch>
          <a:fillRect r="2121"/>
        </a:stretch>
      </xdr:blipFill>
      <xdr:spPr>
        <a:xfrm>
          <a:off x="622300" y="9532620"/>
          <a:ext cx="4578350" cy="55816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754196964" name="Picture"/>
        <xdr:cNvPicPr/>
      </xdr:nvPicPr>
      <xdr:blipFill>
        <a:blip r:embed="rId1"/>
        <a:srcRect/>
        <a:stretch>
          <a:fillRect/>
        </a:stretch>
      </xdr:blipFill>
      <xdr:spPr>
        <a:xfrm>
          <a:off x="0" y="0"/>
          <a:ext cx="7668260" cy="12573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100526</xdr:colOff>
      <xdr:row>1</xdr:row>
      <xdr:rowOff>2802</xdr:rowOff>
    </xdr:from>
    <xdr:to>
      <xdr:col>1</xdr:col>
      <xdr:colOff>783412</xdr:colOff>
      <xdr:row>3</xdr:row>
      <xdr:rowOff>113740</xdr:rowOff>
    </xdr:to>
    <xdr:pic>
      <xdr:nvPicPr>
        <xdr:cNvPr id="2" name="Imagem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330" y="202565"/>
          <a:ext cx="1682750" cy="511175"/>
        </a:xfrm>
        <a:prstGeom prst="rect">
          <a:avLst/>
        </a:prstGeom>
      </xdr:spPr>
    </xdr:pic>
    <xdr:clientData/>
  </xdr:twoCellAnchor>
  <xdr:twoCellAnchor editAs="oneCell">
    <xdr:from>
      <xdr:col>40</xdr:col>
      <xdr:colOff>429986</xdr:colOff>
      <xdr:row>30</xdr:row>
      <xdr:rowOff>0</xdr:rowOff>
    </xdr:from>
    <xdr:to>
      <xdr:col>53</xdr:col>
      <xdr:colOff>324280</xdr:colOff>
      <xdr:row>37</xdr:row>
      <xdr:rowOff>169191</xdr:rowOff>
    </xdr:to>
    <xdr:pic>
      <xdr:nvPicPr>
        <xdr:cNvPr id="3" name="Imagem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4980880" y="7400925"/>
          <a:ext cx="7793990" cy="1969135"/>
        </a:xfrm>
        <a:prstGeom prst="rect">
          <a:avLst/>
        </a:prstGeom>
      </xdr:spPr>
    </xdr:pic>
    <xdr:clientData/>
  </xdr:twoCellAnchor>
  <xdr:twoCellAnchor editAs="oneCell">
    <xdr:from>
      <xdr:col>40</xdr:col>
      <xdr:colOff>538844</xdr:colOff>
      <xdr:row>30</xdr:row>
      <xdr:rowOff>0</xdr:rowOff>
    </xdr:from>
    <xdr:to>
      <xdr:col>53</xdr:col>
      <xdr:colOff>397487</xdr:colOff>
      <xdr:row>37</xdr:row>
      <xdr:rowOff>169465</xdr:rowOff>
    </xdr:to>
    <xdr:pic>
      <xdr:nvPicPr>
        <xdr:cNvPr id="4" name="Imagem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5089465" y="7400925"/>
          <a:ext cx="7758430" cy="19691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lipe\TRANSP_M1\Meus%20documentos\MATADOURO%20DE%20PEIXINHOS\ORCA\OR0212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everaldo.junior\Desktop\SEARURB\03%20-%20SA&#218;DE\UBS%20DOIS%20CARNEIROS\DOCUMENTA&#199;&#195;O%20ENVIADA%2009-01-26\Or&#231;amento\Or&#231;amento\Planilha%20Or&#231;ament&#225;ria\REV02\PRJ-248197-EXE-ORC-0101-REV0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EONARDO\01_SEDUC\01_Boletins\Boletim%20Abril%202005_R0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defisica\D\backup%20d\BOLETIM\Boletim%20jan05\Modelo%20de%20Or&#231;amento%20boletim%20jan04%20NAO%20MEXER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joanna.alves\Downloads\OR&#199;AMENTO%20PAVIMENTA&#199;&#195;O%20DAS%20RUAS%20GUANAMBI,%20JARANGUARI%20e%20JOS&#201;%20PAULINO_N&#195;O%20DESONERADO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everaldo.junior\Desktop\SEARURB\01%20-%20INFRAESTRUTURA\CONTEN&#199;&#213;ES\MBG5_MURILO%20BRAGA\CONTEN&#199;&#195;O%20DE%20ENCOSTAS%20RUA%20ANT&#212;NIO%20BEZERRA%20-%20MURILO%20BRAGA%20-%20LOTE%2005%20-%20DESONERADO__NOV2025_REV05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lex.ramos\Downloads\OR&#199;AMENTO_EMENDAS_BARRA%20DE%20JANGADA%20-%20R0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  <sheetName val="Plan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OR021296"/>
      <sheetName val="Solum"/>
      <sheetName val="PLANILHA FONTE"/>
    </sheetNames>
    <definedNames>
      <definedName name="PassaExtenso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Resumo"/>
      <sheetName val="Planilha Orçamentária"/>
      <sheetName val="Memória de Cálculo"/>
      <sheetName val="QUADRO DE ALVENARIA"/>
      <sheetName val="PARÂMETROS"/>
      <sheetName val="Cronograma"/>
      <sheetName val="Cronograma Unificado"/>
      <sheetName val="REF PRECOS SINAPI SET 2019"/>
      <sheetName val="REF PRECOS ANP INSUMOS"/>
      <sheetName val="ÍNDICE DE CORREÇÃO"/>
      <sheetName val="DEP E REC "/>
      <sheetName val="COMPOSIÇÕES"/>
      <sheetName val="BDI DESONERADO"/>
      <sheetName val="BDI N DESONERADO"/>
      <sheetName val="ABC - DESO"/>
      <sheetName val="ABC - NÃO DESO"/>
      <sheetName val="MAPA COTAÇÃO"/>
      <sheetName val="DMT"/>
      <sheetName val="Insumos"/>
      <sheetName val="Comp"/>
      <sheetName val="BASE"/>
      <sheetName val="Serv"/>
      <sheetName val="Ins"/>
      <sheetName val="BDI materiais"/>
      <sheetName val="MODELO PC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olum"/>
      <sheetName val="Plan2"/>
      <sheetName val="Plan3"/>
      <sheetName val="cobertura quadra"/>
      <sheetName val="CRON REF"/>
      <sheetName val="PLANILHA FON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erviços"/>
      <sheetName val="Orçamento"/>
      <sheetName val="Plan2"/>
      <sheetName val="HIDRAULICA"/>
      <sheetName val="RN CONSTRUÇÕES"/>
      <sheetName val="EMAVE"/>
      <sheetName val="PRADO"/>
      <sheetName val="INSUMOS Lab.cienc."/>
      <sheetName val="INSUMOS ARQUIBANCADA"/>
      <sheetName val="insumos Urb do páteo "/>
      <sheetName val="INSUMO PARA RAIO"/>
      <sheetName val="INSUMO MURO"/>
      <sheetName val="Orçamento (3)"/>
      <sheetName val="Inst. Elet."/>
      <sheetName val="Rev. "/>
      <sheetName val="Muro de fech."/>
      <sheetName val="Urb do páteo"/>
      <sheetName val="Arquib. e mureta"/>
      <sheetName val="Lab.cienc."/>
      <sheetName val="Orçamento (2)"/>
      <sheetName val="Plan1"/>
      <sheetName val="Plan3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RESUMO"/>
      <sheetName val="PLANILHA ORCAMENTARIA"/>
      <sheetName val="JARANGUARI"/>
      <sheetName val="GUANAMBI"/>
      <sheetName val="JOSÉ PÁULINO"/>
      <sheetName val="CUSTO DIRETO"/>
      <sheetName val="COMPOSICOES"/>
      <sheetName val="COMPOSICOES PROPRIAS"/>
      <sheetName val="COMPOSICOES AUXILIARES"/>
      <sheetName val="CURVA ABC SERVICOS"/>
      <sheetName val="CRONOGRAMA"/>
      <sheetName val="BDI"/>
      <sheetName val="ENCARGOS SOCIAIS"/>
      <sheetName val="COTAÇÕES - canais e ruas"/>
    </sheetNames>
    <sheetDataSet>
      <sheetData sheetId="0"/>
      <sheetData sheetId="1">
        <row r="127">
          <cell r="J127">
            <v>683108.05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RESUMO"/>
      <sheetName val="PLANILHA ORCAMENTARIA"/>
      <sheetName val="Memória de Cálculo"/>
      <sheetName val="COMPOSICOES PROPRIAS"/>
      <sheetName val="CURVA ABC SERVICOS"/>
      <sheetName val="CRONOGRAMA"/>
      <sheetName val="BDI"/>
      <sheetName val="ENCARGOS SOCIAIS"/>
      <sheetName val="MAPA COTAÇÃO"/>
    </sheetNames>
    <sheetDataSet>
      <sheetData sheetId="0" refreshError="1"/>
      <sheetData sheetId="1">
        <row r="66">
          <cell r="J66">
            <v>7623936.29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Resumo"/>
      <sheetName val="Planilha Orçamentária"/>
      <sheetName val="Memória de Cálculo"/>
      <sheetName val="PARÂMETROS"/>
      <sheetName val="Cronograma"/>
      <sheetName val="Cronograma Unificado"/>
      <sheetName val="COMPOSIÇÕES"/>
      <sheetName val="REF PRECOS SINAPI SET 2019"/>
      <sheetName val="REF PRECOS ANP INSUMOS"/>
      <sheetName val="ÍNDICE DE CORREÇÃO"/>
      <sheetName val="DEP E REC "/>
      <sheetName val="BDI DESONERADO"/>
      <sheetName val="BDI N DESONERADO"/>
      <sheetName val="mapa cotação"/>
      <sheetName val="ABC - DESO"/>
      <sheetName val="ABC - NÃO DESO"/>
      <sheetName val="BASE"/>
      <sheetName val="Comp"/>
      <sheetName val="Insumos"/>
      <sheetName val="BDI materiais"/>
      <sheetName val="MODELO PCR"/>
    </sheetNames>
    <sheetDataSet>
      <sheetData sheetId="0" refreshError="1"/>
      <sheetData sheetId="1" refreshError="1">
        <row r="8">
          <cell r="A8" t="str">
            <v>Data: AGOSTO/2022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H12"/>
  <sheetViews>
    <sheetView tabSelected="1" view="pageBreakPreview" zoomScaleNormal="100" workbookViewId="0">
      <selection activeCell="B9" sqref="B9"/>
    </sheetView>
  </sheetViews>
  <sheetFormatPr defaultColWidth="9" defaultRowHeight="12" outlineLevelCol="7"/>
  <cols>
    <col min="1" max="1" width="9.66666666666667" style="54" customWidth="1"/>
    <col min="2" max="2" width="86.6666666666667" style="54" customWidth="1"/>
    <col min="3" max="7" width="12.447619047619" style="54" customWidth="1"/>
    <col min="8" max="8" width="8" style="54" customWidth="1"/>
    <col min="9" max="16384" width="8.88571428571429" style="54"/>
  </cols>
  <sheetData>
    <row r="1" ht="99" customHeight="1" spans="1:8">
      <c r="A1" s="415"/>
      <c r="B1" s="415"/>
      <c r="C1" s="415"/>
      <c r="D1" s="415"/>
      <c r="E1" s="415"/>
      <c r="F1" s="415"/>
      <c r="G1" s="415"/>
      <c r="H1" s="415"/>
    </row>
    <row r="2" ht="13.05" customHeight="1" spans="1:8">
      <c r="A2" s="416" t="s">
        <v>0</v>
      </c>
      <c r="B2" s="416" t="s">
        <v>1</v>
      </c>
      <c r="C2" s="416" t="s">
        <v>2</v>
      </c>
      <c r="D2" s="416"/>
      <c r="E2" s="416"/>
      <c r="F2" s="416"/>
      <c r="G2" s="416" t="s">
        <v>3</v>
      </c>
      <c r="H2" s="416" t="s">
        <v>4</v>
      </c>
    </row>
    <row r="3" customHeight="1" spans="1:8">
      <c r="A3" s="416"/>
      <c r="B3" s="416"/>
      <c r="C3" s="416" t="s">
        <v>5</v>
      </c>
      <c r="D3" s="416" t="s">
        <v>6</v>
      </c>
      <c r="E3" s="416" t="s">
        <v>7</v>
      </c>
      <c r="F3" s="416" t="s">
        <v>8</v>
      </c>
      <c r="G3" s="416"/>
      <c r="H3" s="416"/>
    </row>
    <row r="4" ht="19.95" customHeight="1" spans="1:8">
      <c r="A4" s="69" t="s">
        <v>9</v>
      </c>
      <c r="B4" s="69" t="s">
        <v>10</v>
      </c>
      <c r="C4" s="417">
        <v>45981.81</v>
      </c>
      <c r="D4" s="418">
        <v>177682.2</v>
      </c>
      <c r="E4" s="418">
        <v>17925.45</v>
      </c>
      <c r="F4" s="418">
        <v>16145.76</v>
      </c>
      <c r="G4" s="418">
        <v>297313.93</v>
      </c>
      <c r="H4" s="67">
        <v>38.0522017446776</v>
      </c>
    </row>
    <row r="5" ht="19.95" customHeight="1" spans="1:8">
      <c r="A5" s="69" t="s">
        <v>11</v>
      </c>
      <c r="B5" s="69" t="s">
        <v>12</v>
      </c>
      <c r="C5" s="417">
        <v>44115.98</v>
      </c>
      <c r="D5" s="418">
        <v>167209.81</v>
      </c>
      <c r="E5" s="418">
        <v>12850.21</v>
      </c>
      <c r="F5" s="418">
        <v>15614.91</v>
      </c>
      <c r="G5" s="418">
        <v>276453.01</v>
      </c>
      <c r="H5" s="67">
        <v>35.3822833307655</v>
      </c>
    </row>
    <row r="6" ht="19.95" customHeight="1" spans="1:8">
      <c r="A6" s="69" t="s">
        <v>13</v>
      </c>
      <c r="B6" s="69" t="s">
        <v>14</v>
      </c>
      <c r="C6" s="417">
        <v>38138.95</v>
      </c>
      <c r="D6" s="418">
        <v>115712.43</v>
      </c>
      <c r="E6" s="418">
        <v>11855.27</v>
      </c>
      <c r="F6" s="418">
        <v>13559.2</v>
      </c>
      <c r="G6" s="418">
        <v>207564.8</v>
      </c>
      <c r="H6" s="67">
        <v>26.5655149245569</v>
      </c>
    </row>
    <row r="7" ht="15" customHeight="1" spans="1:8">
      <c r="A7" s="56"/>
      <c r="B7" s="57" t="s">
        <v>15</v>
      </c>
      <c r="C7" s="418">
        <v>128236.74</v>
      </c>
      <c r="D7" s="418">
        <v>460604.44</v>
      </c>
      <c r="E7" s="418">
        <v>42630.93</v>
      </c>
      <c r="F7" s="418">
        <v>45319.87</v>
      </c>
      <c r="G7" s="418">
        <v>781331.74</v>
      </c>
      <c r="H7" s="67">
        <v>100</v>
      </c>
    </row>
    <row r="8" ht="10.05" customHeight="1" spans="1:8">
      <c r="A8" s="56"/>
      <c r="B8" s="56"/>
      <c r="C8" s="56"/>
      <c r="D8" s="419"/>
      <c r="E8" s="419"/>
      <c r="F8" s="56"/>
      <c r="G8" s="56"/>
      <c r="H8" s="56"/>
    </row>
    <row r="9" ht="15" customHeight="1" spans="1:8">
      <c r="A9" s="56"/>
      <c r="B9" s="56"/>
      <c r="C9" s="56"/>
      <c r="D9" s="56"/>
      <c r="E9" s="57" t="s">
        <v>16</v>
      </c>
      <c r="F9" s="57"/>
      <c r="G9" s="418">
        <v>104539.73</v>
      </c>
      <c r="H9" s="56"/>
    </row>
    <row r="10" ht="15" customHeight="1" spans="1:8">
      <c r="A10" s="56"/>
      <c r="B10" s="56"/>
      <c r="C10" s="56"/>
      <c r="D10" s="56"/>
      <c r="E10" s="57" t="s">
        <v>17</v>
      </c>
      <c r="F10" s="57"/>
      <c r="G10" s="418">
        <v>676792.01</v>
      </c>
      <c r="H10" s="56"/>
    </row>
    <row r="11" ht="15" customHeight="1" spans="1:8">
      <c r="A11" s="56"/>
      <c r="B11" s="56"/>
      <c r="C11" s="56"/>
      <c r="D11" s="56"/>
      <c r="E11" s="57" t="s">
        <v>18</v>
      </c>
      <c r="F11" s="57"/>
      <c r="G11" s="418">
        <v>781331.74</v>
      </c>
      <c r="H11" s="56"/>
    </row>
    <row r="12" ht="22.05" customHeight="1" spans="1:8">
      <c r="A12" s="68" t="s">
        <v>19</v>
      </c>
      <c r="B12" s="68"/>
      <c r="C12" s="68"/>
      <c r="D12" s="68"/>
      <c r="E12" s="68"/>
      <c r="F12" s="68"/>
      <c r="G12" s="68"/>
      <c r="H12" s="68"/>
    </row>
  </sheetData>
  <mergeCells count="11">
    <mergeCell ref="A1:H1"/>
    <mergeCell ref="C2:F2"/>
    <mergeCell ref="D8:E8"/>
    <mergeCell ref="E9:F9"/>
    <mergeCell ref="E10:F10"/>
    <mergeCell ref="E11:F11"/>
    <mergeCell ref="A12:H12"/>
    <mergeCell ref="A2:A3"/>
    <mergeCell ref="B2:B3"/>
    <mergeCell ref="G2:G3"/>
    <mergeCell ref="H2:H3"/>
  </mergeCells>
  <pageMargins left="0.5" right="0.5" top="0.5" bottom="0.5" header="0" footer="0"/>
  <pageSetup paperSize="77" scale="57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J125"/>
  <sheetViews>
    <sheetView view="pageBreakPreview" zoomScale="90" zoomScaleNormal="100" workbookViewId="0">
      <selection activeCell="F12" sqref="F12"/>
    </sheetView>
  </sheetViews>
  <sheetFormatPr defaultColWidth="9" defaultRowHeight="12"/>
  <cols>
    <col min="1" max="1" width="9.33333333333333" style="54" customWidth="1"/>
    <col min="2" max="2" width="13.447619047619" style="54" customWidth="1"/>
    <col min="3" max="3" width="12.447619047619" style="54" customWidth="1"/>
    <col min="4" max="4" width="59.6666666666667" style="54"/>
    <col min="5" max="5" width="9.33333333333333" style="54" customWidth="1"/>
    <col min="6" max="10" width="12.447619047619" style="54" customWidth="1"/>
    <col min="11" max="16384" width="8.88571428571429" style="54"/>
  </cols>
  <sheetData>
    <row r="1" ht="99" customHeight="1" spans="1:10">
      <c r="A1" s="55"/>
      <c r="B1" s="55"/>
      <c r="C1" s="55"/>
      <c r="D1" s="55"/>
      <c r="E1" s="55"/>
      <c r="F1" s="55"/>
      <c r="G1" s="55"/>
      <c r="H1" s="55"/>
      <c r="I1" s="55"/>
      <c r="J1" s="55"/>
    </row>
    <row r="2" ht="22.05" customHeight="1" spans="1:10">
      <c r="A2" s="115" t="s">
        <v>0</v>
      </c>
      <c r="B2" s="115" t="s">
        <v>20</v>
      </c>
      <c r="C2" s="115" t="s">
        <v>21</v>
      </c>
      <c r="D2" s="115" t="s">
        <v>1</v>
      </c>
      <c r="E2" s="115" t="s">
        <v>22</v>
      </c>
      <c r="F2" s="115" t="s">
        <v>23</v>
      </c>
      <c r="G2" s="115" t="s">
        <v>24</v>
      </c>
      <c r="H2" s="115" t="s">
        <v>25</v>
      </c>
      <c r="I2" s="115" t="s">
        <v>26</v>
      </c>
      <c r="J2" s="115" t="s">
        <v>27</v>
      </c>
    </row>
    <row r="3" ht="19.95" customHeight="1" spans="1:10">
      <c r="A3" s="113" t="s">
        <v>9</v>
      </c>
      <c r="B3" s="113" t="s">
        <v>10</v>
      </c>
      <c r="C3" s="113"/>
      <c r="D3" s="113"/>
      <c r="E3" s="113"/>
      <c r="F3" s="113"/>
      <c r="G3" s="113">
        <f>ROUND(F4*G4,2)+ROUND(F10*G10,2)+ROUND(F14*G14,2)+ROUND(F18*G18,2)+ROUND(F27*G27,2)+ROUND(F33*G33,2)+ROUND(F39*G39,2)</f>
        <v>0</v>
      </c>
      <c r="H3" s="113"/>
      <c r="I3" s="113"/>
      <c r="J3" s="136">
        <f>ROUND(J4+J10+J14+J18+J27+J33+J39,2)</f>
        <v>297313.93</v>
      </c>
    </row>
    <row r="4" ht="19.95" customHeight="1" spans="1:10">
      <c r="A4" s="113" t="s">
        <v>28</v>
      </c>
      <c r="B4" s="113" t="s">
        <v>29</v>
      </c>
      <c r="C4" s="113"/>
      <c r="D4" s="113"/>
      <c r="E4" s="113"/>
      <c r="F4" s="113"/>
      <c r="G4" s="113">
        <f>ROUND(F5*G5,2)+ROUND(F6*G6,2)+ROUND(F7*G7,2)+ROUND(F8*G8,2)+ROUND(F9*G9,2)</f>
        <v>7885.28</v>
      </c>
      <c r="H4" s="113"/>
      <c r="I4" s="113"/>
      <c r="J4" s="136">
        <f>ROUND(SUM(J5:J9),2)</f>
        <v>9270.71</v>
      </c>
    </row>
    <row r="5" ht="24" spans="1:10">
      <c r="A5" s="126" t="s">
        <v>30</v>
      </c>
      <c r="B5" s="125" t="s">
        <v>31</v>
      </c>
      <c r="C5" s="125" t="s">
        <v>32</v>
      </c>
      <c r="D5" s="126" t="s">
        <v>33</v>
      </c>
      <c r="E5" s="125" t="s">
        <v>34</v>
      </c>
      <c r="F5" s="133">
        <v>4.32</v>
      </c>
      <c r="G5" s="135">
        <v>468.43</v>
      </c>
      <c r="H5" s="133">
        <v>17.57</v>
      </c>
      <c r="I5" s="135">
        <f>ROUND(G5*ROUND(1+(H5/100),4),2)</f>
        <v>550.73</v>
      </c>
      <c r="J5" s="135">
        <f>ROUND(ROUND(F5,2)*ROUND(I5,2),2)</f>
        <v>2379.15</v>
      </c>
    </row>
    <row r="6" ht="24" spans="1:10">
      <c r="A6" s="126" t="s">
        <v>35</v>
      </c>
      <c r="B6" s="125" t="s">
        <v>36</v>
      </c>
      <c r="C6" s="125" t="s">
        <v>37</v>
      </c>
      <c r="D6" s="126" t="s">
        <v>38</v>
      </c>
      <c r="E6" s="125" t="s">
        <v>39</v>
      </c>
      <c r="F6" s="133">
        <v>2</v>
      </c>
      <c r="G6" s="135">
        <v>1200</v>
      </c>
      <c r="H6" s="133">
        <v>17.57</v>
      </c>
      <c r="I6" s="135">
        <f>ROUND(G6*ROUND(1+(H6/100),4),2)</f>
        <v>1410.84</v>
      </c>
      <c r="J6" s="135">
        <f>ROUND(ROUND(F6,2)*ROUND(I6,2),2)</f>
        <v>2821.68</v>
      </c>
    </row>
    <row r="7" ht="36" spans="1:10">
      <c r="A7" s="126" t="s">
        <v>40</v>
      </c>
      <c r="B7" s="125" t="s">
        <v>41</v>
      </c>
      <c r="C7" s="125" t="s">
        <v>32</v>
      </c>
      <c r="D7" s="126" t="s">
        <v>42</v>
      </c>
      <c r="E7" s="125" t="s">
        <v>43</v>
      </c>
      <c r="F7" s="133">
        <v>2</v>
      </c>
      <c r="G7" s="135">
        <v>847.5</v>
      </c>
      <c r="H7" s="133">
        <v>17.57</v>
      </c>
      <c r="I7" s="135">
        <f>ROUND(G7*ROUND(1+(H7/100),4),2)</f>
        <v>996.41</v>
      </c>
      <c r="J7" s="135">
        <f>ROUND(ROUND(F7,2)*ROUND(I7,2),2)</f>
        <v>1992.82</v>
      </c>
    </row>
    <row r="8" ht="24" spans="1:10">
      <c r="A8" s="126" t="s">
        <v>44</v>
      </c>
      <c r="B8" s="125" t="s">
        <v>45</v>
      </c>
      <c r="C8" s="125" t="s">
        <v>37</v>
      </c>
      <c r="D8" s="126" t="s">
        <v>46</v>
      </c>
      <c r="E8" s="125" t="s">
        <v>47</v>
      </c>
      <c r="F8" s="133">
        <v>1</v>
      </c>
      <c r="G8" s="135">
        <v>883.33</v>
      </c>
      <c r="H8" s="133">
        <v>17.57</v>
      </c>
      <c r="I8" s="135">
        <f>ROUND(G8*ROUND(1+(H8/100),4),2)</f>
        <v>1038.53</v>
      </c>
      <c r="J8" s="135">
        <f>ROUND(ROUND(F8,2)*ROUND(I8,2),2)</f>
        <v>1038.53</v>
      </c>
    </row>
    <row r="9" ht="24" spans="1:10">
      <c r="A9" s="126" t="s">
        <v>48</v>
      </c>
      <c r="B9" s="125" t="s">
        <v>49</v>
      </c>
      <c r="C9" s="125" t="s">
        <v>37</v>
      </c>
      <c r="D9" s="126" t="s">
        <v>50</v>
      </c>
      <c r="E9" s="125" t="s">
        <v>47</v>
      </c>
      <c r="F9" s="133">
        <v>1</v>
      </c>
      <c r="G9" s="135">
        <v>883.33</v>
      </c>
      <c r="H9" s="133">
        <v>17.57</v>
      </c>
      <c r="I9" s="135">
        <f>ROUND(G9*ROUND(1+(H9/100),4),2)</f>
        <v>1038.53</v>
      </c>
      <c r="J9" s="135">
        <f>ROUND(ROUND(F9,2)*ROUND(I9,2),2)</f>
        <v>1038.53</v>
      </c>
    </row>
    <row r="10" ht="19.95" customHeight="1" spans="1:10">
      <c r="A10" s="113" t="s">
        <v>51</v>
      </c>
      <c r="B10" s="113" t="s">
        <v>52</v>
      </c>
      <c r="C10" s="113"/>
      <c r="D10" s="113"/>
      <c r="E10" s="113"/>
      <c r="F10" s="113"/>
      <c r="G10" s="113">
        <f>ROUND(F11*G11,2)+ROUND(F12*G12,2)+ROUND(F13*G13,2)</f>
        <v>17779.96</v>
      </c>
      <c r="H10" s="113"/>
      <c r="I10" s="113"/>
      <c r="J10" s="136">
        <f>ROUND(SUM(J11:J13),2)</f>
        <v>20903.9</v>
      </c>
    </row>
    <row r="11" ht="24" spans="1:10">
      <c r="A11" s="126" t="s">
        <v>53</v>
      </c>
      <c r="B11" s="125" t="s">
        <v>54</v>
      </c>
      <c r="C11" s="125" t="s">
        <v>32</v>
      </c>
      <c r="D11" s="126" t="s">
        <v>55</v>
      </c>
      <c r="E11" s="125" t="s">
        <v>43</v>
      </c>
      <c r="F11" s="133">
        <v>0.25</v>
      </c>
      <c r="G11" s="135">
        <v>23154.54</v>
      </c>
      <c r="H11" s="133">
        <v>17.57</v>
      </c>
      <c r="I11" s="135">
        <f>ROUND(G11*ROUND(1+(H11/100),4),2)</f>
        <v>27222.79</v>
      </c>
      <c r="J11" s="135">
        <f>ROUND(ROUND(F11,2)*ROUND(I11,2),2)</f>
        <v>6805.7</v>
      </c>
    </row>
    <row r="12" ht="24" spans="1:10">
      <c r="A12" s="126" t="s">
        <v>56</v>
      </c>
      <c r="B12" s="125" t="s">
        <v>57</v>
      </c>
      <c r="C12" s="125" t="s">
        <v>32</v>
      </c>
      <c r="D12" s="126" t="s">
        <v>58</v>
      </c>
      <c r="E12" s="125" t="s">
        <v>43</v>
      </c>
      <c r="F12" s="133">
        <v>1</v>
      </c>
      <c r="G12" s="135">
        <v>8475.47</v>
      </c>
      <c r="H12" s="133">
        <v>17.57</v>
      </c>
      <c r="I12" s="135">
        <f>ROUND(G12*ROUND(1+(H12/100),4),2)</f>
        <v>9964.61</v>
      </c>
      <c r="J12" s="135">
        <f>ROUND(ROUND(F12,2)*ROUND(I12,2),2)</f>
        <v>9964.61</v>
      </c>
    </row>
    <row r="13" ht="24" spans="1:10">
      <c r="A13" s="126" t="s">
        <v>59</v>
      </c>
      <c r="B13" s="125" t="s">
        <v>60</v>
      </c>
      <c r="C13" s="125" t="s">
        <v>37</v>
      </c>
      <c r="D13" s="126" t="s">
        <v>61</v>
      </c>
      <c r="E13" s="125" t="s">
        <v>43</v>
      </c>
      <c r="F13" s="133">
        <v>0.5</v>
      </c>
      <c r="G13" s="135">
        <v>7031.7</v>
      </c>
      <c r="H13" s="133">
        <v>17.57</v>
      </c>
      <c r="I13" s="135">
        <f>ROUND(G13*ROUND(1+(H13/100),4),2)</f>
        <v>8267.17</v>
      </c>
      <c r="J13" s="135">
        <f>ROUND(ROUND(F13,2)*ROUND(I13,2),2)</f>
        <v>4133.59</v>
      </c>
    </row>
    <row r="14" ht="19.95" customHeight="1" spans="1:10">
      <c r="A14" s="113" t="s">
        <v>62</v>
      </c>
      <c r="B14" s="113" t="s">
        <v>63</v>
      </c>
      <c r="C14" s="113"/>
      <c r="D14" s="113"/>
      <c r="E14" s="113"/>
      <c r="F14" s="113"/>
      <c r="G14" s="113">
        <f>ROUND(F15*G15,2)+ROUND(F16*G16,2)+ROUND(F17*G17,2)</f>
        <v>23136.73</v>
      </c>
      <c r="H14" s="113"/>
      <c r="I14" s="113"/>
      <c r="J14" s="136">
        <f>ROUND(SUM(J15:J17),2)</f>
        <v>27185.56</v>
      </c>
    </row>
    <row r="15" ht="24" spans="1:10">
      <c r="A15" s="126" t="s">
        <v>64</v>
      </c>
      <c r="B15" s="125" t="s">
        <v>65</v>
      </c>
      <c r="C15" s="125" t="s">
        <v>37</v>
      </c>
      <c r="D15" s="126" t="s">
        <v>66</v>
      </c>
      <c r="E15" s="125" t="s">
        <v>67</v>
      </c>
      <c r="F15" s="133">
        <v>1459.04</v>
      </c>
      <c r="G15" s="135">
        <v>2.4</v>
      </c>
      <c r="H15" s="133">
        <v>17.57</v>
      </c>
      <c r="I15" s="135">
        <f>ROUND(G15*ROUND(1+(H15/100),4),2)</f>
        <v>2.82</v>
      </c>
      <c r="J15" s="135">
        <f>ROUND(ROUND(F15,2)*ROUND(I15,2),2)</f>
        <v>4114.49</v>
      </c>
    </row>
    <row r="16" ht="36" spans="1:10">
      <c r="A16" s="126" t="s">
        <v>68</v>
      </c>
      <c r="B16" s="125" t="s">
        <v>69</v>
      </c>
      <c r="C16" s="125" t="s">
        <v>37</v>
      </c>
      <c r="D16" s="126" t="s">
        <v>70</v>
      </c>
      <c r="E16" s="125" t="s">
        <v>71</v>
      </c>
      <c r="F16" s="133">
        <v>1823.8</v>
      </c>
      <c r="G16" s="135">
        <v>2.52</v>
      </c>
      <c r="H16" s="133">
        <v>17.57</v>
      </c>
      <c r="I16" s="135">
        <f>ROUND(G16*ROUND(1+(H16/100),4),2)</f>
        <v>2.96</v>
      </c>
      <c r="J16" s="135">
        <f>ROUND(ROUND(F16,2)*ROUND(I16,2),2)</f>
        <v>5398.45</v>
      </c>
    </row>
    <row r="17" ht="24" spans="1:10">
      <c r="A17" s="126" t="s">
        <v>72</v>
      </c>
      <c r="B17" s="125" t="s">
        <v>73</v>
      </c>
      <c r="C17" s="125" t="s">
        <v>32</v>
      </c>
      <c r="D17" s="126" t="s">
        <v>74</v>
      </c>
      <c r="E17" s="125" t="s">
        <v>75</v>
      </c>
      <c r="F17" s="133">
        <v>6930.44</v>
      </c>
      <c r="G17" s="135">
        <v>2.17</v>
      </c>
      <c r="H17" s="133">
        <v>17.57</v>
      </c>
      <c r="I17" s="135">
        <f>ROUND(G17*ROUND(1+(H17/100),4),2)</f>
        <v>2.55</v>
      </c>
      <c r="J17" s="135">
        <f>ROUND(ROUND(F17,2)*ROUND(I17,2),2)</f>
        <v>17672.62</v>
      </c>
    </row>
    <row r="18" ht="19.95" customHeight="1" spans="1:10">
      <c r="A18" s="113" t="s">
        <v>76</v>
      </c>
      <c r="B18" s="113" t="s">
        <v>77</v>
      </c>
      <c r="C18" s="113"/>
      <c r="D18" s="113"/>
      <c r="E18" s="113"/>
      <c r="F18" s="113"/>
      <c r="G18" s="113">
        <f>ROUND(F19*G19,2)+ROUND(F20*G20,2)+ROUND(F21*G21,2)+ROUND(F22*G22,2)+ROUND(F23*G23,2)+ROUND(F24*G24,2)+ROUND(F25*G25,2)+ROUND(F26*G26,2)</f>
        <v>172755.83</v>
      </c>
      <c r="H18" s="113"/>
      <c r="I18" s="113"/>
      <c r="J18" s="136">
        <f>ROUND(SUM(J19:J26),2)</f>
        <v>197419.72</v>
      </c>
    </row>
    <row r="19" ht="36" spans="1:10">
      <c r="A19" s="126" t="s">
        <v>78</v>
      </c>
      <c r="B19" s="125" t="s">
        <v>79</v>
      </c>
      <c r="C19" s="125" t="s">
        <v>32</v>
      </c>
      <c r="D19" s="126" t="s">
        <v>80</v>
      </c>
      <c r="E19" s="125" t="s">
        <v>34</v>
      </c>
      <c r="F19" s="133">
        <v>1067.96</v>
      </c>
      <c r="G19" s="135">
        <v>2.77</v>
      </c>
      <c r="H19" s="133">
        <v>17.57</v>
      </c>
      <c r="I19" s="135">
        <f t="shared" ref="I19:I26" si="0">ROUND(G19*ROUND(1+(H19/100),4),2)</f>
        <v>3.26</v>
      </c>
      <c r="J19" s="135">
        <f t="shared" ref="J19:J26" si="1">ROUND(ROUND(F19,2)*ROUND(I19,2),2)</f>
        <v>3481.55</v>
      </c>
    </row>
    <row r="20" ht="36" spans="1:10">
      <c r="A20" s="126" t="s">
        <v>81</v>
      </c>
      <c r="B20" s="125" t="s">
        <v>82</v>
      </c>
      <c r="C20" s="125" t="s">
        <v>32</v>
      </c>
      <c r="D20" s="126" t="s">
        <v>83</v>
      </c>
      <c r="E20" s="125" t="s">
        <v>67</v>
      </c>
      <c r="F20" s="133">
        <v>213.59</v>
      </c>
      <c r="G20" s="135">
        <v>173.93</v>
      </c>
      <c r="H20" s="133">
        <v>17.57</v>
      </c>
      <c r="I20" s="135">
        <f t="shared" si="0"/>
        <v>204.49</v>
      </c>
      <c r="J20" s="135">
        <f t="shared" si="1"/>
        <v>43677.02</v>
      </c>
    </row>
    <row r="21" ht="36" spans="1:10">
      <c r="A21" s="126" t="s">
        <v>84</v>
      </c>
      <c r="B21" s="125" t="s">
        <v>69</v>
      </c>
      <c r="C21" s="125" t="s">
        <v>37</v>
      </c>
      <c r="D21" s="126" t="s">
        <v>70</v>
      </c>
      <c r="E21" s="125" t="s">
        <v>71</v>
      </c>
      <c r="F21" s="133">
        <v>266.99</v>
      </c>
      <c r="G21" s="135">
        <v>2.52</v>
      </c>
      <c r="H21" s="133">
        <v>17.57</v>
      </c>
      <c r="I21" s="135">
        <f t="shared" si="0"/>
        <v>2.96</v>
      </c>
      <c r="J21" s="135">
        <f t="shared" si="1"/>
        <v>790.29</v>
      </c>
    </row>
    <row r="22" ht="24" spans="1:10">
      <c r="A22" s="126" t="s">
        <v>85</v>
      </c>
      <c r="B22" s="125" t="s">
        <v>86</v>
      </c>
      <c r="C22" s="125" t="s">
        <v>37</v>
      </c>
      <c r="D22" s="126" t="s">
        <v>87</v>
      </c>
      <c r="E22" s="125" t="s">
        <v>88</v>
      </c>
      <c r="F22" s="133">
        <v>2589.8</v>
      </c>
      <c r="G22" s="135">
        <v>1.25</v>
      </c>
      <c r="H22" s="133">
        <v>17.57</v>
      </c>
      <c r="I22" s="135">
        <f t="shared" si="0"/>
        <v>1.47</v>
      </c>
      <c r="J22" s="135">
        <f t="shared" si="1"/>
        <v>3807.01</v>
      </c>
    </row>
    <row r="23" ht="36" spans="1:10">
      <c r="A23" s="126" t="s">
        <v>89</v>
      </c>
      <c r="B23" s="125" t="s">
        <v>90</v>
      </c>
      <c r="C23" s="125" t="s">
        <v>37</v>
      </c>
      <c r="D23" s="126" t="s">
        <v>91</v>
      </c>
      <c r="E23" s="125" t="s">
        <v>34</v>
      </c>
      <c r="F23" s="133">
        <v>1067.96</v>
      </c>
      <c r="G23" s="135">
        <v>23.95</v>
      </c>
      <c r="H23" s="133">
        <v>17.57</v>
      </c>
      <c r="I23" s="135">
        <f t="shared" si="0"/>
        <v>28.16</v>
      </c>
      <c r="J23" s="135">
        <f t="shared" si="1"/>
        <v>30073.75</v>
      </c>
    </row>
    <row r="24" ht="48" spans="1:10">
      <c r="A24" s="126" t="s">
        <v>92</v>
      </c>
      <c r="B24" s="125" t="s">
        <v>93</v>
      </c>
      <c r="C24" s="125" t="s">
        <v>32</v>
      </c>
      <c r="D24" s="126" t="s">
        <v>94</v>
      </c>
      <c r="E24" s="125" t="s">
        <v>34</v>
      </c>
      <c r="F24" s="133">
        <v>743.45</v>
      </c>
      <c r="G24" s="135">
        <v>64.5</v>
      </c>
      <c r="H24" s="133">
        <v>10.07</v>
      </c>
      <c r="I24" s="135">
        <f t="shared" si="0"/>
        <v>71</v>
      </c>
      <c r="J24" s="135">
        <f t="shared" si="1"/>
        <v>52784.95</v>
      </c>
    </row>
    <row r="25" ht="48" spans="1:10">
      <c r="A25" s="126" t="s">
        <v>95</v>
      </c>
      <c r="B25" s="125" t="s">
        <v>96</v>
      </c>
      <c r="C25" s="125" t="s">
        <v>32</v>
      </c>
      <c r="D25" s="126" t="s">
        <v>97</v>
      </c>
      <c r="E25" s="125" t="s">
        <v>34</v>
      </c>
      <c r="F25" s="133">
        <v>328.76</v>
      </c>
      <c r="G25" s="135">
        <v>85.33</v>
      </c>
      <c r="H25" s="133">
        <v>10.07</v>
      </c>
      <c r="I25" s="135">
        <f t="shared" si="0"/>
        <v>93.92</v>
      </c>
      <c r="J25" s="135">
        <f t="shared" si="1"/>
        <v>30877.14</v>
      </c>
    </row>
    <row r="26" ht="48" spans="1:10">
      <c r="A26" s="126" t="s">
        <v>98</v>
      </c>
      <c r="B26" s="125" t="s">
        <v>99</v>
      </c>
      <c r="C26" s="125" t="s">
        <v>32</v>
      </c>
      <c r="D26" s="126" t="s">
        <v>100</v>
      </c>
      <c r="E26" s="125" t="s">
        <v>101</v>
      </c>
      <c r="F26" s="133">
        <v>516.05</v>
      </c>
      <c r="G26" s="135">
        <v>52.62</v>
      </c>
      <c r="H26" s="133">
        <v>17.57</v>
      </c>
      <c r="I26" s="135">
        <f t="shared" si="0"/>
        <v>61.87</v>
      </c>
      <c r="J26" s="135">
        <f t="shared" si="1"/>
        <v>31928.01</v>
      </c>
    </row>
    <row r="27" ht="19.95" customHeight="1" spans="1:10">
      <c r="A27" s="113" t="s">
        <v>102</v>
      </c>
      <c r="B27" s="113" t="s">
        <v>103</v>
      </c>
      <c r="C27" s="113"/>
      <c r="D27" s="113"/>
      <c r="E27" s="113"/>
      <c r="F27" s="113"/>
      <c r="G27" s="113">
        <f>ROUND(F28*G28,2)+ROUND(F29*G29,2)+ROUND(F30*G30,2)+ROUND(F31*G31,2)+ROUND(F32*G32,2)</f>
        <v>9114.13</v>
      </c>
      <c r="H27" s="113"/>
      <c r="I27" s="113"/>
      <c r="J27" s="136">
        <f>ROUND(SUM(J28:J32),2)</f>
        <v>10715.78</v>
      </c>
    </row>
    <row r="28" spans="1:10">
      <c r="A28" s="126" t="s">
        <v>104</v>
      </c>
      <c r="B28" s="125" t="s">
        <v>105</v>
      </c>
      <c r="C28" s="125" t="s">
        <v>32</v>
      </c>
      <c r="D28" s="126" t="s">
        <v>106</v>
      </c>
      <c r="E28" s="125" t="s">
        <v>67</v>
      </c>
      <c r="F28" s="133">
        <v>5.04</v>
      </c>
      <c r="G28" s="135">
        <v>95.25</v>
      </c>
      <c r="H28" s="133">
        <v>17.57</v>
      </c>
      <c r="I28" s="135">
        <f>ROUND(G28*ROUND(1+(H28/100),4),2)</f>
        <v>111.99</v>
      </c>
      <c r="J28" s="135">
        <f>ROUND(ROUND(F28,2)*ROUND(I28,2),2)</f>
        <v>564.43</v>
      </c>
    </row>
    <row r="29" ht="24" spans="1:10">
      <c r="A29" s="126" t="s">
        <v>107</v>
      </c>
      <c r="B29" s="125" t="s">
        <v>108</v>
      </c>
      <c r="C29" s="125" t="s">
        <v>32</v>
      </c>
      <c r="D29" s="126" t="s">
        <v>109</v>
      </c>
      <c r="E29" s="125" t="s">
        <v>67</v>
      </c>
      <c r="F29" s="133">
        <v>3.15</v>
      </c>
      <c r="G29" s="135">
        <v>519.13</v>
      </c>
      <c r="H29" s="133">
        <v>17.57</v>
      </c>
      <c r="I29" s="135">
        <f>ROUND(G29*ROUND(1+(H29/100),4),2)</f>
        <v>610.34</v>
      </c>
      <c r="J29" s="135">
        <f>ROUND(ROUND(F29,2)*ROUND(I29,2),2)</f>
        <v>1922.57</v>
      </c>
    </row>
    <row r="30" ht="36" spans="1:10">
      <c r="A30" s="126" t="s">
        <v>110</v>
      </c>
      <c r="B30" s="125" t="s">
        <v>111</v>
      </c>
      <c r="C30" s="125" t="s">
        <v>32</v>
      </c>
      <c r="D30" s="126" t="s">
        <v>112</v>
      </c>
      <c r="E30" s="125" t="s">
        <v>67</v>
      </c>
      <c r="F30" s="133">
        <v>5.04</v>
      </c>
      <c r="G30" s="135">
        <v>552.76</v>
      </c>
      <c r="H30" s="133">
        <v>17.57</v>
      </c>
      <c r="I30" s="135">
        <f>ROUND(G30*ROUND(1+(H30/100),4),2)</f>
        <v>649.88</v>
      </c>
      <c r="J30" s="135">
        <f>ROUND(ROUND(F30,2)*ROUND(I30,2),2)</f>
        <v>3275.4</v>
      </c>
    </row>
    <row r="31" ht="24" spans="1:10">
      <c r="A31" s="126" t="s">
        <v>113</v>
      </c>
      <c r="B31" s="125" t="s">
        <v>114</v>
      </c>
      <c r="C31" s="125" t="s">
        <v>37</v>
      </c>
      <c r="D31" s="126" t="s">
        <v>115</v>
      </c>
      <c r="E31" s="125" t="s">
        <v>67</v>
      </c>
      <c r="F31" s="133">
        <v>8.19</v>
      </c>
      <c r="G31" s="135">
        <v>157.61</v>
      </c>
      <c r="H31" s="133">
        <v>17.57</v>
      </c>
      <c r="I31" s="135">
        <f>ROUND(G31*ROUND(1+(H31/100),4),2)</f>
        <v>185.3</v>
      </c>
      <c r="J31" s="135">
        <f>ROUND(ROUND(F31,2)*ROUND(I31,2),2)</f>
        <v>1517.61</v>
      </c>
    </row>
    <row r="32" ht="36" spans="1:10">
      <c r="A32" s="126" t="s">
        <v>116</v>
      </c>
      <c r="B32" s="125" t="s">
        <v>117</v>
      </c>
      <c r="C32" s="125" t="s">
        <v>37</v>
      </c>
      <c r="D32" s="126" t="s">
        <v>118</v>
      </c>
      <c r="E32" s="125" t="s">
        <v>119</v>
      </c>
      <c r="F32" s="133">
        <v>63.03</v>
      </c>
      <c r="G32" s="135">
        <v>46.36</v>
      </c>
      <c r="H32" s="133">
        <v>17.57</v>
      </c>
      <c r="I32" s="135">
        <f>ROUND(G32*ROUND(1+(H32/100),4),2)</f>
        <v>54.51</v>
      </c>
      <c r="J32" s="135">
        <f>ROUND(ROUND(F32,2)*ROUND(I32,2),2)</f>
        <v>3435.77</v>
      </c>
    </row>
    <row r="33" ht="19.95" customHeight="1" spans="1:10">
      <c r="A33" s="113" t="s">
        <v>120</v>
      </c>
      <c r="B33" s="113" t="s">
        <v>121</v>
      </c>
      <c r="C33" s="113"/>
      <c r="D33" s="113"/>
      <c r="E33" s="113"/>
      <c r="F33" s="113"/>
      <c r="G33" s="113">
        <f>ROUND(F34*G34,2)+ROUND(F35*G35,2)+ROUND(F36*G36,2)+ROUND(F37*G37,2)+ROUND(F38*G38,2)</f>
        <v>5953.11</v>
      </c>
      <c r="H33" s="113"/>
      <c r="I33" s="113"/>
      <c r="J33" s="136">
        <f>ROUND(SUM(J34:J38),2)</f>
        <v>6999.1</v>
      </c>
    </row>
    <row r="34" spans="1:10">
      <c r="A34" s="126" t="s">
        <v>122</v>
      </c>
      <c r="B34" s="125" t="s">
        <v>123</v>
      </c>
      <c r="C34" s="125" t="s">
        <v>124</v>
      </c>
      <c r="D34" s="126" t="s">
        <v>125</v>
      </c>
      <c r="E34" s="125" t="s">
        <v>126</v>
      </c>
      <c r="F34" s="133">
        <v>6.6</v>
      </c>
      <c r="G34" s="135">
        <v>407.21</v>
      </c>
      <c r="H34" s="133">
        <v>17.57</v>
      </c>
      <c r="I34" s="135">
        <f>ROUND(G34*ROUND(1+(H34/100),4),2)</f>
        <v>478.76</v>
      </c>
      <c r="J34" s="135">
        <f>ROUND(ROUND(F34,2)*ROUND(I34,2),2)</f>
        <v>3159.82</v>
      </c>
    </row>
    <row r="35" spans="1:10">
      <c r="A35" s="126" t="s">
        <v>127</v>
      </c>
      <c r="B35" s="125" t="s">
        <v>128</v>
      </c>
      <c r="C35" s="125" t="s">
        <v>124</v>
      </c>
      <c r="D35" s="126" t="s">
        <v>129</v>
      </c>
      <c r="E35" s="125" t="s">
        <v>126</v>
      </c>
      <c r="F35" s="133">
        <v>6.6</v>
      </c>
      <c r="G35" s="135">
        <v>401.42</v>
      </c>
      <c r="H35" s="133">
        <v>17.57</v>
      </c>
      <c r="I35" s="135">
        <f>ROUND(G35*ROUND(1+(H35/100),4),2)</f>
        <v>471.95</v>
      </c>
      <c r="J35" s="135">
        <f>ROUND(ROUND(F35,2)*ROUND(I35,2),2)</f>
        <v>3114.87</v>
      </c>
    </row>
    <row r="36" ht="36" spans="1:10">
      <c r="A36" s="126" t="s">
        <v>130</v>
      </c>
      <c r="B36" s="125" t="s">
        <v>131</v>
      </c>
      <c r="C36" s="125" t="s">
        <v>32</v>
      </c>
      <c r="D36" s="126" t="s">
        <v>132</v>
      </c>
      <c r="E36" s="125" t="s">
        <v>133</v>
      </c>
      <c r="F36" s="133">
        <v>3</v>
      </c>
      <c r="G36" s="135">
        <v>104.87</v>
      </c>
      <c r="H36" s="133">
        <v>17.57</v>
      </c>
      <c r="I36" s="135">
        <f>ROUND(G36*ROUND(1+(H36/100),4),2)</f>
        <v>123.3</v>
      </c>
      <c r="J36" s="135">
        <f>ROUND(ROUND(F36,2)*ROUND(I36,2),2)</f>
        <v>369.9</v>
      </c>
    </row>
    <row r="37" ht="24" spans="1:10">
      <c r="A37" s="126" t="s">
        <v>134</v>
      </c>
      <c r="B37" s="125" t="s">
        <v>135</v>
      </c>
      <c r="C37" s="125" t="s">
        <v>37</v>
      </c>
      <c r="D37" s="126" t="s">
        <v>136</v>
      </c>
      <c r="E37" s="125" t="s">
        <v>47</v>
      </c>
      <c r="F37" s="133">
        <v>1</v>
      </c>
      <c r="G37" s="135">
        <v>142.87</v>
      </c>
      <c r="H37" s="133">
        <v>17.57</v>
      </c>
      <c r="I37" s="135">
        <f>ROUND(G37*ROUND(1+(H37/100),4),2)</f>
        <v>167.97</v>
      </c>
      <c r="J37" s="135">
        <f>ROUND(ROUND(F37,2)*ROUND(I37,2),2)</f>
        <v>167.97</v>
      </c>
    </row>
    <row r="38" ht="24" spans="1:10">
      <c r="A38" s="126" t="s">
        <v>137</v>
      </c>
      <c r="B38" s="125" t="s">
        <v>138</v>
      </c>
      <c r="C38" s="125" t="s">
        <v>37</v>
      </c>
      <c r="D38" s="126" t="s">
        <v>139</v>
      </c>
      <c r="E38" s="125" t="s">
        <v>34</v>
      </c>
      <c r="F38" s="133">
        <v>4.32</v>
      </c>
      <c r="G38" s="135">
        <v>36.73</v>
      </c>
      <c r="H38" s="133">
        <v>17.57</v>
      </c>
      <c r="I38" s="135">
        <f>ROUND(G38*ROUND(1+(H38/100),4),2)</f>
        <v>43.18</v>
      </c>
      <c r="J38" s="135">
        <f>ROUND(ROUND(F38,2)*ROUND(I38,2),2)</f>
        <v>186.54</v>
      </c>
    </row>
    <row r="39" ht="19.95" customHeight="1" spans="1:10">
      <c r="A39" s="113" t="s">
        <v>140</v>
      </c>
      <c r="B39" s="113" t="s">
        <v>141</v>
      </c>
      <c r="C39" s="113"/>
      <c r="D39" s="113"/>
      <c r="E39" s="113"/>
      <c r="F39" s="113"/>
      <c r="G39" s="113">
        <f>ROUND(F40*G40,2)+ROUND(F41*G41,2)+ROUND(F42*G42,2)</f>
        <v>21110.2</v>
      </c>
      <c r="H39" s="113"/>
      <c r="I39" s="113"/>
      <c r="J39" s="136">
        <f>ROUND(SUM(J40:J42),2)</f>
        <v>24819.16</v>
      </c>
    </row>
    <row r="40" ht="24" spans="1:10">
      <c r="A40" s="126" t="s">
        <v>142</v>
      </c>
      <c r="B40" s="125" t="s">
        <v>143</v>
      </c>
      <c r="C40" s="125" t="s">
        <v>32</v>
      </c>
      <c r="D40" s="126" t="s">
        <v>144</v>
      </c>
      <c r="E40" s="125" t="s">
        <v>133</v>
      </c>
      <c r="F40" s="133">
        <v>32</v>
      </c>
      <c r="G40" s="135">
        <v>283.1</v>
      </c>
      <c r="H40" s="133">
        <v>17.57</v>
      </c>
      <c r="I40" s="135">
        <f>ROUND(G40*ROUND(1+(H40/100),4),2)</f>
        <v>332.84</v>
      </c>
      <c r="J40" s="135">
        <f>ROUND(ROUND(F40,2)*ROUND(I40,2),2)</f>
        <v>10650.88</v>
      </c>
    </row>
    <row r="41" ht="36" spans="1:10">
      <c r="A41" s="126" t="s">
        <v>145</v>
      </c>
      <c r="B41" s="125" t="s">
        <v>146</v>
      </c>
      <c r="C41" s="125" t="s">
        <v>32</v>
      </c>
      <c r="D41" s="126" t="s">
        <v>147</v>
      </c>
      <c r="E41" s="125" t="s">
        <v>101</v>
      </c>
      <c r="F41" s="133">
        <v>300</v>
      </c>
      <c r="G41" s="135">
        <v>17.31</v>
      </c>
      <c r="H41" s="133">
        <v>17.57</v>
      </c>
      <c r="I41" s="135">
        <f>ROUND(G41*ROUND(1+(H41/100),4),2)</f>
        <v>20.35</v>
      </c>
      <c r="J41" s="135">
        <f>ROUND(ROUND(F41,2)*ROUND(I41,2),2)</f>
        <v>6105</v>
      </c>
    </row>
    <row r="42" spans="1:10">
      <c r="A42" s="126" t="s">
        <v>148</v>
      </c>
      <c r="B42" s="125" t="s">
        <v>105</v>
      </c>
      <c r="C42" s="125" t="s">
        <v>32</v>
      </c>
      <c r="D42" s="126" t="s">
        <v>106</v>
      </c>
      <c r="E42" s="125" t="s">
        <v>67</v>
      </c>
      <c r="F42" s="133">
        <v>72</v>
      </c>
      <c r="G42" s="135">
        <v>95.25</v>
      </c>
      <c r="H42" s="133">
        <v>17.57</v>
      </c>
      <c r="I42" s="135">
        <f>ROUND(G42*ROUND(1+(H42/100),4),2)</f>
        <v>111.99</v>
      </c>
      <c r="J42" s="135">
        <f>ROUND(ROUND(F42,2)*ROUND(I42,2),2)</f>
        <v>8063.28</v>
      </c>
    </row>
    <row r="43" ht="19.95" customHeight="1" spans="1:10">
      <c r="A43" s="113" t="s">
        <v>11</v>
      </c>
      <c r="B43" s="113" t="s">
        <v>12</v>
      </c>
      <c r="C43" s="113"/>
      <c r="D43" s="113"/>
      <c r="E43" s="113"/>
      <c r="F43" s="113"/>
      <c r="G43" s="113">
        <f>ROUND(F44*G44,2)+ROUND(F50*G50,2)+ROUND(F54*G54,2)+ROUND(F58*G58,2)+ROUND(F67*G67,2)+ROUND(F73*G73,2)+ROUND(F79*G79,2)</f>
        <v>0</v>
      </c>
      <c r="H43" s="113"/>
      <c r="I43" s="113"/>
      <c r="J43" s="136">
        <f>ROUND(J44+J50+J54+J58+J67+J73+J79,2)</f>
        <v>276453.01</v>
      </c>
    </row>
    <row r="44" ht="19.95" customHeight="1" spans="1:10">
      <c r="A44" s="113" t="s">
        <v>149</v>
      </c>
      <c r="B44" s="113" t="s">
        <v>29</v>
      </c>
      <c r="C44" s="113"/>
      <c r="D44" s="113"/>
      <c r="E44" s="113"/>
      <c r="F44" s="113"/>
      <c r="G44" s="113">
        <f>ROUND(F45*G45,2)+ROUND(F46*G46,2)+ROUND(F47*G47,2)+ROUND(F48*G48,2)+ROUND(F49*G49,2)</f>
        <v>7885.28</v>
      </c>
      <c r="H44" s="113"/>
      <c r="I44" s="113"/>
      <c r="J44" s="136">
        <f>ROUND(SUM(J45:J49),2)</f>
        <v>9270.71</v>
      </c>
    </row>
    <row r="45" ht="24" spans="1:10">
      <c r="A45" s="126" t="s">
        <v>150</v>
      </c>
      <c r="B45" s="125" t="s">
        <v>31</v>
      </c>
      <c r="C45" s="125" t="s">
        <v>32</v>
      </c>
      <c r="D45" s="126" t="s">
        <v>33</v>
      </c>
      <c r="E45" s="125" t="s">
        <v>34</v>
      </c>
      <c r="F45" s="133">
        <v>4.32</v>
      </c>
      <c r="G45" s="135">
        <v>468.43</v>
      </c>
      <c r="H45" s="133">
        <v>17.57</v>
      </c>
      <c r="I45" s="135">
        <f>ROUND(G45*ROUND(1+(H45/100),4),2)</f>
        <v>550.73</v>
      </c>
      <c r="J45" s="135">
        <f>ROUND(ROUND(F45,2)*ROUND(I45,2),2)</f>
        <v>2379.15</v>
      </c>
    </row>
    <row r="46" ht="24" spans="1:10">
      <c r="A46" s="126" t="s">
        <v>151</v>
      </c>
      <c r="B46" s="125" t="s">
        <v>36</v>
      </c>
      <c r="C46" s="125" t="s">
        <v>37</v>
      </c>
      <c r="D46" s="126" t="s">
        <v>38</v>
      </c>
      <c r="E46" s="125" t="s">
        <v>39</v>
      </c>
      <c r="F46" s="133">
        <v>2</v>
      </c>
      <c r="G46" s="135">
        <v>1200</v>
      </c>
      <c r="H46" s="133">
        <v>17.57</v>
      </c>
      <c r="I46" s="135">
        <f>ROUND(G46*ROUND(1+(H46/100),4),2)</f>
        <v>1410.84</v>
      </c>
      <c r="J46" s="135">
        <f>ROUND(ROUND(F46,2)*ROUND(I46,2),2)</f>
        <v>2821.68</v>
      </c>
    </row>
    <row r="47" ht="36" spans="1:10">
      <c r="A47" s="126" t="s">
        <v>152</v>
      </c>
      <c r="B47" s="125" t="s">
        <v>41</v>
      </c>
      <c r="C47" s="125" t="s">
        <v>32</v>
      </c>
      <c r="D47" s="126" t="s">
        <v>42</v>
      </c>
      <c r="E47" s="125" t="s">
        <v>43</v>
      </c>
      <c r="F47" s="133">
        <v>2</v>
      </c>
      <c r="G47" s="135">
        <v>847.5</v>
      </c>
      <c r="H47" s="133">
        <v>17.57</v>
      </c>
      <c r="I47" s="135">
        <f>ROUND(G47*ROUND(1+(H47/100),4),2)</f>
        <v>996.41</v>
      </c>
      <c r="J47" s="135">
        <f>ROUND(ROUND(F47,2)*ROUND(I47,2),2)</f>
        <v>1992.82</v>
      </c>
    </row>
    <row r="48" ht="24" spans="1:10">
      <c r="A48" s="126" t="s">
        <v>153</v>
      </c>
      <c r="B48" s="125" t="s">
        <v>45</v>
      </c>
      <c r="C48" s="125" t="s">
        <v>37</v>
      </c>
      <c r="D48" s="126" t="s">
        <v>46</v>
      </c>
      <c r="E48" s="125" t="s">
        <v>47</v>
      </c>
      <c r="F48" s="133">
        <v>1</v>
      </c>
      <c r="G48" s="135">
        <v>883.33</v>
      </c>
      <c r="H48" s="133">
        <v>17.57</v>
      </c>
      <c r="I48" s="135">
        <f>ROUND(G48*ROUND(1+(H48/100),4),2)</f>
        <v>1038.53</v>
      </c>
      <c r="J48" s="135">
        <f>ROUND(ROUND(F48,2)*ROUND(I48,2),2)</f>
        <v>1038.53</v>
      </c>
    </row>
    <row r="49" ht="24" spans="1:10">
      <c r="A49" s="126" t="s">
        <v>154</v>
      </c>
      <c r="B49" s="125" t="s">
        <v>49</v>
      </c>
      <c r="C49" s="125" t="s">
        <v>37</v>
      </c>
      <c r="D49" s="126" t="s">
        <v>50</v>
      </c>
      <c r="E49" s="125" t="s">
        <v>47</v>
      </c>
      <c r="F49" s="133">
        <v>1</v>
      </c>
      <c r="G49" s="135">
        <v>883.33</v>
      </c>
      <c r="H49" s="133">
        <v>17.57</v>
      </c>
      <c r="I49" s="135">
        <f>ROUND(G49*ROUND(1+(H49/100),4),2)</f>
        <v>1038.53</v>
      </c>
      <c r="J49" s="135">
        <f>ROUND(ROUND(F49,2)*ROUND(I49,2),2)</f>
        <v>1038.53</v>
      </c>
    </row>
    <row r="50" ht="19.95" customHeight="1" spans="1:10">
      <c r="A50" s="113" t="s">
        <v>155</v>
      </c>
      <c r="B50" s="113" t="s">
        <v>52</v>
      </c>
      <c r="C50" s="113"/>
      <c r="D50" s="113"/>
      <c r="E50" s="113"/>
      <c r="F50" s="113"/>
      <c r="G50" s="113">
        <f>ROUND(F51*G51,2)+ROUND(F52*G52,2)+ROUND(F53*G53,2)</f>
        <v>17779.96</v>
      </c>
      <c r="H50" s="113"/>
      <c r="I50" s="113"/>
      <c r="J50" s="136">
        <f>ROUND(SUM(J51:J53),2)</f>
        <v>20903.9</v>
      </c>
    </row>
    <row r="51" ht="24" spans="1:10">
      <c r="A51" s="126" t="s">
        <v>156</v>
      </c>
      <c r="B51" s="125" t="s">
        <v>54</v>
      </c>
      <c r="C51" s="125" t="s">
        <v>32</v>
      </c>
      <c r="D51" s="126" t="s">
        <v>55</v>
      </c>
      <c r="E51" s="125" t="s">
        <v>43</v>
      </c>
      <c r="F51" s="133">
        <v>0.25</v>
      </c>
      <c r="G51" s="135">
        <v>23154.54</v>
      </c>
      <c r="H51" s="133">
        <v>17.57</v>
      </c>
      <c r="I51" s="135">
        <f>ROUND(G51*ROUND(1+(H51/100),4),2)</f>
        <v>27222.79</v>
      </c>
      <c r="J51" s="135">
        <f>ROUND(ROUND(F51,2)*ROUND(I51,2),2)</f>
        <v>6805.7</v>
      </c>
    </row>
    <row r="52" ht="24" spans="1:10">
      <c r="A52" s="126" t="s">
        <v>157</v>
      </c>
      <c r="B52" s="125" t="s">
        <v>57</v>
      </c>
      <c r="C52" s="125" t="s">
        <v>32</v>
      </c>
      <c r="D52" s="126" t="s">
        <v>58</v>
      </c>
      <c r="E52" s="125" t="s">
        <v>43</v>
      </c>
      <c r="F52" s="133">
        <v>1</v>
      </c>
      <c r="G52" s="135">
        <v>8475.47</v>
      </c>
      <c r="H52" s="133">
        <v>17.57</v>
      </c>
      <c r="I52" s="135">
        <f>ROUND(G52*ROUND(1+(H52/100),4),2)</f>
        <v>9964.61</v>
      </c>
      <c r="J52" s="135">
        <f>ROUND(ROUND(F52,2)*ROUND(I52,2),2)</f>
        <v>9964.61</v>
      </c>
    </row>
    <row r="53" ht="24" spans="1:10">
      <c r="A53" s="126" t="s">
        <v>158</v>
      </c>
      <c r="B53" s="125" t="s">
        <v>60</v>
      </c>
      <c r="C53" s="125" t="s">
        <v>37</v>
      </c>
      <c r="D53" s="126" t="s">
        <v>61</v>
      </c>
      <c r="E53" s="125" t="s">
        <v>43</v>
      </c>
      <c r="F53" s="133">
        <v>0.5</v>
      </c>
      <c r="G53" s="135">
        <v>7031.7</v>
      </c>
      <c r="H53" s="133">
        <v>17.57</v>
      </c>
      <c r="I53" s="135">
        <f>ROUND(G53*ROUND(1+(H53/100),4),2)</f>
        <v>8267.17</v>
      </c>
      <c r="J53" s="135">
        <f>ROUND(ROUND(F53,2)*ROUND(I53,2),2)</f>
        <v>4133.59</v>
      </c>
    </row>
    <row r="54" ht="19.95" customHeight="1" spans="1:10">
      <c r="A54" s="113" t="s">
        <v>159</v>
      </c>
      <c r="B54" s="113" t="s">
        <v>63</v>
      </c>
      <c r="C54" s="113"/>
      <c r="D54" s="113"/>
      <c r="E54" s="113"/>
      <c r="F54" s="113"/>
      <c r="G54" s="113">
        <f>ROUND(F55*G55,2)+ROUND(F56*G56,2)+ROUND(F57*G57,2)</f>
        <v>12090.49</v>
      </c>
      <c r="H54" s="113"/>
      <c r="I54" s="113"/>
      <c r="J54" s="136">
        <f>ROUND(SUM(J55:J57),2)</f>
        <v>14206.02</v>
      </c>
    </row>
    <row r="55" ht="24" spans="1:10">
      <c r="A55" s="126" t="s">
        <v>160</v>
      </c>
      <c r="B55" s="125" t="s">
        <v>65</v>
      </c>
      <c r="C55" s="125" t="s">
        <v>37</v>
      </c>
      <c r="D55" s="126" t="s">
        <v>66</v>
      </c>
      <c r="E55" s="125" t="s">
        <v>67</v>
      </c>
      <c r="F55" s="133">
        <v>901.18</v>
      </c>
      <c r="G55" s="135">
        <v>2.4</v>
      </c>
      <c r="H55" s="133">
        <v>17.57</v>
      </c>
      <c r="I55" s="135">
        <f>ROUND(G55*ROUND(1+(H55/100),4),2)</f>
        <v>2.82</v>
      </c>
      <c r="J55" s="135">
        <f>ROUND(ROUND(F55,2)*ROUND(I55,2),2)</f>
        <v>2541.33</v>
      </c>
    </row>
    <row r="56" ht="36" spans="1:10">
      <c r="A56" s="126" t="s">
        <v>161</v>
      </c>
      <c r="B56" s="125" t="s">
        <v>69</v>
      </c>
      <c r="C56" s="125" t="s">
        <v>37</v>
      </c>
      <c r="D56" s="126" t="s">
        <v>70</v>
      </c>
      <c r="E56" s="125" t="s">
        <v>71</v>
      </c>
      <c r="F56" s="133">
        <v>1126.48</v>
      </c>
      <c r="G56" s="135">
        <v>2.52</v>
      </c>
      <c r="H56" s="133">
        <v>17.57</v>
      </c>
      <c r="I56" s="135">
        <f>ROUND(G56*ROUND(1+(H56/100),4),2)</f>
        <v>2.96</v>
      </c>
      <c r="J56" s="135">
        <f>ROUND(ROUND(F56,2)*ROUND(I56,2),2)</f>
        <v>3334.38</v>
      </c>
    </row>
    <row r="57" ht="24" spans="1:10">
      <c r="A57" s="126" t="s">
        <v>162</v>
      </c>
      <c r="B57" s="125" t="s">
        <v>73</v>
      </c>
      <c r="C57" s="125" t="s">
        <v>32</v>
      </c>
      <c r="D57" s="126" t="s">
        <v>74</v>
      </c>
      <c r="E57" s="125" t="s">
        <v>75</v>
      </c>
      <c r="F57" s="133">
        <v>3266.79</v>
      </c>
      <c r="G57" s="135">
        <v>2.17</v>
      </c>
      <c r="H57" s="133">
        <v>17.57</v>
      </c>
      <c r="I57" s="135">
        <f>ROUND(G57*ROUND(1+(H57/100),4),2)</f>
        <v>2.55</v>
      </c>
      <c r="J57" s="135">
        <f>ROUND(ROUND(F57,2)*ROUND(I57,2),2)</f>
        <v>8330.31</v>
      </c>
    </row>
    <row r="58" ht="19.95" customHeight="1" spans="1:10">
      <c r="A58" s="113" t="s">
        <v>163</v>
      </c>
      <c r="B58" s="113" t="s">
        <v>77</v>
      </c>
      <c r="C58" s="113"/>
      <c r="D58" s="113"/>
      <c r="E58" s="113"/>
      <c r="F58" s="113"/>
      <c r="G58" s="113">
        <f>ROUND(F59*G59,2)+ROUND(F60*G60,2)+ROUND(F61*G61,2)+ROUND(F62*G62,2)+ROUND(F63*G63,2)+ROUND(F64*G64,2)+ROUND(F65*G65,2)+ROUND(F66*G66,2)</f>
        <v>166024.62</v>
      </c>
      <c r="H58" s="113"/>
      <c r="I58" s="113"/>
      <c r="J58" s="136">
        <f>ROUND(SUM(J59:J66),2)</f>
        <v>189734.57</v>
      </c>
    </row>
    <row r="59" ht="36" spans="1:10">
      <c r="A59" s="126" t="s">
        <v>164</v>
      </c>
      <c r="B59" s="125" t="s">
        <v>79</v>
      </c>
      <c r="C59" s="125" t="s">
        <v>32</v>
      </c>
      <c r="D59" s="126" t="s">
        <v>80</v>
      </c>
      <c r="E59" s="125" t="s">
        <v>34</v>
      </c>
      <c r="F59" s="133">
        <v>1015.58</v>
      </c>
      <c r="G59" s="135">
        <v>2.77</v>
      </c>
      <c r="H59" s="133">
        <v>17.57</v>
      </c>
      <c r="I59" s="135">
        <f t="shared" ref="I59:I66" si="2">ROUND(G59*ROUND(1+(H59/100),4),2)</f>
        <v>3.26</v>
      </c>
      <c r="J59" s="135">
        <f t="shared" ref="J59:J66" si="3">ROUND(ROUND(F59,2)*ROUND(I59,2),2)</f>
        <v>3310.79</v>
      </c>
    </row>
    <row r="60" ht="36" spans="1:10">
      <c r="A60" s="126" t="s">
        <v>165</v>
      </c>
      <c r="B60" s="125" t="s">
        <v>82</v>
      </c>
      <c r="C60" s="125" t="s">
        <v>32</v>
      </c>
      <c r="D60" s="126" t="s">
        <v>83</v>
      </c>
      <c r="E60" s="125" t="s">
        <v>67</v>
      </c>
      <c r="F60" s="133">
        <v>203.12</v>
      </c>
      <c r="G60" s="135">
        <v>173.93</v>
      </c>
      <c r="H60" s="133">
        <v>17.57</v>
      </c>
      <c r="I60" s="135">
        <f t="shared" si="2"/>
        <v>204.49</v>
      </c>
      <c r="J60" s="135">
        <f t="shared" si="3"/>
        <v>41536.01</v>
      </c>
    </row>
    <row r="61" ht="36" spans="1:10">
      <c r="A61" s="126" t="s">
        <v>166</v>
      </c>
      <c r="B61" s="125" t="s">
        <v>69</v>
      </c>
      <c r="C61" s="125" t="s">
        <v>37</v>
      </c>
      <c r="D61" s="126" t="s">
        <v>70</v>
      </c>
      <c r="E61" s="125" t="s">
        <v>71</v>
      </c>
      <c r="F61" s="133">
        <v>253.9</v>
      </c>
      <c r="G61" s="135">
        <v>2.52</v>
      </c>
      <c r="H61" s="133">
        <v>17.57</v>
      </c>
      <c r="I61" s="135">
        <f t="shared" si="2"/>
        <v>2.96</v>
      </c>
      <c r="J61" s="135">
        <f t="shared" si="3"/>
        <v>751.54</v>
      </c>
    </row>
    <row r="62" ht="24" spans="1:10">
      <c r="A62" s="126" t="s">
        <v>167</v>
      </c>
      <c r="B62" s="125" t="s">
        <v>86</v>
      </c>
      <c r="C62" s="125" t="s">
        <v>37</v>
      </c>
      <c r="D62" s="126" t="s">
        <v>87</v>
      </c>
      <c r="E62" s="125" t="s">
        <v>88</v>
      </c>
      <c r="F62" s="133">
        <v>2234.32</v>
      </c>
      <c r="G62" s="135">
        <v>1.25</v>
      </c>
      <c r="H62" s="133">
        <v>17.57</v>
      </c>
      <c r="I62" s="135">
        <f t="shared" si="2"/>
        <v>1.47</v>
      </c>
      <c r="J62" s="135">
        <f t="shared" si="3"/>
        <v>3284.45</v>
      </c>
    </row>
    <row r="63" ht="36" spans="1:10">
      <c r="A63" s="126" t="s">
        <v>168</v>
      </c>
      <c r="B63" s="125" t="s">
        <v>90</v>
      </c>
      <c r="C63" s="125" t="s">
        <v>37</v>
      </c>
      <c r="D63" s="126" t="s">
        <v>91</v>
      </c>
      <c r="E63" s="125" t="s">
        <v>34</v>
      </c>
      <c r="F63" s="133">
        <v>1015.58</v>
      </c>
      <c r="G63" s="135">
        <v>23.95</v>
      </c>
      <c r="H63" s="133">
        <v>17.57</v>
      </c>
      <c r="I63" s="135">
        <f t="shared" si="2"/>
        <v>28.16</v>
      </c>
      <c r="J63" s="135">
        <f t="shared" si="3"/>
        <v>28598.73</v>
      </c>
    </row>
    <row r="64" ht="48" spans="1:10">
      <c r="A64" s="126" t="s">
        <v>169</v>
      </c>
      <c r="B64" s="125" t="s">
        <v>93</v>
      </c>
      <c r="C64" s="125" t="s">
        <v>32</v>
      </c>
      <c r="D64" s="126" t="s">
        <v>94</v>
      </c>
      <c r="E64" s="125" t="s">
        <v>34</v>
      </c>
      <c r="F64" s="133">
        <v>712.72</v>
      </c>
      <c r="G64" s="135">
        <v>64.5</v>
      </c>
      <c r="H64" s="133">
        <v>10.07</v>
      </c>
      <c r="I64" s="135">
        <f t="shared" si="2"/>
        <v>71</v>
      </c>
      <c r="J64" s="135">
        <f t="shared" si="3"/>
        <v>50603.12</v>
      </c>
    </row>
    <row r="65" ht="48" spans="1:10">
      <c r="A65" s="126" t="s">
        <v>170</v>
      </c>
      <c r="B65" s="125" t="s">
        <v>96</v>
      </c>
      <c r="C65" s="125" t="s">
        <v>32</v>
      </c>
      <c r="D65" s="126" t="s">
        <v>97</v>
      </c>
      <c r="E65" s="125" t="s">
        <v>34</v>
      </c>
      <c r="F65" s="133">
        <v>316.17</v>
      </c>
      <c r="G65" s="135">
        <v>85.33</v>
      </c>
      <c r="H65" s="133">
        <v>10.07</v>
      </c>
      <c r="I65" s="135">
        <f t="shared" si="2"/>
        <v>93.92</v>
      </c>
      <c r="J65" s="135">
        <f t="shared" si="3"/>
        <v>29694.69</v>
      </c>
    </row>
    <row r="66" ht="48" spans="1:10">
      <c r="A66" s="126" t="s">
        <v>171</v>
      </c>
      <c r="B66" s="125" t="s">
        <v>99</v>
      </c>
      <c r="C66" s="125" t="s">
        <v>32</v>
      </c>
      <c r="D66" s="126" t="s">
        <v>100</v>
      </c>
      <c r="E66" s="125" t="s">
        <v>101</v>
      </c>
      <c r="F66" s="133">
        <v>516.49</v>
      </c>
      <c r="G66" s="135">
        <v>52.62</v>
      </c>
      <c r="H66" s="133">
        <v>17.57</v>
      </c>
      <c r="I66" s="135">
        <f t="shared" si="2"/>
        <v>61.87</v>
      </c>
      <c r="J66" s="135">
        <f t="shared" si="3"/>
        <v>31955.24</v>
      </c>
    </row>
    <row r="67" ht="19.95" customHeight="1" spans="1:10">
      <c r="A67" s="113" t="s">
        <v>172</v>
      </c>
      <c r="B67" s="113" t="s">
        <v>103</v>
      </c>
      <c r="C67" s="113"/>
      <c r="D67" s="113"/>
      <c r="E67" s="113"/>
      <c r="F67" s="113"/>
      <c r="G67" s="113">
        <f>ROUND(F68*G68,2)+ROUND(F69*G69,2)+ROUND(F70*G70,2)+ROUND(F71*G71,2)+ROUND(F72*G72,2)</f>
        <v>8947.23</v>
      </c>
      <c r="H67" s="113"/>
      <c r="I67" s="113"/>
      <c r="J67" s="136">
        <f>ROUND(SUM(J68:J72),2)</f>
        <v>10519.55</v>
      </c>
    </row>
    <row r="68" spans="1:10">
      <c r="A68" s="126" t="s">
        <v>173</v>
      </c>
      <c r="B68" s="125" t="s">
        <v>105</v>
      </c>
      <c r="C68" s="125" t="s">
        <v>32</v>
      </c>
      <c r="D68" s="126" t="s">
        <v>106</v>
      </c>
      <c r="E68" s="125" t="s">
        <v>67</v>
      </c>
      <c r="F68" s="133">
        <v>4.95</v>
      </c>
      <c r="G68" s="135">
        <v>95.25</v>
      </c>
      <c r="H68" s="133">
        <v>17.57</v>
      </c>
      <c r="I68" s="135">
        <f>ROUND(G68*ROUND(1+(H68/100),4),2)</f>
        <v>111.99</v>
      </c>
      <c r="J68" s="135">
        <f>ROUND(ROUND(F68,2)*ROUND(I68,2),2)</f>
        <v>554.35</v>
      </c>
    </row>
    <row r="69" ht="24" spans="1:10">
      <c r="A69" s="126" t="s">
        <v>174</v>
      </c>
      <c r="B69" s="125" t="s">
        <v>108</v>
      </c>
      <c r="C69" s="125" t="s">
        <v>32</v>
      </c>
      <c r="D69" s="126" t="s">
        <v>109</v>
      </c>
      <c r="E69" s="125" t="s">
        <v>67</v>
      </c>
      <c r="F69" s="133">
        <v>3.09</v>
      </c>
      <c r="G69" s="135">
        <v>519.13</v>
      </c>
      <c r="H69" s="133">
        <v>17.57</v>
      </c>
      <c r="I69" s="135">
        <f>ROUND(G69*ROUND(1+(H69/100),4),2)</f>
        <v>610.34</v>
      </c>
      <c r="J69" s="135">
        <f>ROUND(ROUND(F69,2)*ROUND(I69,2),2)</f>
        <v>1885.95</v>
      </c>
    </row>
    <row r="70" ht="36" spans="1:10">
      <c r="A70" s="126" t="s">
        <v>175</v>
      </c>
      <c r="B70" s="125" t="s">
        <v>111</v>
      </c>
      <c r="C70" s="125" t="s">
        <v>32</v>
      </c>
      <c r="D70" s="126" t="s">
        <v>112</v>
      </c>
      <c r="E70" s="125" t="s">
        <v>67</v>
      </c>
      <c r="F70" s="133">
        <v>4.95</v>
      </c>
      <c r="G70" s="135">
        <v>552.76</v>
      </c>
      <c r="H70" s="133">
        <v>17.57</v>
      </c>
      <c r="I70" s="135">
        <f>ROUND(G70*ROUND(1+(H70/100),4),2)</f>
        <v>649.88</v>
      </c>
      <c r="J70" s="135">
        <f>ROUND(ROUND(F70,2)*ROUND(I70,2),2)</f>
        <v>3216.91</v>
      </c>
    </row>
    <row r="71" ht="24" spans="1:10">
      <c r="A71" s="126" t="s">
        <v>176</v>
      </c>
      <c r="B71" s="125" t="s">
        <v>114</v>
      </c>
      <c r="C71" s="125" t="s">
        <v>37</v>
      </c>
      <c r="D71" s="126" t="s">
        <v>115</v>
      </c>
      <c r="E71" s="125" t="s">
        <v>67</v>
      </c>
      <c r="F71" s="133">
        <v>8.04</v>
      </c>
      <c r="G71" s="135">
        <v>157.61</v>
      </c>
      <c r="H71" s="133">
        <v>17.57</v>
      </c>
      <c r="I71" s="135">
        <f>ROUND(G71*ROUND(1+(H71/100),4),2)</f>
        <v>185.3</v>
      </c>
      <c r="J71" s="135">
        <f>ROUND(ROUND(F71,2)*ROUND(I71,2),2)</f>
        <v>1489.81</v>
      </c>
    </row>
    <row r="72" ht="36" spans="1:10">
      <c r="A72" s="126" t="s">
        <v>177</v>
      </c>
      <c r="B72" s="125" t="s">
        <v>117</v>
      </c>
      <c r="C72" s="125" t="s">
        <v>37</v>
      </c>
      <c r="D72" s="126" t="s">
        <v>118</v>
      </c>
      <c r="E72" s="125" t="s">
        <v>119</v>
      </c>
      <c r="F72" s="133">
        <v>61.87</v>
      </c>
      <c r="G72" s="135">
        <v>46.36</v>
      </c>
      <c r="H72" s="133">
        <v>17.57</v>
      </c>
      <c r="I72" s="135">
        <f>ROUND(G72*ROUND(1+(H72/100),4),2)</f>
        <v>54.51</v>
      </c>
      <c r="J72" s="135">
        <f>ROUND(ROUND(F72,2)*ROUND(I72,2),2)</f>
        <v>3372.53</v>
      </c>
    </row>
    <row r="73" ht="19.95" customHeight="1" spans="1:10">
      <c r="A73" s="113" t="s">
        <v>178</v>
      </c>
      <c r="B73" s="113" t="s">
        <v>121</v>
      </c>
      <c r="C73" s="113"/>
      <c r="D73" s="113"/>
      <c r="E73" s="113"/>
      <c r="F73" s="113"/>
      <c r="G73" s="113">
        <f>ROUND(F74*G74,2)+ROUND(F75*G75,2)+ROUND(F76*G76,2)+ROUND(F77*G77,2)+ROUND(F78*G78,2)</f>
        <v>5953.11</v>
      </c>
      <c r="H73" s="113"/>
      <c r="I73" s="113"/>
      <c r="J73" s="136">
        <f>ROUND(SUM(J74:J78),2)</f>
        <v>6999.1</v>
      </c>
    </row>
    <row r="74" spans="1:10">
      <c r="A74" s="126" t="s">
        <v>179</v>
      </c>
      <c r="B74" s="125" t="s">
        <v>123</v>
      </c>
      <c r="C74" s="125" t="s">
        <v>124</v>
      </c>
      <c r="D74" s="126" t="s">
        <v>125</v>
      </c>
      <c r="E74" s="125" t="s">
        <v>126</v>
      </c>
      <c r="F74" s="133">
        <v>6.6</v>
      </c>
      <c r="G74" s="135">
        <v>407.21</v>
      </c>
      <c r="H74" s="133">
        <v>17.57</v>
      </c>
      <c r="I74" s="135">
        <f>ROUND(G74*ROUND(1+(H74/100),4),2)</f>
        <v>478.76</v>
      </c>
      <c r="J74" s="135">
        <f>ROUND(ROUND(F74,2)*ROUND(I74,2),2)</f>
        <v>3159.82</v>
      </c>
    </row>
    <row r="75" spans="1:10">
      <c r="A75" s="126" t="s">
        <v>180</v>
      </c>
      <c r="B75" s="125" t="s">
        <v>128</v>
      </c>
      <c r="C75" s="125" t="s">
        <v>124</v>
      </c>
      <c r="D75" s="126" t="s">
        <v>129</v>
      </c>
      <c r="E75" s="125" t="s">
        <v>126</v>
      </c>
      <c r="F75" s="133">
        <v>6.6</v>
      </c>
      <c r="G75" s="135">
        <v>401.42</v>
      </c>
      <c r="H75" s="133">
        <v>17.57</v>
      </c>
      <c r="I75" s="135">
        <f>ROUND(G75*ROUND(1+(H75/100),4),2)</f>
        <v>471.95</v>
      </c>
      <c r="J75" s="135">
        <f>ROUND(ROUND(F75,2)*ROUND(I75,2),2)</f>
        <v>3114.87</v>
      </c>
    </row>
    <row r="76" ht="36" spans="1:10">
      <c r="A76" s="126" t="s">
        <v>181</v>
      </c>
      <c r="B76" s="125" t="s">
        <v>131</v>
      </c>
      <c r="C76" s="125" t="s">
        <v>32</v>
      </c>
      <c r="D76" s="126" t="s">
        <v>132</v>
      </c>
      <c r="E76" s="125" t="s">
        <v>133</v>
      </c>
      <c r="F76" s="133">
        <v>3</v>
      </c>
      <c r="G76" s="135">
        <v>104.87</v>
      </c>
      <c r="H76" s="133">
        <v>17.57</v>
      </c>
      <c r="I76" s="135">
        <f>ROUND(G76*ROUND(1+(H76/100),4),2)</f>
        <v>123.3</v>
      </c>
      <c r="J76" s="135">
        <f>ROUND(ROUND(F76,2)*ROUND(I76,2),2)</f>
        <v>369.9</v>
      </c>
    </row>
    <row r="77" ht="24" spans="1:10">
      <c r="A77" s="126" t="s">
        <v>182</v>
      </c>
      <c r="B77" s="125" t="s">
        <v>135</v>
      </c>
      <c r="C77" s="125" t="s">
        <v>37</v>
      </c>
      <c r="D77" s="126" t="s">
        <v>136</v>
      </c>
      <c r="E77" s="125" t="s">
        <v>47</v>
      </c>
      <c r="F77" s="133">
        <v>1</v>
      </c>
      <c r="G77" s="135">
        <v>142.87</v>
      </c>
      <c r="H77" s="133">
        <v>17.57</v>
      </c>
      <c r="I77" s="135">
        <f>ROUND(G77*ROUND(1+(H77/100),4),2)</f>
        <v>167.97</v>
      </c>
      <c r="J77" s="135">
        <f>ROUND(ROUND(F77,2)*ROUND(I77,2),2)</f>
        <v>167.97</v>
      </c>
    </row>
    <row r="78" ht="24" spans="1:10">
      <c r="A78" s="126" t="s">
        <v>183</v>
      </c>
      <c r="B78" s="125" t="s">
        <v>138</v>
      </c>
      <c r="C78" s="125" t="s">
        <v>37</v>
      </c>
      <c r="D78" s="126" t="s">
        <v>139</v>
      </c>
      <c r="E78" s="125" t="s">
        <v>34</v>
      </c>
      <c r="F78" s="133">
        <v>4.32</v>
      </c>
      <c r="G78" s="135">
        <v>36.73</v>
      </c>
      <c r="H78" s="133">
        <v>17.57</v>
      </c>
      <c r="I78" s="135">
        <f>ROUND(G78*ROUND(1+(H78/100),4),2)</f>
        <v>43.18</v>
      </c>
      <c r="J78" s="135">
        <f>ROUND(ROUND(F78,2)*ROUND(I78,2),2)</f>
        <v>186.54</v>
      </c>
    </row>
    <row r="79" ht="19.95" customHeight="1" spans="1:10">
      <c r="A79" s="113" t="s">
        <v>184</v>
      </c>
      <c r="B79" s="113" t="s">
        <v>141</v>
      </c>
      <c r="C79" s="113"/>
      <c r="D79" s="113"/>
      <c r="E79" s="113"/>
      <c r="F79" s="113"/>
      <c r="G79" s="113">
        <f>ROUND(F80*G80,2)+ROUND(F81*G81,2)+ROUND(F82*G82,2)</f>
        <v>21110.2</v>
      </c>
      <c r="H79" s="113"/>
      <c r="I79" s="113"/>
      <c r="J79" s="136">
        <f>ROUND(SUM(J80:J82),2)</f>
        <v>24819.16</v>
      </c>
    </row>
    <row r="80" ht="24" spans="1:10">
      <c r="A80" s="126" t="s">
        <v>185</v>
      </c>
      <c r="B80" s="125" t="s">
        <v>143</v>
      </c>
      <c r="C80" s="125" t="s">
        <v>32</v>
      </c>
      <c r="D80" s="126" t="s">
        <v>144</v>
      </c>
      <c r="E80" s="125" t="s">
        <v>133</v>
      </c>
      <c r="F80" s="133">
        <v>32</v>
      </c>
      <c r="G80" s="135">
        <v>283.1</v>
      </c>
      <c r="H80" s="133">
        <v>17.57</v>
      </c>
      <c r="I80" s="135">
        <f>ROUND(G80*ROUND(1+(H80/100),4),2)</f>
        <v>332.84</v>
      </c>
      <c r="J80" s="135">
        <f>ROUND(ROUND(F80,2)*ROUND(I80,2),2)</f>
        <v>10650.88</v>
      </c>
    </row>
    <row r="81" ht="36" spans="1:10">
      <c r="A81" s="126" t="s">
        <v>186</v>
      </c>
      <c r="B81" s="125" t="s">
        <v>146</v>
      </c>
      <c r="C81" s="125" t="s">
        <v>32</v>
      </c>
      <c r="D81" s="126" t="s">
        <v>147</v>
      </c>
      <c r="E81" s="125" t="s">
        <v>101</v>
      </c>
      <c r="F81" s="133">
        <v>300</v>
      </c>
      <c r="G81" s="135">
        <v>17.31</v>
      </c>
      <c r="H81" s="133">
        <v>17.57</v>
      </c>
      <c r="I81" s="135">
        <f>ROUND(G81*ROUND(1+(H81/100),4),2)</f>
        <v>20.35</v>
      </c>
      <c r="J81" s="135">
        <f>ROUND(ROUND(F81,2)*ROUND(I81,2),2)</f>
        <v>6105</v>
      </c>
    </row>
    <row r="82" spans="1:10">
      <c r="A82" s="126" t="s">
        <v>187</v>
      </c>
      <c r="B82" s="125" t="s">
        <v>105</v>
      </c>
      <c r="C82" s="125" t="s">
        <v>32</v>
      </c>
      <c r="D82" s="126" t="s">
        <v>106</v>
      </c>
      <c r="E82" s="125" t="s">
        <v>67</v>
      </c>
      <c r="F82" s="133">
        <v>72</v>
      </c>
      <c r="G82" s="135">
        <v>95.25</v>
      </c>
      <c r="H82" s="133">
        <v>17.57</v>
      </c>
      <c r="I82" s="135">
        <f>ROUND(G82*ROUND(1+(H82/100),4),2)</f>
        <v>111.99</v>
      </c>
      <c r="J82" s="135">
        <f>ROUND(ROUND(F82,2)*ROUND(I82,2),2)</f>
        <v>8063.28</v>
      </c>
    </row>
    <row r="83" ht="19.95" customHeight="1" spans="1:10">
      <c r="A83" s="113" t="s">
        <v>13</v>
      </c>
      <c r="B83" s="113" t="s">
        <v>14</v>
      </c>
      <c r="C83" s="113"/>
      <c r="D83" s="113"/>
      <c r="E83" s="113"/>
      <c r="F83" s="113"/>
      <c r="G83" s="113">
        <f>ROUND(F84*G84,2)+ROUND(F90*G90,2)+ROUND(F94*G94,2)+ROUND(F98*G98,2)+ROUND(F106*G106,2)+ROUND(F112*G112,2)+ROUND(F118*G118,2)</f>
        <v>0</v>
      </c>
      <c r="H83" s="113"/>
      <c r="I83" s="113"/>
      <c r="J83" s="136">
        <f>ROUND(J84+J90+J94+J98+J106+J112+J118,2)</f>
        <v>207564.8</v>
      </c>
    </row>
    <row r="84" ht="19.95" customHeight="1" spans="1:10">
      <c r="A84" s="113" t="s">
        <v>188</v>
      </c>
      <c r="B84" s="113" t="s">
        <v>29</v>
      </c>
      <c r="C84" s="113"/>
      <c r="D84" s="113"/>
      <c r="E84" s="113"/>
      <c r="F84" s="113"/>
      <c r="G84" s="113">
        <f>ROUND(F85*G85,2)+ROUND(F86*G86,2)+ROUND(F87*G87,2)+ROUND(F88*G88,2)+ROUND(F89*G89,2)</f>
        <v>7885.28</v>
      </c>
      <c r="H84" s="113"/>
      <c r="I84" s="113"/>
      <c r="J84" s="136">
        <f>ROUND(SUM(J85:J89),2)</f>
        <v>9270.71</v>
      </c>
    </row>
    <row r="85" ht="24" spans="1:10">
      <c r="A85" s="126" t="s">
        <v>189</v>
      </c>
      <c r="B85" s="125" t="s">
        <v>31</v>
      </c>
      <c r="C85" s="125" t="s">
        <v>32</v>
      </c>
      <c r="D85" s="126" t="s">
        <v>33</v>
      </c>
      <c r="E85" s="125" t="s">
        <v>34</v>
      </c>
      <c r="F85" s="133">
        <v>4.32</v>
      </c>
      <c r="G85" s="135">
        <v>468.43</v>
      </c>
      <c r="H85" s="133">
        <v>17.57</v>
      </c>
      <c r="I85" s="135">
        <f>ROUND(G85*ROUND(1+(H85/100),4),2)</f>
        <v>550.73</v>
      </c>
      <c r="J85" s="135">
        <f>ROUND(ROUND(F85,2)*ROUND(I85,2),2)</f>
        <v>2379.15</v>
      </c>
    </row>
    <row r="86" ht="24" spans="1:10">
      <c r="A86" s="126" t="s">
        <v>190</v>
      </c>
      <c r="B86" s="125" t="s">
        <v>36</v>
      </c>
      <c r="C86" s="125" t="s">
        <v>37</v>
      </c>
      <c r="D86" s="126" t="s">
        <v>38</v>
      </c>
      <c r="E86" s="125" t="s">
        <v>39</v>
      </c>
      <c r="F86" s="133">
        <v>2</v>
      </c>
      <c r="G86" s="135">
        <v>1200</v>
      </c>
      <c r="H86" s="133">
        <v>17.57</v>
      </c>
      <c r="I86" s="135">
        <f>ROUND(G86*ROUND(1+(H86/100),4),2)</f>
        <v>1410.84</v>
      </c>
      <c r="J86" s="135">
        <f>ROUND(ROUND(F86,2)*ROUND(I86,2),2)</f>
        <v>2821.68</v>
      </c>
    </row>
    <row r="87" ht="36" spans="1:10">
      <c r="A87" s="126" t="s">
        <v>191</v>
      </c>
      <c r="B87" s="125" t="s">
        <v>41</v>
      </c>
      <c r="C87" s="125" t="s">
        <v>32</v>
      </c>
      <c r="D87" s="126" t="s">
        <v>42</v>
      </c>
      <c r="E87" s="125" t="s">
        <v>43</v>
      </c>
      <c r="F87" s="133">
        <v>2</v>
      </c>
      <c r="G87" s="135">
        <v>847.5</v>
      </c>
      <c r="H87" s="133">
        <v>17.57</v>
      </c>
      <c r="I87" s="135">
        <f>ROUND(G87*ROUND(1+(H87/100),4),2)</f>
        <v>996.41</v>
      </c>
      <c r="J87" s="135">
        <f>ROUND(ROUND(F87,2)*ROUND(I87,2),2)</f>
        <v>1992.82</v>
      </c>
    </row>
    <row r="88" ht="24" spans="1:10">
      <c r="A88" s="126" t="s">
        <v>192</v>
      </c>
      <c r="B88" s="125" t="s">
        <v>45</v>
      </c>
      <c r="C88" s="125" t="s">
        <v>37</v>
      </c>
      <c r="D88" s="126" t="s">
        <v>46</v>
      </c>
      <c r="E88" s="125" t="s">
        <v>47</v>
      </c>
      <c r="F88" s="133">
        <v>1</v>
      </c>
      <c r="G88" s="135">
        <v>883.33</v>
      </c>
      <c r="H88" s="133">
        <v>17.57</v>
      </c>
      <c r="I88" s="135">
        <f>ROUND(G88*ROUND(1+(H88/100),4),2)</f>
        <v>1038.53</v>
      </c>
      <c r="J88" s="135">
        <f>ROUND(ROUND(F88,2)*ROUND(I88,2),2)</f>
        <v>1038.53</v>
      </c>
    </row>
    <row r="89" ht="24" spans="1:10">
      <c r="A89" s="126" t="s">
        <v>193</v>
      </c>
      <c r="B89" s="125" t="s">
        <v>49</v>
      </c>
      <c r="C89" s="125" t="s">
        <v>37</v>
      </c>
      <c r="D89" s="126" t="s">
        <v>50</v>
      </c>
      <c r="E89" s="125" t="s">
        <v>47</v>
      </c>
      <c r="F89" s="133">
        <v>1</v>
      </c>
      <c r="G89" s="135">
        <v>883.33</v>
      </c>
      <c r="H89" s="133">
        <v>17.57</v>
      </c>
      <c r="I89" s="135">
        <f>ROUND(G89*ROUND(1+(H89/100),4),2)</f>
        <v>1038.53</v>
      </c>
      <c r="J89" s="135">
        <f>ROUND(ROUND(F89,2)*ROUND(I89,2),2)</f>
        <v>1038.53</v>
      </c>
    </row>
    <row r="90" ht="19.95" customHeight="1" spans="1:10">
      <c r="A90" s="113" t="s">
        <v>194</v>
      </c>
      <c r="B90" s="113" t="s">
        <v>52</v>
      </c>
      <c r="C90" s="113"/>
      <c r="D90" s="113"/>
      <c r="E90" s="113"/>
      <c r="F90" s="113"/>
      <c r="G90" s="113">
        <f>ROUND(F91*G91,2)+ROUND(F92*G92,2)+ROUND(F93*G93,2)</f>
        <v>17779.96</v>
      </c>
      <c r="H90" s="113"/>
      <c r="I90" s="113"/>
      <c r="J90" s="136">
        <f>ROUND(SUM(J91:J93),2)</f>
        <v>20903.9</v>
      </c>
    </row>
    <row r="91" ht="24" spans="1:10">
      <c r="A91" s="126" t="s">
        <v>195</v>
      </c>
      <c r="B91" s="125" t="s">
        <v>54</v>
      </c>
      <c r="C91" s="125" t="s">
        <v>32</v>
      </c>
      <c r="D91" s="126" t="s">
        <v>55</v>
      </c>
      <c r="E91" s="125" t="s">
        <v>43</v>
      </c>
      <c r="F91" s="133">
        <v>0.25</v>
      </c>
      <c r="G91" s="135">
        <v>23154.54</v>
      </c>
      <c r="H91" s="133">
        <v>17.57</v>
      </c>
      <c r="I91" s="135">
        <f>ROUND(G91*ROUND(1+(H91/100),4),2)</f>
        <v>27222.79</v>
      </c>
      <c r="J91" s="135">
        <f>ROUND(ROUND(F91,2)*ROUND(I91,2),2)</f>
        <v>6805.7</v>
      </c>
    </row>
    <row r="92" ht="24" spans="1:10">
      <c r="A92" s="126" t="s">
        <v>196</v>
      </c>
      <c r="B92" s="125" t="s">
        <v>57</v>
      </c>
      <c r="C92" s="125" t="s">
        <v>32</v>
      </c>
      <c r="D92" s="126" t="s">
        <v>58</v>
      </c>
      <c r="E92" s="125" t="s">
        <v>43</v>
      </c>
      <c r="F92" s="133">
        <v>1</v>
      </c>
      <c r="G92" s="135">
        <v>8475.47</v>
      </c>
      <c r="H92" s="133">
        <v>17.57</v>
      </c>
      <c r="I92" s="135">
        <f>ROUND(G92*ROUND(1+(H92/100),4),2)</f>
        <v>9964.61</v>
      </c>
      <c r="J92" s="135">
        <f>ROUND(ROUND(F92,2)*ROUND(I92,2),2)</f>
        <v>9964.61</v>
      </c>
    </row>
    <row r="93" ht="24" spans="1:10">
      <c r="A93" s="126" t="s">
        <v>197</v>
      </c>
      <c r="B93" s="125" t="s">
        <v>60</v>
      </c>
      <c r="C93" s="125" t="s">
        <v>37</v>
      </c>
      <c r="D93" s="126" t="s">
        <v>61</v>
      </c>
      <c r="E93" s="125" t="s">
        <v>43</v>
      </c>
      <c r="F93" s="133">
        <v>0.5</v>
      </c>
      <c r="G93" s="135">
        <v>7031.7</v>
      </c>
      <c r="H93" s="133">
        <v>17.57</v>
      </c>
      <c r="I93" s="135">
        <f>ROUND(G93*ROUND(1+(H93/100),4),2)</f>
        <v>8267.17</v>
      </c>
      <c r="J93" s="135">
        <f>ROUND(ROUND(F93,2)*ROUND(I93,2),2)</f>
        <v>4133.59</v>
      </c>
    </row>
    <row r="94" ht="19.95" customHeight="1" spans="1:10">
      <c r="A94" s="113" t="s">
        <v>198</v>
      </c>
      <c r="B94" s="113" t="s">
        <v>63</v>
      </c>
      <c r="C94" s="113"/>
      <c r="D94" s="113"/>
      <c r="E94" s="113"/>
      <c r="F94" s="113"/>
      <c r="G94" s="113">
        <f>ROUND(F95*G95,2)+ROUND(F96*G96,2)+ROUND(F97*G97,2)</f>
        <v>14046.08</v>
      </c>
      <c r="H94" s="113"/>
      <c r="I94" s="113"/>
      <c r="J94" s="136">
        <f>ROUND(SUM(J95:J97),2)</f>
        <v>16504.06</v>
      </c>
    </row>
    <row r="95" ht="24" spans="1:10">
      <c r="A95" s="126" t="s">
        <v>199</v>
      </c>
      <c r="B95" s="125" t="s">
        <v>65</v>
      </c>
      <c r="C95" s="125" t="s">
        <v>37</v>
      </c>
      <c r="D95" s="126" t="s">
        <v>66</v>
      </c>
      <c r="E95" s="125" t="s">
        <v>67</v>
      </c>
      <c r="F95" s="133">
        <v>901.18</v>
      </c>
      <c r="G95" s="135">
        <v>2.4</v>
      </c>
      <c r="H95" s="133">
        <v>17.57</v>
      </c>
      <c r="I95" s="135">
        <f>ROUND(G95*ROUND(1+(H95/100),4),2)</f>
        <v>2.82</v>
      </c>
      <c r="J95" s="135">
        <f>ROUND(ROUND(F95,2)*ROUND(I95,2),2)</f>
        <v>2541.33</v>
      </c>
    </row>
    <row r="96" ht="36" spans="1:10">
      <c r="A96" s="126" t="s">
        <v>200</v>
      </c>
      <c r="B96" s="125" t="s">
        <v>69</v>
      </c>
      <c r="C96" s="125" t="s">
        <v>37</v>
      </c>
      <c r="D96" s="126" t="s">
        <v>70</v>
      </c>
      <c r="E96" s="125" t="s">
        <v>71</v>
      </c>
      <c r="F96" s="133">
        <v>1126.48</v>
      </c>
      <c r="G96" s="135">
        <v>2.52</v>
      </c>
      <c r="H96" s="133">
        <v>17.57</v>
      </c>
      <c r="I96" s="135">
        <f>ROUND(G96*ROUND(1+(H96/100),4),2)</f>
        <v>2.96</v>
      </c>
      <c r="J96" s="135">
        <f>ROUND(ROUND(F96,2)*ROUND(I96,2),2)</f>
        <v>3334.38</v>
      </c>
    </row>
    <row r="97" ht="24" spans="1:10">
      <c r="A97" s="126" t="s">
        <v>201</v>
      </c>
      <c r="B97" s="125" t="s">
        <v>73</v>
      </c>
      <c r="C97" s="125" t="s">
        <v>32</v>
      </c>
      <c r="D97" s="126" t="s">
        <v>74</v>
      </c>
      <c r="E97" s="125" t="s">
        <v>75</v>
      </c>
      <c r="F97" s="133">
        <v>4167.98</v>
      </c>
      <c r="G97" s="135">
        <v>2.17</v>
      </c>
      <c r="H97" s="133">
        <v>17.57</v>
      </c>
      <c r="I97" s="135">
        <f>ROUND(G97*ROUND(1+(H97/100),4),2)</f>
        <v>2.55</v>
      </c>
      <c r="J97" s="135">
        <f>ROUND(ROUND(F97,2)*ROUND(I97,2),2)</f>
        <v>10628.35</v>
      </c>
    </row>
    <row r="98" ht="19.95" customHeight="1" spans="1:10">
      <c r="A98" s="113" t="s">
        <v>202</v>
      </c>
      <c r="B98" s="113" t="s">
        <v>77</v>
      </c>
      <c r="C98" s="113"/>
      <c r="D98" s="113"/>
      <c r="E98" s="113"/>
      <c r="F98" s="113"/>
      <c r="G98" s="113">
        <f>ROUND(F99*G99,2)+ROUND(F100*G100,2)+ROUND(F101*G101,2)+ROUND(F102*G102,2)+ROUND(F103*G103,2)+ROUND(F104*G104,2)+ROUND(F105*G105,2)</f>
        <v>102917.44</v>
      </c>
      <c r="H98" s="113"/>
      <c r="I98" s="113"/>
      <c r="J98" s="136">
        <f>ROUND(SUM(J99:J105),2)</f>
        <v>117811.64</v>
      </c>
    </row>
    <row r="99" ht="36" spans="1:10">
      <c r="A99" s="126" t="s">
        <v>203</v>
      </c>
      <c r="B99" s="125" t="s">
        <v>79</v>
      </c>
      <c r="C99" s="125" t="s">
        <v>32</v>
      </c>
      <c r="D99" s="126" t="s">
        <v>80</v>
      </c>
      <c r="E99" s="125" t="s">
        <v>34</v>
      </c>
      <c r="F99" s="133">
        <v>625.29</v>
      </c>
      <c r="G99" s="135">
        <v>2.77</v>
      </c>
      <c r="H99" s="133">
        <v>17.57</v>
      </c>
      <c r="I99" s="135">
        <f t="shared" ref="I99:I105" si="4">ROUND(G99*ROUND(1+(H99/100),4),2)</f>
        <v>3.26</v>
      </c>
      <c r="J99" s="135">
        <f t="shared" ref="J99:J105" si="5">ROUND(ROUND(F99,2)*ROUND(I99,2),2)</f>
        <v>2038.45</v>
      </c>
    </row>
    <row r="100" ht="36" spans="1:10">
      <c r="A100" s="126" t="s">
        <v>204</v>
      </c>
      <c r="B100" s="125" t="s">
        <v>82</v>
      </c>
      <c r="C100" s="125" t="s">
        <v>32</v>
      </c>
      <c r="D100" s="126" t="s">
        <v>83</v>
      </c>
      <c r="E100" s="125" t="s">
        <v>67</v>
      </c>
      <c r="F100" s="133">
        <v>130.46</v>
      </c>
      <c r="G100" s="135">
        <v>173.93</v>
      </c>
      <c r="H100" s="133">
        <v>17.57</v>
      </c>
      <c r="I100" s="135">
        <f t="shared" si="4"/>
        <v>204.49</v>
      </c>
      <c r="J100" s="135">
        <f t="shared" si="5"/>
        <v>26677.77</v>
      </c>
    </row>
    <row r="101" ht="36" spans="1:10">
      <c r="A101" s="126" t="s">
        <v>205</v>
      </c>
      <c r="B101" s="125" t="s">
        <v>69</v>
      </c>
      <c r="C101" s="125" t="s">
        <v>37</v>
      </c>
      <c r="D101" s="126" t="s">
        <v>70</v>
      </c>
      <c r="E101" s="125" t="s">
        <v>71</v>
      </c>
      <c r="F101" s="133">
        <v>163.08</v>
      </c>
      <c r="G101" s="135">
        <v>2.52</v>
      </c>
      <c r="H101" s="133">
        <v>17.57</v>
      </c>
      <c r="I101" s="135">
        <f t="shared" si="4"/>
        <v>2.96</v>
      </c>
      <c r="J101" s="135">
        <f t="shared" si="5"/>
        <v>482.72</v>
      </c>
    </row>
    <row r="102" ht="24" spans="1:10">
      <c r="A102" s="126" t="s">
        <v>206</v>
      </c>
      <c r="B102" s="125" t="s">
        <v>86</v>
      </c>
      <c r="C102" s="125" t="s">
        <v>37</v>
      </c>
      <c r="D102" s="126" t="s">
        <v>87</v>
      </c>
      <c r="E102" s="125" t="s">
        <v>88</v>
      </c>
      <c r="F102" s="133">
        <v>1581.88</v>
      </c>
      <c r="G102" s="135">
        <v>1.25</v>
      </c>
      <c r="H102" s="133">
        <v>17.57</v>
      </c>
      <c r="I102" s="135">
        <f t="shared" si="4"/>
        <v>1.47</v>
      </c>
      <c r="J102" s="135">
        <f t="shared" si="5"/>
        <v>2325.36</v>
      </c>
    </row>
    <row r="103" ht="36" spans="1:10">
      <c r="A103" s="126" t="s">
        <v>207</v>
      </c>
      <c r="B103" s="125" t="s">
        <v>90</v>
      </c>
      <c r="C103" s="125" t="s">
        <v>37</v>
      </c>
      <c r="D103" s="126" t="s">
        <v>91</v>
      </c>
      <c r="E103" s="125" t="s">
        <v>34</v>
      </c>
      <c r="F103" s="133">
        <v>652.29</v>
      </c>
      <c r="G103" s="135">
        <v>23.95</v>
      </c>
      <c r="H103" s="133">
        <v>17.57</v>
      </c>
      <c r="I103" s="135">
        <f t="shared" si="4"/>
        <v>28.16</v>
      </c>
      <c r="J103" s="135">
        <f t="shared" si="5"/>
        <v>18368.49</v>
      </c>
    </row>
    <row r="104" ht="48" spans="1:10">
      <c r="A104" s="126" t="s">
        <v>208</v>
      </c>
      <c r="B104" s="125" t="s">
        <v>93</v>
      </c>
      <c r="C104" s="125" t="s">
        <v>32</v>
      </c>
      <c r="D104" s="126" t="s">
        <v>94</v>
      </c>
      <c r="E104" s="125" t="s">
        <v>34</v>
      </c>
      <c r="F104" s="133">
        <v>660.83</v>
      </c>
      <c r="G104" s="135">
        <v>64.5</v>
      </c>
      <c r="H104" s="133">
        <v>10.07</v>
      </c>
      <c r="I104" s="135">
        <f t="shared" si="4"/>
        <v>71</v>
      </c>
      <c r="J104" s="135">
        <f t="shared" si="5"/>
        <v>46918.93</v>
      </c>
    </row>
    <row r="105" ht="48" spans="1:10">
      <c r="A105" s="126" t="s">
        <v>209</v>
      </c>
      <c r="B105" s="125" t="s">
        <v>99</v>
      </c>
      <c r="C105" s="125" t="s">
        <v>32</v>
      </c>
      <c r="D105" s="126" t="s">
        <v>100</v>
      </c>
      <c r="E105" s="125" t="s">
        <v>101</v>
      </c>
      <c r="F105" s="133">
        <v>339.42</v>
      </c>
      <c r="G105" s="135">
        <v>52.62</v>
      </c>
      <c r="H105" s="133">
        <v>17.57</v>
      </c>
      <c r="I105" s="135">
        <f t="shared" si="4"/>
        <v>61.87</v>
      </c>
      <c r="J105" s="135">
        <f t="shared" si="5"/>
        <v>20999.92</v>
      </c>
    </row>
    <row r="106" ht="19.95" customHeight="1" spans="1:10">
      <c r="A106" s="113" t="s">
        <v>210</v>
      </c>
      <c r="B106" s="113" t="s">
        <v>103</v>
      </c>
      <c r="C106" s="113"/>
      <c r="D106" s="113"/>
      <c r="E106" s="113"/>
      <c r="F106" s="113"/>
      <c r="G106" s="113">
        <f>ROUND(F107*G107,2)+ROUND(F108*G108,2)+ROUND(F109*G109,2)+ROUND(F110*G110,2)+ROUND(F111*G111,2)</f>
        <v>9257.39</v>
      </c>
      <c r="H106" s="113"/>
      <c r="I106" s="113"/>
      <c r="J106" s="136">
        <f>ROUND(SUM(J107:J111),2)</f>
        <v>10884.21</v>
      </c>
    </row>
    <row r="107" spans="1:10">
      <c r="A107" s="126" t="s">
        <v>211</v>
      </c>
      <c r="B107" s="125" t="s">
        <v>105</v>
      </c>
      <c r="C107" s="125" t="s">
        <v>32</v>
      </c>
      <c r="D107" s="126" t="s">
        <v>106</v>
      </c>
      <c r="E107" s="125" t="s">
        <v>67</v>
      </c>
      <c r="F107" s="133">
        <v>5.12</v>
      </c>
      <c r="G107" s="135">
        <v>95.25</v>
      </c>
      <c r="H107" s="133">
        <v>17.57</v>
      </c>
      <c r="I107" s="135">
        <f>ROUND(G107*ROUND(1+(H107/100),4),2)</f>
        <v>111.99</v>
      </c>
      <c r="J107" s="135">
        <f>ROUND(ROUND(F107,2)*ROUND(I107,2),2)</f>
        <v>573.39</v>
      </c>
    </row>
    <row r="108" ht="24" spans="1:10">
      <c r="A108" s="126" t="s">
        <v>212</v>
      </c>
      <c r="B108" s="125" t="s">
        <v>108</v>
      </c>
      <c r="C108" s="125" t="s">
        <v>32</v>
      </c>
      <c r="D108" s="126" t="s">
        <v>109</v>
      </c>
      <c r="E108" s="125" t="s">
        <v>67</v>
      </c>
      <c r="F108" s="133">
        <v>3.2</v>
      </c>
      <c r="G108" s="135">
        <v>519.13</v>
      </c>
      <c r="H108" s="133">
        <v>17.57</v>
      </c>
      <c r="I108" s="135">
        <f>ROUND(G108*ROUND(1+(H108/100),4),2)</f>
        <v>610.34</v>
      </c>
      <c r="J108" s="135">
        <f>ROUND(ROUND(F108,2)*ROUND(I108,2),2)</f>
        <v>1953.09</v>
      </c>
    </row>
    <row r="109" ht="36" spans="1:10">
      <c r="A109" s="126" t="s">
        <v>213</v>
      </c>
      <c r="B109" s="125" t="s">
        <v>111</v>
      </c>
      <c r="C109" s="125" t="s">
        <v>32</v>
      </c>
      <c r="D109" s="126" t="s">
        <v>112</v>
      </c>
      <c r="E109" s="125" t="s">
        <v>67</v>
      </c>
      <c r="F109" s="133">
        <v>5.12</v>
      </c>
      <c r="G109" s="135">
        <v>552.76</v>
      </c>
      <c r="H109" s="133">
        <v>17.57</v>
      </c>
      <c r="I109" s="135">
        <f>ROUND(G109*ROUND(1+(H109/100),4),2)</f>
        <v>649.88</v>
      </c>
      <c r="J109" s="135">
        <f>ROUND(ROUND(F109,2)*ROUND(I109,2),2)</f>
        <v>3327.39</v>
      </c>
    </row>
    <row r="110" ht="24" spans="1:10">
      <c r="A110" s="126" t="s">
        <v>214</v>
      </c>
      <c r="B110" s="125" t="s">
        <v>114</v>
      </c>
      <c r="C110" s="125" t="s">
        <v>37</v>
      </c>
      <c r="D110" s="126" t="s">
        <v>115</v>
      </c>
      <c r="E110" s="125" t="s">
        <v>67</v>
      </c>
      <c r="F110" s="133">
        <v>8.32</v>
      </c>
      <c r="G110" s="135">
        <v>157.61</v>
      </c>
      <c r="H110" s="133">
        <v>17.57</v>
      </c>
      <c r="I110" s="135">
        <f>ROUND(G110*ROUND(1+(H110/100),4),2)</f>
        <v>185.3</v>
      </c>
      <c r="J110" s="135">
        <f>ROUND(ROUND(F110,2)*ROUND(I110,2),2)</f>
        <v>1541.7</v>
      </c>
    </row>
    <row r="111" ht="36" spans="1:10">
      <c r="A111" s="126" t="s">
        <v>215</v>
      </c>
      <c r="B111" s="125" t="s">
        <v>117</v>
      </c>
      <c r="C111" s="125" t="s">
        <v>37</v>
      </c>
      <c r="D111" s="126" t="s">
        <v>118</v>
      </c>
      <c r="E111" s="125" t="s">
        <v>119</v>
      </c>
      <c r="F111" s="133">
        <v>64</v>
      </c>
      <c r="G111" s="135">
        <v>46.36</v>
      </c>
      <c r="H111" s="133">
        <v>17.57</v>
      </c>
      <c r="I111" s="135">
        <f>ROUND(G111*ROUND(1+(H111/100),4),2)</f>
        <v>54.51</v>
      </c>
      <c r="J111" s="135">
        <f>ROUND(ROUND(F111,2)*ROUND(I111,2),2)</f>
        <v>3488.64</v>
      </c>
    </row>
    <row r="112" ht="19.95" customHeight="1" spans="1:10">
      <c r="A112" s="113" t="s">
        <v>216</v>
      </c>
      <c r="B112" s="113" t="s">
        <v>121</v>
      </c>
      <c r="C112" s="113"/>
      <c r="D112" s="113"/>
      <c r="E112" s="113"/>
      <c r="F112" s="113"/>
      <c r="G112" s="113">
        <f>ROUND(F113*G113,2)+ROUND(F114*G114,2)+ROUND(F115*G115,2)+ROUND(F116*G116,2)+ROUND(F117*G117,2)</f>
        <v>5953.11</v>
      </c>
      <c r="H112" s="113"/>
      <c r="I112" s="113"/>
      <c r="J112" s="136">
        <f>ROUND(SUM(J113:J117),2)</f>
        <v>6999.1</v>
      </c>
    </row>
    <row r="113" spans="1:10">
      <c r="A113" s="126" t="s">
        <v>217</v>
      </c>
      <c r="B113" s="125" t="s">
        <v>123</v>
      </c>
      <c r="C113" s="125" t="s">
        <v>124</v>
      </c>
      <c r="D113" s="126" t="s">
        <v>125</v>
      </c>
      <c r="E113" s="125" t="s">
        <v>126</v>
      </c>
      <c r="F113" s="133">
        <v>6.6</v>
      </c>
      <c r="G113" s="135">
        <v>407.21</v>
      </c>
      <c r="H113" s="133">
        <v>17.57</v>
      </c>
      <c r="I113" s="135">
        <f>ROUND(G113*ROUND(1+(H113/100),4),2)</f>
        <v>478.76</v>
      </c>
      <c r="J113" s="135">
        <f>ROUND(ROUND(F113,2)*ROUND(I113,2),2)</f>
        <v>3159.82</v>
      </c>
    </row>
    <row r="114" spans="1:10">
      <c r="A114" s="126" t="s">
        <v>218</v>
      </c>
      <c r="B114" s="125" t="s">
        <v>128</v>
      </c>
      <c r="C114" s="125" t="s">
        <v>124</v>
      </c>
      <c r="D114" s="126" t="s">
        <v>129</v>
      </c>
      <c r="E114" s="125" t="s">
        <v>126</v>
      </c>
      <c r="F114" s="133">
        <v>6.6</v>
      </c>
      <c r="G114" s="135">
        <v>401.42</v>
      </c>
      <c r="H114" s="133">
        <v>17.57</v>
      </c>
      <c r="I114" s="135">
        <f>ROUND(G114*ROUND(1+(H114/100),4),2)</f>
        <v>471.95</v>
      </c>
      <c r="J114" s="135">
        <f>ROUND(ROUND(F114,2)*ROUND(I114,2),2)</f>
        <v>3114.87</v>
      </c>
    </row>
    <row r="115" ht="36" spans="1:10">
      <c r="A115" s="126" t="s">
        <v>219</v>
      </c>
      <c r="B115" s="125" t="s">
        <v>131</v>
      </c>
      <c r="C115" s="125" t="s">
        <v>32</v>
      </c>
      <c r="D115" s="126" t="s">
        <v>132</v>
      </c>
      <c r="E115" s="125" t="s">
        <v>133</v>
      </c>
      <c r="F115" s="133">
        <v>3</v>
      </c>
      <c r="G115" s="135">
        <v>104.87</v>
      </c>
      <c r="H115" s="133">
        <v>17.57</v>
      </c>
      <c r="I115" s="135">
        <f>ROUND(G115*ROUND(1+(H115/100),4),2)</f>
        <v>123.3</v>
      </c>
      <c r="J115" s="135">
        <f>ROUND(ROUND(F115,2)*ROUND(I115,2),2)</f>
        <v>369.9</v>
      </c>
    </row>
    <row r="116" ht="24" spans="1:10">
      <c r="A116" s="126" t="s">
        <v>220</v>
      </c>
      <c r="B116" s="125" t="s">
        <v>135</v>
      </c>
      <c r="C116" s="125" t="s">
        <v>37</v>
      </c>
      <c r="D116" s="126" t="s">
        <v>136</v>
      </c>
      <c r="E116" s="125" t="s">
        <v>47</v>
      </c>
      <c r="F116" s="133">
        <v>1</v>
      </c>
      <c r="G116" s="135">
        <v>142.87</v>
      </c>
      <c r="H116" s="133">
        <v>17.57</v>
      </c>
      <c r="I116" s="135">
        <f>ROUND(G116*ROUND(1+(H116/100),4),2)</f>
        <v>167.97</v>
      </c>
      <c r="J116" s="135">
        <f>ROUND(ROUND(F116,2)*ROUND(I116,2),2)</f>
        <v>167.97</v>
      </c>
    </row>
    <row r="117" ht="24" spans="1:10">
      <c r="A117" s="126" t="s">
        <v>221</v>
      </c>
      <c r="B117" s="125" t="s">
        <v>138</v>
      </c>
      <c r="C117" s="125" t="s">
        <v>37</v>
      </c>
      <c r="D117" s="126" t="s">
        <v>139</v>
      </c>
      <c r="E117" s="125" t="s">
        <v>34</v>
      </c>
      <c r="F117" s="133">
        <v>4.32</v>
      </c>
      <c r="G117" s="135">
        <v>36.73</v>
      </c>
      <c r="H117" s="133">
        <v>17.57</v>
      </c>
      <c r="I117" s="135">
        <f>ROUND(G117*ROUND(1+(H117/100),4),2)</f>
        <v>43.18</v>
      </c>
      <c r="J117" s="135">
        <f>ROUND(ROUND(F117,2)*ROUND(I117,2),2)</f>
        <v>186.54</v>
      </c>
    </row>
    <row r="118" ht="19.95" customHeight="1" spans="1:10">
      <c r="A118" s="113" t="s">
        <v>222</v>
      </c>
      <c r="B118" s="113" t="s">
        <v>141</v>
      </c>
      <c r="C118" s="113"/>
      <c r="D118" s="113"/>
      <c r="E118" s="113"/>
      <c r="F118" s="113"/>
      <c r="G118" s="113">
        <f>ROUND(F119*G119,2)+ROUND(F120*G120,2)+ROUND(F121*G121,2)</f>
        <v>21426.62</v>
      </c>
      <c r="H118" s="113"/>
      <c r="I118" s="113"/>
      <c r="J118" s="136">
        <f>ROUND(SUM(J119:J121),2)</f>
        <v>25191.18</v>
      </c>
    </row>
    <row r="119" ht="24" spans="1:10">
      <c r="A119" s="126" t="s">
        <v>223</v>
      </c>
      <c r="B119" s="125" t="s">
        <v>143</v>
      </c>
      <c r="C119" s="125" t="s">
        <v>32</v>
      </c>
      <c r="D119" s="126" t="s">
        <v>144</v>
      </c>
      <c r="E119" s="125" t="s">
        <v>133</v>
      </c>
      <c r="F119" s="133">
        <v>32</v>
      </c>
      <c r="G119" s="135">
        <v>283.1</v>
      </c>
      <c r="H119" s="133">
        <v>17.57</v>
      </c>
      <c r="I119" s="135">
        <f>ROUND(G119*ROUND(1+(H119/100),4),2)</f>
        <v>332.84</v>
      </c>
      <c r="J119" s="135">
        <f>ROUND(ROUND(F119,2)*ROUND(I119,2),2)</f>
        <v>10650.88</v>
      </c>
    </row>
    <row r="120" ht="36" spans="1:10">
      <c r="A120" s="126" t="s">
        <v>224</v>
      </c>
      <c r="B120" s="125" t="s">
        <v>146</v>
      </c>
      <c r="C120" s="125" t="s">
        <v>32</v>
      </c>
      <c r="D120" s="126" t="s">
        <v>147</v>
      </c>
      <c r="E120" s="125" t="s">
        <v>101</v>
      </c>
      <c r="F120" s="133">
        <v>307.88</v>
      </c>
      <c r="G120" s="135">
        <v>17.31</v>
      </c>
      <c r="H120" s="133">
        <v>17.57</v>
      </c>
      <c r="I120" s="135">
        <f>ROUND(G120*ROUND(1+(H120/100),4),2)</f>
        <v>20.35</v>
      </c>
      <c r="J120" s="135">
        <f>ROUND(ROUND(F120,2)*ROUND(I120,2),2)</f>
        <v>6265.36</v>
      </c>
    </row>
    <row r="121" spans="1:10">
      <c r="A121" s="126" t="s">
        <v>225</v>
      </c>
      <c r="B121" s="125" t="s">
        <v>105</v>
      </c>
      <c r="C121" s="125" t="s">
        <v>32</v>
      </c>
      <c r="D121" s="126" t="s">
        <v>106</v>
      </c>
      <c r="E121" s="125" t="s">
        <v>67</v>
      </c>
      <c r="F121" s="133">
        <v>73.89</v>
      </c>
      <c r="G121" s="135">
        <v>95.25</v>
      </c>
      <c r="H121" s="133">
        <v>17.57</v>
      </c>
      <c r="I121" s="135">
        <f>ROUND(G121*ROUND(1+(H121/100),4),2)</f>
        <v>111.99</v>
      </c>
      <c r="J121" s="135">
        <f>ROUND(ROUND(F121,2)*ROUND(I121,2),2)</f>
        <v>8274.94</v>
      </c>
    </row>
    <row r="122" ht="15" customHeight="1" spans="1:10">
      <c r="A122" s="56"/>
      <c r="B122" s="56"/>
      <c r="C122" s="56"/>
      <c r="D122" s="56"/>
      <c r="E122" s="56"/>
      <c r="F122" s="56"/>
      <c r="G122" s="56"/>
      <c r="H122" s="65" t="s">
        <v>16</v>
      </c>
      <c r="I122" s="65"/>
      <c r="J122" s="136">
        <f>J124-J123</f>
        <v>104539.7512</v>
      </c>
    </row>
    <row r="123" ht="15" customHeight="1" spans="1:10">
      <c r="A123" s="56"/>
      <c r="B123" s="56"/>
      <c r="C123" s="56"/>
      <c r="D123" s="56"/>
      <c r="E123" s="56"/>
      <c r="F123" s="56"/>
      <c r="G123" s="56"/>
      <c r="H123" s="65" t="s">
        <v>17</v>
      </c>
      <c r="I123" s="65"/>
      <c r="J123" s="136">
        <f>SUMPRODUCT(ROUND(F3:F121,2),ROUND(G3:G121,2))</f>
        <v>676791.9888</v>
      </c>
    </row>
    <row r="124" ht="15" customHeight="1" spans="1:10">
      <c r="A124" s="56"/>
      <c r="B124" s="56"/>
      <c r="C124" s="56"/>
      <c r="D124" s="56"/>
      <c r="E124" s="56"/>
      <c r="F124" s="56"/>
      <c r="G124" s="56"/>
      <c r="H124" s="65" t="s">
        <v>18</v>
      </c>
      <c r="I124" s="65"/>
      <c r="J124" s="136">
        <f>J3+J43+J83</f>
        <v>781331.74</v>
      </c>
    </row>
    <row r="125" ht="22.05" customHeight="1" spans="1:10">
      <c r="A125" s="68" t="s">
        <v>19</v>
      </c>
      <c r="B125" s="68"/>
      <c r="C125" s="68"/>
      <c r="D125" s="68"/>
      <c r="E125" s="68"/>
      <c r="F125" s="68"/>
      <c r="G125" s="68"/>
      <c r="H125" s="68"/>
      <c r="I125" s="68"/>
      <c r="J125" s="68"/>
    </row>
  </sheetData>
  <mergeCells count="29">
    <mergeCell ref="A1:J1"/>
    <mergeCell ref="B3:I3"/>
    <mergeCell ref="B4:I4"/>
    <mergeCell ref="B10:I10"/>
    <mergeCell ref="B14:I14"/>
    <mergeCell ref="B18:I18"/>
    <mergeCell ref="B27:I27"/>
    <mergeCell ref="B33:I33"/>
    <mergeCell ref="B39:I39"/>
    <mergeCell ref="B43:I43"/>
    <mergeCell ref="B44:I44"/>
    <mergeCell ref="B50:I50"/>
    <mergeCell ref="B54:I54"/>
    <mergeCell ref="B58:I58"/>
    <mergeCell ref="B67:I67"/>
    <mergeCell ref="B73:I73"/>
    <mergeCell ref="B79:I79"/>
    <mergeCell ref="B83:I83"/>
    <mergeCell ref="B84:I84"/>
    <mergeCell ref="B90:I90"/>
    <mergeCell ref="B94:I94"/>
    <mergeCell ref="B98:I98"/>
    <mergeCell ref="B106:I106"/>
    <mergeCell ref="B112:I112"/>
    <mergeCell ref="B118:I118"/>
    <mergeCell ref="H122:I122"/>
    <mergeCell ref="H123:I123"/>
    <mergeCell ref="H124:I124"/>
    <mergeCell ref="A125:J125"/>
  </mergeCells>
  <pageMargins left="0.511811023622047" right="0.511811023622047" top="0.511811023622047" bottom="0.511811023622047" header="0" footer="0"/>
  <pageSetup paperSize="9" scale="55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917"/>
  <sheetViews>
    <sheetView view="pageBreakPreview" zoomScaleNormal="100" workbookViewId="0">
      <selection activeCell="L100" sqref="L100"/>
    </sheetView>
  </sheetViews>
  <sheetFormatPr defaultColWidth="9.11428571428571" defaultRowHeight="12.75"/>
  <cols>
    <col min="1" max="1" width="7.66666666666667" style="141" customWidth="1"/>
    <col min="2" max="2" width="13.8857142857143" style="142" customWidth="1"/>
    <col min="3" max="3" width="56.552380952381" style="141" customWidth="1"/>
    <col min="4" max="4" width="7.88571428571429" style="142" customWidth="1"/>
    <col min="5" max="5" width="15.6666666666667" style="143" customWidth="1"/>
    <col min="6" max="6" width="16" style="144" customWidth="1"/>
    <col min="7" max="7" width="14.8857142857143" style="144" customWidth="1"/>
    <col min="8" max="8" width="16.3333333333333" style="144" customWidth="1"/>
    <col min="9" max="9" width="17.3333333333333" style="144" customWidth="1"/>
    <col min="10" max="10" width="17.1142857142857" style="144" customWidth="1"/>
    <col min="11" max="11" width="14.8857142857143" style="145" customWidth="1"/>
    <col min="12" max="12" width="35.8857142857143" style="145" customWidth="1"/>
    <col min="13" max="16384" width="9.11428571428571" style="145"/>
  </cols>
  <sheetData>
    <row r="1" s="139" customFormat="1" ht="25.2" customHeight="1" spans="1:16">
      <c r="A1" s="146"/>
      <c r="B1" s="147"/>
      <c r="C1" s="148" t="s">
        <v>226</v>
      </c>
      <c r="D1" s="149"/>
      <c r="E1" s="149"/>
      <c r="F1" s="149"/>
      <c r="G1" s="149"/>
      <c r="H1" s="149"/>
      <c r="I1" s="149"/>
      <c r="J1" s="149"/>
      <c r="L1" s="150"/>
    </row>
    <row r="2" s="139" customFormat="1" ht="25.2" customHeight="1" spans="1:16">
      <c r="A2" s="151"/>
      <c r="B2" s="152"/>
      <c r="C2" s="148" t="s">
        <v>227</v>
      </c>
      <c r="D2" s="149"/>
      <c r="E2" s="149"/>
      <c r="F2" s="149"/>
      <c r="G2" s="149"/>
      <c r="H2" s="149"/>
      <c r="I2" s="149"/>
      <c r="J2" s="149"/>
      <c r="L2" s="150"/>
    </row>
    <row r="3" s="139" customFormat="1" ht="25.2" customHeight="1" spans="1:16">
      <c r="A3" s="151"/>
      <c r="B3" s="152"/>
      <c r="C3" s="148" t="s">
        <v>228</v>
      </c>
      <c r="D3" s="149"/>
      <c r="E3" s="149"/>
      <c r="F3" s="149"/>
      <c r="G3" s="149"/>
      <c r="H3" s="149"/>
      <c r="I3" s="149"/>
      <c r="J3" s="149"/>
      <c r="L3" s="150"/>
    </row>
    <row r="4" spans="1:16">
      <c r="A4" s="153" t="s">
        <v>229</v>
      </c>
      <c r="B4" s="154"/>
      <c r="C4" s="154"/>
      <c r="D4" s="154"/>
      <c r="E4" s="154"/>
      <c r="F4" s="154"/>
      <c r="G4" s="154"/>
      <c r="H4" s="154"/>
      <c r="I4" s="154"/>
      <c r="J4" s="155"/>
      <c r="K4" s="156"/>
      <c r="L4" s="156"/>
      <c r="M4" s="156"/>
      <c r="N4" s="156"/>
      <c r="O4" s="156"/>
      <c r="P4" s="156"/>
    </row>
    <row r="5" ht="30" customHeight="1" spans="1:16">
      <c r="A5" s="157" t="s">
        <v>230</v>
      </c>
      <c r="B5" s="158"/>
      <c r="C5" s="158"/>
      <c r="D5" s="158"/>
      <c r="E5" s="158"/>
      <c r="F5" s="158"/>
      <c r="G5" s="158"/>
      <c r="H5" s="158"/>
      <c r="I5" s="158"/>
      <c r="J5" s="159"/>
      <c r="K5" s="160"/>
      <c r="L5" s="161"/>
      <c r="M5" s="156"/>
      <c r="N5" s="156"/>
      <c r="O5" s="156"/>
      <c r="P5" s="156"/>
    </row>
    <row r="6" spans="1:16">
      <c r="A6" s="162" t="s">
        <v>231</v>
      </c>
      <c r="B6" s="163"/>
      <c r="C6" s="163"/>
      <c r="D6" s="163"/>
      <c r="E6" s="163"/>
      <c r="F6" s="163"/>
      <c r="G6" s="163"/>
      <c r="H6" s="163"/>
      <c r="I6" s="163"/>
      <c r="J6" s="164"/>
      <c r="K6" s="165"/>
      <c r="L6" s="166"/>
      <c r="M6" s="156"/>
      <c r="N6" s="156"/>
      <c r="O6" s="156"/>
      <c r="P6" s="156"/>
    </row>
    <row r="7" ht="29.25" customHeight="1" spans="1:16">
      <c r="A7" s="167" t="s">
        <v>232</v>
      </c>
      <c r="B7" s="168"/>
      <c r="C7" s="169"/>
      <c r="D7" s="169"/>
      <c r="E7" s="169"/>
      <c r="F7" s="169"/>
      <c r="G7" s="169"/>
      <c r="H7" s="169"/>
      <c r="I7" s="170"/>
      <c r="J7" s="171" t="str">
        <f t="array" ref="J7:O7">'[9]Planilha Orçamentária'!A8:F8</f>
        <v>Data: AGOSTO/2022</v>
      </c>
      <c r="K7" s="165" t="e">
        <v>#REF!</v>
      </c>
      <c r="L7" s="166" t="e">
        <v>#REF!</v>
      </c>
      <c r="M7" s="156" t="e">
        <v>#REF!</v>
      </c>
      <c r="N7" s="156" t="e">
        <v>#REF!</v>
      </c>
      <c r="O7" s="156" t="e">
        <v>#REF!</v>
      </c>
      <c r="P7" s="156"/>
    </row>
    <row r="8" s="140" customFormat="1" spans="1:16">
      <c r="A8" s="172" t="s">
        <v>233</v>
      </c>
      <c r="B8" s="172" t="s">
        <v>234</v>
      </c>
      <c r="C8" s="172" t="s">
        <v>235</v>
      </c>
      <c r="D8" s="172" t="s">
        <v>236</v>
      </c>
      <c r="E8" s="173" t="s">
        <v>237</v>
      </c>
      <c r="F8" s="174" t="s">
        <v>238</v>
      </c>
      <c r="G8" s="173" t="s">
        <v>239</v>
      </c>
      <c r="H8" s="173" t="s">
        <v>240</v>
      </c>
      <c r="I8" s="173" t="s">
        <v>241</v>
      </c>
      <c r="J8" s="175" t="s">
        <v>242</v>
      </c>
      <c r="K8" s="166"/>
      <c r="L8" s="166"/>
      <c r="M8" s="176"/>
      <c r="N8" s="176"/>
      <c r="O8" s="176"/>
      <c r="P8" s="176"/>
    </row>
    <row r="9" spans="1:16">
      <c r="A9" s="177" t="s">
        <v>243</v>
      </c>
      <c r="B9" s="178" t="s">
        <v>10</v>
      </c>
      <c r="C9" s="179"/>
      <c r="D9" s="179"/>
      <c r="E9" s="179"/>
      <c r="F9" s="179"/>
      <c r="G9" s="179"/>
      <c r="H9" s="179"/>
      <c r="I9" s="179"/>
      <c r="J9" s="179"/>
    </row>
    <row r="10" spans="1:16">
      <c r="A10" s="180" t="s">
        <v>28</v>
      </c>
      <c r="B10" s="181"/>
      <c r="C10" s="182" t="s">
        <v>29</v>
      </c>
      <c r="D10" s="183"/>
      <c r="E10" s="184"/>
      <c r="F10" s="185"/>
      <c r="G10" s="185"/>
      <c r="H10" s="185"/>
      <c r="I10" s="186"/>
      <c r="J10" s="187"/>
    </row>
    <row r="11" ht="38.25" spans="1:16">
      <c r="A11" s="188" t="s">
        <v>30</v>
      </c>
      <c r="B11" s="189" t="str">
        <f>VLOOKUP(A11,'PLANILHA ORCAMENTARIA'!A:J,2,0)</f>
        <v>103689</v>
      </c>
      <c r="C11" s="190" t="str">
        <f>VLOOKUP(A11,'PLANILHA ORCAMENTARIA'!A:J,4,0)</f>
        <v>FORNECIMENTO E INSTALAÇÃO DE PLACA DE OBRA COM CHAPA GALVANIZADA E ESTRUTURA DE MADEIRA. AF_03/2022_PS</v>
      </c>
      <c r="D11" s="191" t="str">
        <f>VLOOKUP(A11,'PLANILHA ORCAMENTARIA'!A:J,5,0)</f>
        <v>M2</v>
      </c>
      <c r="E11" s="192"/>
      <c r="F11" s="193" t="s">
        <v>244</v>
      </c>
      <c r="G11" s="193" t="s">
        <v>245</v>
      </c>
      <c r="H11" s="193"/>
      <c r="I11" s="193" t="s">
        <v>246</v>
      </c>
      <c r="J11" s="194">
        <f>ROUND(SUM(J13:J13),2)</f>
        <v>4.32</v>
      </c>
      <c r="K11" s="140" t="str">
        <f>SUBSTITUTE(A11,4,1,1)</f>
        <v>1.1.1</v>
      </c>
    </row>
    <row r="12" spans="1:16">
      <c r="A12" s="188" t="s">
        <v>247</v>
      </c>
      <c r="B12" s="189"/>
      <c r="C12" s="195"/>
      <c r="D12" s="196"/>
      <c r="E12" s="197"/>
      <c r="F12" s="198"/>
      <c r="G12" s="198"/>
      <c r="H12" s="198"/>
      <c r="I12" s="198"/>
      <c r="J12" s="199"/>
      <c r="K12" s="140" t="str">
        <f t="shared" ref="K12:K82" si="0">SUBSTITUTE(A12,4,1,1)</f>
        <v/>
      </c>
    </row>
    <row r="13" spans="1:16">
      <c r="A13" s="188" t="s">
        <v>247</v>
      </c>
      <c r="B13" s="200"/>
      <c r="C13" s="201"/>
      <c r="D13" s="202"/>
      <c r="E13" s="203"/>
      <c r="F13" s="204">
        <v>3.6</v>
      </c>
      <c r="G13" s="204">
        <v>1.2</v>
      </c>
      <c r="H13" s="205"/>
      <c r="I13" s="204">
        <v>1</v>
      </c>
      <c r="J13" s="206">
        <f>ROUND(PRODUCT(E13:I13),2)</f>
        <v>4.32</v>
      </c>
      <c r="K13" s="140" t="str">
        <f t="shared" si="0"/>
        <v/>
      </c>
    </row>
    <row r="14" spans="1:16">
      <c r="A14" s="207" t="s">
        <v>247</v>
      </c>
      <c r="B14" s="208"/>
      <c r="C14" s="209"/>
      <c r="D14" s="209"/>
      <c r="E14" s="209"/>
      <c r="F14" s="209"/>
      <c r="G14" s="209"/>
      <c r="H14" s="209"/>
      <c r="I14" s="209"/>
      <c r="J14" s="210"/>
      <c r="K14" s="140" t="str">
        <f t="shared" si="0"/>
        <v/>
      </c>
    </row>
    <row r="15" ht="25.5" spans="1:16">
      <c r="A15" s="188" t="s">
        <v>35</v>
      </c>
      <c r="B15" s="189" t="str">
        <f>VLOOKUP(A15,'PLANILHA ORCAMENTARIA'!A:J,2,0)</f>
        <v>INS-13695818</v>
      </c>
      <c r="C15" s="190" t="str">
        <f>VLOOKUP(A15,'PLANILHA ORCAMENTARIA'!A:J,4,0)</f>
        <v>ALUGUEL DE BANHEIRO QUÍMICO INCLUSIVE LOCAÇÃO, TRANSPORTE E LIMPEZA</v>
      </c>
      <c r="D15" s="191" t="str">
        <f>VLOOKUP(A15,'PLANILHA ORCAMENTARIA'!A:J,5,0)</f>
        <v>MÊS</v>
      </c>
      <c r="E15" s="192"/>
      <c r="F15" s="198"/>
      <c r="G15" s="198"/>
      <c r="H15" s="198"/>
      <c r="I15" s="198"/>
      <c r="J15" s="211">
        <f>ROUND(SUM(J18:J18),2)</f>
        <v>2</v>
      </c>
      <c r="K15" s="140" t="str">
        <f t="shared" si="0"/>
        <v>1.1.2</v>
      </c>
    </row>
    <row r="16" ht="25.5" spans="1:16">
      <c r="A16" s="188" t="s">
        <v>247</v>
      </c>
      <c r="B16" s="212"/>
      <c r="C16" s="190"/>
      <c r="D16" s="191"/>
      <c r="E16" s="192"/>
      <c r="F16" s="198"/>
      <c r="G16" s="198"/>
      <c r="H16" s="198"/>
      <c r="I16" s="213" t="s">
        <v>248</v>
      </c>
      <c r="J16" s="211"/>
      <c r="K16" s="140" t="str">
        <f t="shared" si="0"/>
        <v/>
      </c>
    </row>
    <row r="17" spans="1:11">
      <c r="A17" s="188" t="s">
        <v>247</v>
      </c>
      <c r="B17" s="212"/>
      <c r="C17" s="190"/>
      <c r="D17" s="191"/>
      <c r="E17" s="192"/>
      <c r="F17" s="198"/>
      <c r="G17" s="198"/>
      <c r="H17" s="198"/>
      <c r="I17" s="213"/>
      <c r="J17" s="211"/>
      <c r="K17" s="140" t="str">
        <f t="shared" si="0"/>
        <v/>
      </c>
    </row>
    <row r="18" spans="1:11">
      <c r="A18" s="188" t="s">
        <v>247</v>
      </c>
      <c r="B18" s="200"/>
      <c r="C18" s="214"/>
      <c r="D18" s="215"/>
      <c r="E18" s="216"/>
      <c r="F18" s="216"/>
      <c r="G18" s="205"/>
      <c r="H18" s="205"/>
      <c r="I18" s="217">
        <v>2</v>
      </c>
      <c r="J18" s="218">
        <f>ROUND(PRODUCT(E18:I18),2)</f>
        <v>2</v>
      </c>
      <c r="K18" s="140" t="str">
        <f t="shared" si="0"/>
        <v/>
      </c>
    </row>
    <row r="19" spans="1:11">
      <c r="A19" s="188" t="s">
        <v>247</v>
      </c>
      <c r="B19" s="200"/>
      <c r="C19" s="214"/>
      <c r="D19" s="215"/>
      <c r="E19" s="216"/>
      <c r="F19" s="216"/>
      <c r="G19" s="205"/>
      <c r="H19" s="205"/>
      <c r="I19" s="217"/>
      <c r="J19" s="218"/>
      <c r="K19" s="140" t="str">
        <f t="shared" si="0"/>
        <v/>
      </c>
    </row>
    <row r="20" ht="51" spans="1:11">
      <c r="A20" s="219" t="s">
        <v>40</v>
      </c>
      <c r="B20" s="189" t="str">
        <f>VLOOKUP(A20,'PLANILHA ORCAMENTARIA'!A:J,2,0)</f>
        <v>00010775</v>
      </c>
      <c r="C20" s="190" t="str">
        <f>VLOOKUP(A20,'PLANILHA ORCAMENTARIA'!A:J,4,0)</f>
        <v>LOCACAO DE CONTAINER 2,30 X 6,00 M, ALT. 2,50 M, COM 1 SANITARIO, PARA ESCRITORIO, COMPLETO, SEM DIVISORIAS INTERNAS (NAO INCLUI MOBILIZACAO/DESMOBILIZACAO)</v>
      </c>
      <c r="D20" s="191" t="str">
        <f>VLOOKUP(A20,'PLANILHA ORCAMENTARIA'!A:J,5,0)</f>
        <v>MES</v>
      </c>
      <c r="E20" s="192"/>
      <c r="F20" s="198"/>
      <c r="G20" s="198"/>
      <c r="H20" s="198"/>
      <c r="I20" s="198"/>
      <c r="J20" s="199">
        <f>ROUND(SUM(J22:J22),2)</f>
        <v>2</v>
      </c>
      <c r="K20" s="140" t="str">
        <f t="shared" si="0"/>
        <v>1.1.3</v>
      </c>
    </row>
    <row r="21" spans="1:11">
      <c r="A21" s="220" t="s">
        <v>247</v>
      </c>
      <c r="B21" s="220"/>
      <c r="C21" s="220"/>
      <c r="D21" s="220"/>
      <c r="E21" s="221"/>
      <c r="F21" s="221"/>
      <c r="G21" s="221"/>
      <c r="H21" s="221"/>
      <c r="I21" s="222" t="s">
        <v>249</v>
      </c>
      <c r="J21" s="221"/>
      <c r="K21" s="140" t="str">
        <f t="shared" si="0"/>
        <v/>
      </c>
    </row>
    <row r="22" spans="1:11">
      <c r="A22" s="220" t="s">
        <v>247</v>
      </c>
      <c r="B22" s="220"/>
      <c r="C22" s="220"/>
      <c r="D22" s="220"/>
      <c r="E22" s="221"/>
      <c r="F22" s="221"/>
      <c r="G22" s="221"/>
      <c r="H22" s="221"/>
      <c r="I22" s="221">
        <f>I18</f>
        <v>2</v>
      </c>
      <c r="J22" s="223">
        <f>ROUND(PRODUCT(E22:I22),2)</f>
        <v>2</v>
      </c>
      <c r="K22" s="140" t="str">
        <f t="shared" si="0"/>
        <v/>
      </c>
    </row>
    <row r="23" spans="1:11">
      <c r="A23" s="220" t="s">
        <v>247</v>
      </c>
      <c r="B23" s="220"/>
      <c r="C23" s="220"/>
      <c r="D23" s="220"/>
      <c r="E23" s="221"/>
      <c r="F23" s="221"/>
      <c r="G23" s="221"/>
      <c r="H23" s="221"/>
      <c r="I23" s="221"/>
      <c r="J23" s="221"/>
      <c r="K23" s="140" t="str">
        <f t="shared" si="0"/>
        <v/>
      </c>
    </row>
    <row r="24" ht="25.5" spans="1:11">
      <c r="A24" s="219" t="s">
        <v>44</v>
      </c>
      <c r="B24" s="189" t="str">
        <f>VLOOKUP(A24,'PLANILHA ORCAMENTARIA'!A:J,2,0)</f>
        <v>COMP-20511029</v>
      </c>
      <c r="C24" s="190" t="str">
        <f>VLOOKUP(A24,'PLANILHA ORCAMENTARIA'!A:J,4,0)</f>
        <v>MOBILIZAÇÃO DE CONTAINER_JANEIRO/2026</v>
      </c>
      <c r="D24" s="191" t="str">
        <f>VLOOKUP(A24,'PLANILHA ORCAMENTARIA'!A:J,5,0)</f>
        <v>UND</v>
      </c>
      <c r="E24" s="192"/>
      <c r="F24" s="198"/>
      <c r="G24" s="198"/>
      <c r="H24" s="198"/>
      <c r="I24" s="198"/>
      <c r="J24" s="199">
        <f>ROUND(SUM(J26:J26),2)</f>
        <v>1</v>
      </c>
      <c r="K24" s="140" t="str">
        <f t="shared" si="0"/>
        <v>1.1.1</v>
      </c>
    </row>
    <row r="25" spans="1:11">
      <c r="A25" s="220" t="s">
        <v>247</v>
      </c>
      <c r="B25" s="220"/>
      <c r="C25" s="220"/>
      <c r="D25" s="220"/>
      <c r="E25" s="221"/>
      <c r="F25" s="221"/>
      <c r="G25" s="221"/>
      <c r="H25" s="221"/>
      <c r="I25" s="222" t="s">
        <v>249</v>
      </c>
      <c r="J25" s="221"/>
      <c r="K25" s="140" t="str">
        <f t="shared" si="0"/>
        <v/>
      </c>
    </row>
    <row r="26" spans="1:11">
      <c r="A26" s="220" t="s">
        <v>247</v>
      </c>
      <c r="B26" s="220"/>
      <c r="C26" s="220"/>
      <c r="D26" s="220"/>
      <c r="E26" s="221"/>
      <c r="F26" s="221"/>
      <c r="G26" s="221"/>
      <c r="H26" s="221"/>
      <c r="I26" s="221">
        <v>1</v>
      </c>
      <c r="J26" s="223">
        <f>ROUND(PRODUCT(E26:I26),2)</f>
        <v>1</v>
      </c>
      <c r="K26" s="140" t="str">
        <f t="shared" si="0"/>
        <v/>
      </c>
    </row>
    <row r="27" spans="1:11">
      <c r="A27" s="220" t="s">
        <v>247</v>
      </c>
      <c r="B27" s="220"/>
      <c r="C27" s="220"/>
      <c r="D27" s="220"/>
      <c r="E27" s="221"/>
      <c r="F27" s="221"/>
      <c r="G27" s="221"/>
      <c r="H27" s="221"/>
      <c r="I27" s="221"/>
      <c r="J27" s="221"/>
      <c r="K27" s="140" t="str">
        <f t="shared" si="0"/>
        <v/>
      </c>
    </row>
    <row r="28" ht="25.5" spans="1:11">
      <c r="A28" s="219" t="s">
        <v>48</v>
      </c>
      <c r="B28" s="189" t="str">
        <f>VLOOKUP(A28,'PLANILHA ORCAMENTARIA'!A:J,2,0)</f>
        <v>COMP-38919866</v>
      </c>
      <c r="C28" s="190" t="str">
        <f>VLOOKUP(A28,'PLANILHA ORCAMENTARIA'!A:J,4,0)</f>
        <v>DESMOBILIZAÇÃO DE CONTAINER_JANEIRO/2026</v>
      </c>
      <c r="D28" s="191" t="str">
        <f>VLOOKUP(A28,'PLANILHA ORCAMENTARIA'!A:J,5,0)</f>
        <v>UND</v>
      </c>
      <c r="E28" s="192"/>
      <c r="F28" s="198"/>
      <c r="G28" s="198"/>
      <c r="H28" s="198"/>
      <c r="I28" s="198"/>
      <c r="J28" s="199">
        <f>ROUND(SUM(J30:J30),2)</f>
        <v>1</v>
      </c>
      <c r="K28" s="140" t="str">
        <f t="shared" si="0"/>
        <v>1.1.5</v>
      </c>
    </row>
    <row r="29" spans="1:11">
      <c r="A29" s="220" t="s">
        <v>247</v>
      </c>
      <c r="B29" s="220"/>
      <c r="C29" s="220"/>
      <c r="D29" s="220"/>
      <c r="E29" s="221"/>
      <c r="F29" s="221"/>
      <c r="G29" s="221"/>
      <c r="H29" s="221"/>
      <c r="I29" s="222" t="s">
        <v>249</v>
      </c>
      <c r="J29" s="221"/>
      <c r="K29" s="140" t="str">
        <f t="shared" si="0"/>
        <v/>
      </c>
    </row>
    <row r="30" spans="1:11">
      <c r="A30" s="220" t="s">
        <v>247</v>
      </c>
      <c r="B30" s="220"/>
      <c r="C30" s="220"/>
      <c r="D30" s="220"/>
      <c r="E30" s="221"/>
      <c r="F30" s="221"/>
      <c r="G30" s="221"/>
      <c r="H30" s="221"/>
      <c r="I30" s="221">
        <v>1</v>
      </c>
      <c r="J30" s="223">
        <f>ROUND(PRODUCT(E30:I30),2)</f>
        <v>1</v>
      </c>
      <c r="K30" s="140" t="str">
        <f t="shared" si="0"/>
        <v/>
      </c>
    </row>
    <row r="31" spans="1:11">
      <c r="A31" s="220" t="s">
        <v>247</v>
      </c>
      <c r="B31" s="220"/>
      <c r="C31" s="220"/>
      <c r="D31" s="220"/>
      <c r="E31" s="221"/>
      <c r="F31" s="221"/>
      <c r="G31" s="221"/>
      <c r="H31" s="221"/>
      <c r="I31" s="221"/>
      <c r="J31" s="221"/>
      <c r="K31" s="140" t="str">
        <f t="shared" si="0"/>
        <v/>
      </c>
    </row>
    <row r="32" spans="1:11">
      <c r="A32" s="180" t="s">
        <v>51</v>
      </c>
      <c r="B32" s="181"/>
      <c r="C32" s="182" t="s">
        <v>52</v>
      </c>
      <c r="D32" s="182"/>
      <c r="E32" s="224"/>
      <c r="F32" s="225"/>
      <c r="G32" s="225"/>
      <c r="H32" s="225"/>
      <c r="I32" s="225"/>
      <c r="J32" s="226"/>
      <c r="K32" s="140" t="str">
        <f t="shared" si="0"/>
        <v>1.2</v>
      </c>
    </row>
    <row r="33" ht="25.5" spans="1:11">
      <c r="A33" s="219" t="s">
        <v>53</v>
      </c>
      <c r="B33" s="189" t="str">
        <f>VLOOKUP(A33,'PLANILHA ORCAMENTARIA'!A:J,2,0)</f>
        <v>93565</v>
      </c>
      <c r="C33" s="190" t="str">
        <f>VLOOKUP(A33,'PLANILHA ORCAMENTARIA'!A:J,4,0)</f>
        <v>ENGENHEIRO CIVIL DE OBRA JUNIOR COM ENCARGOS COMPLEMENTARES</v>
      </c>
      <c r="D33" s="191" t="str">
        <f>VLOOKUP(A33,'PLANILHA ORCAMENTARIA'!A:J,5,0)</f>
        <v>MES</v>
      </c>
      <c r="E33" s="227"/>
      <c r="F33" s="227"/>
      <c r="G33" s="227"/>
      <c r="H33" s="227"/>
      <c r="I33" s="227"/>
      <c r="J33" s="194">
        <f>ROUND(SUM(J35),2)</f>
        <v>0.25</v>
      </c>
      <c r="K33" s="140" t="str">
        <f t="shared" si="0"/>
        <v>1.2.1</v>
      </c>
    </row>
    <row r="34" ht="14.25" spans="1:11">
      <c r="A34" s="219" t="s">
        <v>247</v>
      </c>
      <c r="B34" s="189"/>
      <c r="C34" s="228" t="s">
        <v>250</v>
      </c>
      <c r="D34" s="191"/>
      <c r="E34" s="227"/>
      <c r="F34" s="229"/>
      <c r="G34" s="229"/>
      <c r="H34" s="229"/>
      <c r="I34" s="229"/>
      <c r="J34" s="199"/>
      <c r="K34" s="140" t="str">
        <f t="shared" si="0"/>
        <v/>
      </c>
    </row>
    <row r="35" ht="14.25" spans="1:11">
      <c r="A35" s="220" t="s">
        <v>247</v>
      </c>
      <c r="B35" s="220"/>
      <c r="C35" s="228" t="s">
        <v>251</v>
      </c>
      <c r="D35" s="230"/>
      <c r="E35" s="229">
        <f>22/176</f>
        <v>0.125</v>
      </c>
      <c r="F35" s="229"/>
      <c r="G35" s="229"/>
      <c r="H35" s="229"/>
      <c r="I35" s="229">
        <f>I18</f>
        <v>2</v>
      </c>
      <c r="J35" s="206">
        <f>ROUND(PRODUCT(E35:I35),2)</f>
        <v>0.25</v>
      </c>
      <c r="K35" s="140" t="str">
        <f t="shared" si="0"/>
        <v/>
      </c>
    </row>
    <row r="36" ht="14.25" spans="1:11">
      <c r="A36" s="220" t="s">
        <v>247</v>
      </c>
      <c r="B36" s="220"/>
      <c r="C36" s="228" t="s">
        <v>252</v>
      </c>
      <c r="D36" s="230"/>
      <c r="E36" s="229"/>
      <c r="F36" s="229"/>
      <c r="G36" s="229"/>
      <c r="H36" s="229"/>
      <c r="I36" s="229"/>
      <c r="J36" s="231"/>
      <c r="K36" s="140" t="str">
        <f t="shared" si="0"/>
        <v/>
      </c>
    </row>
    <row r="37" ht="14.25" spans="1:11">
      <c r="A37" s="220" t="s">
        <v>247</v>
      </c>
      <c r="B37" s="220"/>
      <c r="C37" s="228" t="s">
        <v>253</v>
      </c>
      <c r="D37" s="232"/>
      <c r="E37" s="233"/>
      <c r="F37" s="217"/>
      <c r="G37" s="205"/>
      <c r="H37" s="205"/>
      <c r="I37" s="217"/>
      <c r="J37" s="234"/>
      <c r="K37" s="140" t="str">
        <f t="shared" si="0"/>
        <v/>
      </c>
    </row>
    <row r="38" spans="1:11">
      <c r="A38" s="188" t="s">
        <v>247</v>
      </c>
      <c r="B38" s="188"/>
      <c r="C38" s="235"/>
      <c r="D38" s="235"/>
      <c r="E38" s="235"/>
      <c r="F38" s="235"/>
      <c r="G38" s="235"/>
      <c r="H38" s="235"/>
      <c r="I38" s="235"/>
      <c r="J38" s="235"/>
      <c r="K38" s="140" t="str">
        <f t="shared" si="0"/>
        <v/>
      </c>
    </row>
    <row r="39" ht="25.5" spans="1:11">
      <c r="A39" s="219" t="s">
        <v>56</v>
      </c>
      <c r="B39" s="189" t="str">
        <f>VLOOKUP(A39,'PLANILHA ORCAMENTARIA'!A:J,2,0)</f>
        <v>93572</v>
      </c>
      <c r="C39" s="190" t="str">
        <f>VLOOKUP(A39,'PLANILHA ORCAMENTARIA'!A:J,4,0)</f>
        <v>ENCARREGADO GERAL DE OBRAS COM ENCARGOS COMPLEMENTARES</v>
      </c>
      <c r="D39" s="191" t="str">
        <f>VLOOKUP(A39,'PLANILHA ORCAMENTARIA'!A:J,5,0)</f>
        <v>MES</v>
      </c>
      <c r="E39" s="227"/>
      <c r="F39" s="236"/>
      <c r="G39" s="236"/>
      <c r="H39" s="236"/>
      <c r="I39" s="236"/>
      <c r="J39" s="199">
        <f>ROUND(SUM(J41),2)</f>
        <v>1</v>
      </c>
      <c r="K39" s="140" t="str">
        <f t="shared" si="0"/>
        <v>1.2.2</v>
      </c>
    </row>
    <row r="40" ht="14.25" spans="1:11">
      <c r="A40" s="219" t="s">
        <v>247</v>
      </c>
      <c r="B40" s="189"/>
      <c r="C40" s="228" t="s">
        <v>250</v>
      </c>
      <c r="D40" s="191"/>
      <c r="E40" s="227"/>
      <c r="F40" s="229"/>
      <c r="G40" s="229"/>
      <c r="H40" s="229"/>
      <c r="I40" s="229"/>
      <c r="J40" s="199"/>
      <c r="K40" s="140" t="str">
        <f t="shared" si="0"/>
        <v/>
      </c>
    </row>
    <row r="41" ht="14.25" spans="1:11">
      <c r="A41" s="220" t="s">
        <v>247</v>
      </c>
      <c r="B41" s="220"/>
      <c r="C41" s="228" t="s">
        <v>251</v>
      </c>
      <c r="D41" s="230"/>
      <c r="E41" s="229">
        <f>88/176</f>
        <v>0.5</v>
      </c>
      <c r="F41" s="229"/>
      <c r="G41" s="229"/>
      <c r="H41" s="229"/>
      <c r="I41" s="229">
        <f>I18</f>
        <v>2</v>
      </c>
      <c r="J41" s="206">
        <f>ROUND(PRODUCT(E41:I41),2)</f>
        <v>1</v>
      </c>
      <c r="K41" s="140" t="str">
        <f t="shared" si="0"/>
        <v/>
      </c>
    </row>
    <row r="42" ht="14.25" spans="1:11">
      <c r="A42" s="220" t="s">
        <v>247</v>
      </c>
      <c r="B42" s="220"/>
      <c r="C42" s="228" t="s">
        <v>252</v>
      </c>
      <c r="D42" s="230"/>
      <c r="E42" s="229"/>
      <c r="F42" s="229"/>
      <c r="G42" s="229"/>
      <c r="H42" s="229"/>
      <c r="I42" s="229"/>
      <c r="J42" s="231"/>
      <c r="K42" s="140" t="str">
        <f t="shared" si="0"/>
        <v/>
      </c>
    </row>
    <row r="43" ht="14.25" spans="1:11">
      <c r="A43" s="220" t="s">
        <v>247</v>
      </c>
      <c r="B43" s="220"/>
      <c r="C43" s="237" t="s">
        <v>253</v>
      </c>
      <c r="D43" s="238"/>
      <c r="E43" s="239"/>
      <c r="F43" s="239"/>
      <c r="G43" s="240"/>
      <c r="H43" s="240"/>
      <c r="I43" s="239"/>
      <c r="J43" s="241"/>
      <c r="K43" s="140" t="str">
        <f t="shared" si="0"/>
        <v/>
      </c>
    </row>
    <row r="44" spans="1:11">
      <c r="A44" s="188" t="s">
        <v>247</v>
      </c>
      <c r="B44" s="188"/>
      <c r="C44" s="235"/>
      <c r="D44" s="235"/>
      <c r="E44" s="235"/>
      <c r="F44" s="235"/>
      <c r="G44" s="235"/>
      <c r="H44" s="235"/>
      <c r="I44" s="235"/>
      <c r="J44" s="235"/>
      <c r="K44" s="140" t="str">
        <f t="shared" si="0"/>
        <v/>
      </c>
    </row>
    <row r="45" ht="25.5" customHeight="1" spans="1:11">
      <c r="A45" s="219" t="s">
        <v>59</v>
      </c>
      <c r="B45" s="189" t="str">
        <f>VLOOKUP(A45,'PLANILHA ORCAMENTARIA'!A:J,2,0)</f>
        <v>CP-94296-25656932</v>
      </c>
      <c r="C45" s="190" t="str">
        <f>VLOOKUP(A45,'PLANILHA ORCAMENTARIA'!A:J,4,0)</f>
        <v>TOPOGRAFO COM ENCARGOS COMPLEMENTARES</v>
      </c>
      <c r="D45" s="191" t="str">
        <f>VLOOKUP(A45,'PLANILHA ORCAMENTARIA'!A:J,5,0)</f>
        <v>MES</v>
      </c>
      <c r="E45" s="242"/>
      <c r="F45" s="243"/>
      <c r="G45" s="243"/>
      <c r="H45" s="243"/>
      <c r="I45" s="243"/>
      <c r="J45" s="199">
        <f>ROUND(SUM(J47),2)</f>
        <v>0.5</v>
      </c>
      <c r="K45" s="140" t="str">
        <f t="shared" si="0"/>
        <v>1.2.3</v>
      </c>
    </row>
    <row r="46" ht="14.25" spans="1:11">
      <c r="A46" s="219" t="s">
        <v>247</v>
      </c>
      <c r="B46" s="189"/>
      <c r="C46" s="228" t="s">
        <v>254</v>
      </c>
      <c r="D46" s="191"/>
      <c r="E46" s="242"/>
      <c r="F46" s="229"/>
      <c r="G46" s="229"/>
      <c r="H46" s="229"/>
      <c r="I46" s="229"/>
      <c r="J46" s="199"/>
      <c r="K46" s="140" t="str">
        <f t="shared" si="0"/>
        <v/>
      </c>
    </row>
    <row r="47" ht="14.25" spans="1:11">
      <c r="A47" s="220" t="s">
        <v>247</v>
      </c>
      <c r="B47" s="220"/>
      <c r="C47" s="237"/>
      <c r="D47" s="244"/>
      <c r="E47" s="245"/>
      <c r="F47" s="245"/>
      <c r="G47" s="245"/>
      <c r="H47" s="245"/>
      <c r="I47" s="245">
        <v>0.5</v>
      </c>
      <c r="J47" s="246">
        <f>ROUND(PRODUCT(E47:I47),2)</f>
        <v>0.5</v>
      </c>
      <c r="K47" s="140" t="str">
        <f t="shared" si="0"/>
        <v/>
      </c>
    </row>
    <row r="48" spans="1:11">
      <c r="A48" s="188" t="s">
        <v>247</v>
      </c>
      <c r="B48" s="188"/>
      <c r="C48" s="235"/>
      <c r="D48" s="235"/>
      <c r="E48" s="235"/>
      <c r="F48" s="235"/>
      <c r="G48" s="235"/>
      <c r="H48" s="235"/>
      <c r="I48" s="235"/>
      <c r="J48" s="235"/>
      <c r="K48" s="140" t="str">
        <f t="shared" si="0"/>
        <v/>
      </c>
    </row>
    <row r="49" spans="1:11">
      <c r="A49" s="180" t="s">
        <v>62</v>
      </c>
      <c r="B49" s="181"/>
      <c r="C49" s="182" t="s">
        <v>63</v>
      </c>
      <c r="D49" s="183"/>
      <c r="E49" s="184"/>
      <c r="F49" s="185"/>
      <c r="G49" s="185"/>
      <c r="H49" s="185"/>
      <c r="I49" s="186"/>
      <c r="J49" s="247"/>
      <c r="K49" s="140" t="str">
        <f t="shared" si="0"/>
        <v>1.3</v>
      </c>
    </row>
    <row r="50" ht="38.25" spans="1:11">
      <c r="A50" s="219" t="s">
        <v>64</v>
      </c>
      <c r="B50" s="189" t="str">
        <f>VLOOKUP(A50,'PLANILHA ORCAMENTARIA'!A:J,2,0)</f>
        <v>CP-74205/001-17324935</v>
      </c>
      <c r="C50" s="190" t="str">
        <f>VLOOKUP(A50,'PLANILHA ORCAMENTARIA'!A:J,4,0)</f>
        <v>ESCAVAÇÃO MECÂNICA DE MATERIAL 1A. CATEGORIA, PROVENIENTE DE CORTE DE SUBLEITO (C/TRATOR ESTEIRAS 160HP)</v>
      </c>
      <c r="D50" s="191" t="str">
        <f>VLOOKUP(A50,'PLANILHA ORCAMENTARIA'!A:J,5,0)</f>
        <v>M3</v>
      </c>
      <c r="E50" s="192"/>
      <c r="F50" s="192"/>
      <c r="G50" s="192"/>
      <c r="H50" s="192"/>
      <c r="I50" s="192"/>
      <c r="J50" s="194">
        <f>ROUND(SUM(J52:J52),2)</f>
        <v>1459.04</v>
      </c>
      <c r="K50" s="140" t="str">
        <f t="shared" si="0"/>
        <v>1.3.1</v>
      </c>
    </row>
    <row r="51" spans="1:11">
      <c r="A51" s="219" t="s">
        <v>247</v>
      </c>
      <c r="B51" s="189"/>
      <c r="C51" s="248" t="s">
        <v>255</v>
      </c>
      <c r="D51" s="191"/>
      <c r="E51" s="192"/>
      <c r="F51" s="198"/>
      <c r="G51" s="198"/>
      <c r="H51" s="198"/>
      <c r="I51" s="213" t="s">
        <v>256</v>
      </c>
      <c r="J51" s="199"/>
      <c r="K51" s="140" t="str">
        <f t="shared" si="0"/>
        <v/>
      </c>
    </row>
    <row r="52" spans="1:11">
      <c r="A52" s="249" t="s">
        <v>247</v>
      </c>
      <c r="B52" s="250"/>
      <c r="C52" s="251" t="s">
        <v>257</v>
      </c>
      <c r="D52" s="252"/>
      <c r="E52" s="253"/>
      <c r="F52" s="253"/>
      <c r="G52" s="253"/>
      <c r="H52" s="253"/>
      <c r="I52" s="253">
        <v>1459.04</v>
      </c>
      <c r="J52" s="254">
        <f>ROUND(PRODUCT(E52:I52),2)</f>
        <v>1459.04</v>
      </c>
      <c r="K52" s="140" t="str">
        <f t="shared" si="0"/>
        <v/>
      </c>
    </row>
    <row r="53" spans="1:11">
      <c r="A53" s="200" t="s">
        <v>247</v>
      </c>
      <c r="B53" s="200"/>
      <c r="C53" s="255"/>
      <c r="D53" s="255"/>
      <c r="E53" s="255"/>
      <c r="F53" s="255"/>
      <c r="G53" s="255"/>
      <c r="H53" s="255"/>
      <c r="I53" s="255"/>
      <c r="J53" s="255"/>
      <c r="K53" s="140" t="str">
        <f t="shared" si="0"/>
        <v/>
      </c>
    </row>
    <row r="54" ht="51" spans="1:11">
      <c r="A54" s="256" t="s">
        <v>68</v>
      </c>
      <c r="B54" s="189" t="str">
        <f>VLOOKUP(A54,'PLANILHA ORCAMENTARIA'!A:J,2,0)</f>
        <v>COMP-35145154</v>
      </c>
      <c r="C54" s="190" t="str">
        <f>VLOOKUP(A54,'PLANILHA ORCAMENTARIA'!A:J,4,0)</f>
        <v>CARGA E DESCARGA MECANICA DE SOLO UTILIZANDO CAMINHAO BASCULANTE 14,0M3/36T E PA CARREGADEIRA SOBRE PNEUS 128 HP, CAPACIDADE DA CAÇAMBA 1,7 A 2,8 M3, PESO OPERACIONAL 11632 KH</v>
      </c>
      <c r="D54" s="191" t="str">
        <f>VLOOKUP(A54,'PLANILHA ORCAMENTARIA'!A:J,5,0)</f>
        <v>M³</v>
      </c>
      <c r="E54" s="257"/>
      <c r="F54" s="258"/>
      <c r="G54" s="258"/>
      <c r="H54" s="258"/>
      <c r="I54" s="258"/>
      <c r="J54" s="199">
        <f>ROUND(SUM(J56:J56),2)</f>
        <v>1823.8</v>
      </c>
      <c r="K54" s="140" t="str">
        <f t="shared" si="0"/>
        <v>1.3.2</v>
      </c>
    </row>
    <row r="55" spans="1:11">
      <c r="A55" s="256" t="s">
        <v>247</v>
      </c>
      <c r="B55" s="259"/>
      <c r="C55" s="251" t="s">
        <v>258</v>
      </c>
      <c r="D55" s="260"/>
      <c r="E55" s="261" t="s">
        <v>259</v>
      </c>
      <c r="F55" s="261"/>
      <c r="G55" s="261"/>
      <c r="H55" s="261"/>
      <c r="I55" s="261" t="s">
        <v>256</v>
      </c>
      <c r="J55" s="262"/>
      <c r="K55" s="140" t="str">
        <f t="shared" si="0"/>
        <v/>
      </c>
    </row>
    <row r="56" spans="1:11">
      <c r="A56" s="256" t="s">
        <v>247</v>
      </c>
      <c r="B56" s="259"/>
      <c r="C56" s="251" t="s">
        <v>260</v>
      </c>
      <c r="D56" s="252"/>
      <c r="E56" s="253">
        <v>1.25</v>
      </c>
      <c r="F56" s="263"/>
      <c r="G56" s="263"/>
      <c r="H56" s="263"/>
      <c r="I56" s="263">
        <f>J50</f>
        <v>1459.04</v>
      </c>
      <c r="J56" s="254">
        <f>ROUND(PRODUCT(E56:I56),2)</f>
        <v>1823.8</v>
      </c>
      <c r="K56" s="140" t="str">
        <f t="shared" si="0"/>
        <v/>
      </c>
    </row>
    <row r="57" spans="1:11">
      <c r="A57" s="200" t="s">
        <v>247</v>
      </c>
      <c r="B57" s="200"/>
      <c r="C57" s="255"/>
      <c r="D57" s="255"/>
      <c r="E57" s="255"/>
      <c r="F57" s="255"/>
      <c r="G57" s="255"/>
      <c r="H57" s="255"/>
      <c r="I57" s="255"/>
      <c r="J57" s="255"/>
      <c r="K57" s="140" t="str">
        <f t="shared" si="0"/>
        <v/>
      </c>
    </row>
    <row r="58" ht="38.25" spans="1:11">
      <c r="A58" s="264" t="s">
        <v>72</v>
      </c>
      <c r="B58" s="189" t="str">
        <f>VLOOKUP(A58,'PLANILHA ORCAMENTARIA'!A:J,2,0)</f>
        <v>95876</v>
      </c>
      <c r="C58" s="190" t="str">
        <f>VLOOKUP(A58,'PLANILHA ORCAMENTARIA'!A:J,4,0)</f>
        <v>TRANSPORTE COM CAMINHÃO BASCULANTE DE 14 M³, EM VIA URBANA PAVIMENTADA, DMT ATÉ 30 KM (UNIDADE: M3XKM). AF_07/2020</v>
      </c>
      <c r="D58" s="191" t="str">
        <f>VLOOKUP(A58,'PLANILHA ORCAMENTARIA'!A:J,5,0)</f>
        <v>M3XKM</v>
      </c>
      <c r="E58" s="265"/>
      <c r="F58" s="266"/>
      <c r="G58" s="266"/>
      <c r="H58" s="266"/>
      <c r="I58" s="266"/>
      <c r="J58" s="211">
        <f>ROUND(SUM(J60:J60),2)</f>
        <v>6930.44</v>
      </c>
      <c r="K58" s="140" t="str">
        <f t="shared" si="0"/>
        <v>1.3.3</v>
      </c>
    </row>
    <row r="59" spans="1:11">
      <c r="A59" s="264" t="s">
        <v>247</v>
      </c>
      <c r="B59" s="267"/>
      <c r="C59" s="248" t="s">
        <v>255</v>
      </c>
      <c r="D59" s="268"/>
      <c r="E59" s="269" t="s">
        <v>261</v>
      </c>
      <c r="F59" s="266"/>
      <c r="G59" s="266"/>
      <c r="H59" s="270"/>
      <c r="I59" s="270" t="s">
        <v>256</v>
      </c>
      <c r="J59" s="271"/>
      <c r="K59" s="140" t="str">
        <f t="shared" si="0"/>
        <v/>
      </c>
    </row>
    <row r="60" spans="1:11">
      <c r="A60" s="264" t="s">
        <v>247</v>
      </c>
      <c r="B60" s="267"/>
      <c r="C60" s="251" t="s">
        <v>262</v>
      </c>
      <c r="D60" s="252"/>
      <c r="E60" s="253">
        <v>3.8</v>
      </c>
      <c r="F60" s="272"/>
      <c r="G60" s="272"/>
      <c r="H60" s="272"/>
      <c r="I60" s="273">
        <f>J54</f>
        <v>1823.8</v>
      </c>
      <c r="J60" s="274">
        <f>ROUND(PRODUCT(E60:I60),2)</f>
        <v>6930.44</v>
      </c>
      <c r="K60" s="140" t="str">
        <f t="shared" si="0"/>
        <v/>
      </c>
    </row>
    <row r="61" spans="1:11">
      <c r="A61" s="250" t="s">
        <v>247</v>
      </c>
      <c r="B61" s="275"/>
      <c r="C61" s="276"/>
      <c r="D61" s="276"/>
      <c r="E61" s="276"/>
      <c r="F61" s="276"/>
      <c r="G61" s="276"/>
      <c r="H61" s="276"/>
      <c r="I61" s="276"/>
      <c r="J61" s="277"/>
      <c r="K61" s="140" t="str">
        <f t="shared" si="0"/>
        <v/>
      </c>
    </row>
    <row r="62" spans="1:11">
      <c r="A62" s="180" t="s">
        <v>76</v>
      </c>
      <c r="B62" s="181"/>
      <c r="C62" s="182" t="s">
        <v>77</v>
      </c>
      <c r="D62" s="183"/>
      <c r="E62" s="184"/>
      <c r="F62" s="185"/>
      <c r="G62" s="185"/>
      <c r="H62" s="185"/>
      <c r="I62" s="186"/>
      <c r="J62" s="226"/>
      <c r="K62" s="140" t="str">
        <f t="shared" si="0"/>
        <v>1.1</v>
      </c>
    </row>
    <row r="63" ht="38.25" spans="1:11">
      <c r="A63" s="278" t="s">
        <v>78</v>
      </c>
      <c r="B63" s="189" t="str">
        <f>VLOOKUP(A63,'PLANILHA ORCAMENTARIA'!A:J,2,0)</f>
        <v>100576</v>
      </c>
      <c r="C63" s="190" t="str">
        <f>VLOOKUP(A63,'PLANILHA ORCAMENTARIA'!A:J,4,0)</f>
        <v>REGULARIZAÇÃO E COMPACTAÇÃO DE SUBLEITO DE SOLO PREDOMINANTEMENTE ARGILOSO, PARA OBRAS DE CONSTRUÇÃO DE PAVIMENTOS. AF_09/2024</v>
      </c>
      <c r="D63" s="191" t="str">
        <f>VLOOKUP(A63,'PLANILHA ORCAMENTARIA'!A:J,5,0)</f>
        <v>M2</v>
      </c>
      <c r="E63" s="279"/>
      <c r="F63" s="266"/>
      <c r="G63" s="266"/>
      <c r="H63" s="266"/>
      <c r="I63" s="266"/>
      <c r="J63" s="271">
        <f>ROUND(SUM(J65:J66),2)</f>
        <v>1067.96</v>
      </c>
      <c r="K63" s="140" t="str">
        <f t="shared" si="0"/>
        <v>1.1.1</v>
      </c>
    </row>
    <row r="64" ht="14.25" spans="1:11">
      <c r="A64" s="278" t="s">
        <v>247</v>
      </c>
      <c r="B64" s="280"/>
      <c r="C64" s="281" t="s">
        <v>263</v>
      </c>
      <c r="D64" s="282"/>
      <c r="E64" s="279"/>
      <c r="F64" s="270"/>
      <c r="G64" s="269"/>
      <c r="H64" s="266"/>
      <c r="I64" s="270" t="s">
        <v>264</v>
      </c>
      <c r="J64" s="271"/>
      <c r="K64" s="140" t="str">
        <f t="shared" si="0"/>
        <v/>
      </c>
    </row>
    <row r="65" ht="15" spans="1:11">
      <c r="A65" s="278" t="s">
        <v>247</v>
      </c>
      <c r="B65" s="280"/>
      <c r="C65" s="283" t="s">
        <v>265</v>
      </c>
      <c r="D65" s="284"/>
      <c r="E65" s="279"/>
      <c r="F65" s="263"/>
      <c r="G65" s="285"/>
      <c r="H65" s="286"/>
      <c r="I65" s="287">
        <v>743.45</v>
      </c>
      <c r="J65" s="288">
        <f>ROUND(PRODUCT(E65:I65),2)</f>
        <v>743.45</v>
      </c>
      <c r="K65" s="140" t="str">
        <f t="shared" si="0"/>
        <v/>
      </c>
    </row>
    <row r="66" ht="15" spans="1:11">
      <c r="A66" s="278" t="s">
        <v>247</v>
      </c>
      <c r="B66" s="280"/>
      <c r="C66" s="300" t="s">
        <v>266</v>
      </c>
      <c r="D66" s="282"/>
      <c r="E66" s="279"/>
      <c r="F66" s="204"/>
      <c r="G66" s="285"/>
      <c r="H66" s="270"/>
      <c r="I66" s="301">
        <v>324.51</v>
      </c>
      <c r="J66" s="309">
        <f>ROUND(PRODUCT(E66:I66),2)</f>
        <v>324.51</v>
      </c>
      <c r="K66" s="140" t="str">
        <f t="shared" si="0"/>
        <v/>
      </c>
    </row>
    <row r="67" spans="1:11">
      <c r="A67" s="289" t="s">
        <v>247</v>
      </c>
      <c r="B67" s="290"/>
      <c r="C67" s="291"/>
      <c r="D67" s="291"/>
      <c r="E67" s="291"/>
      <c r="F67" s="291"/>
      <c r="G67" s="291"/>
      <c r="H67" s="291"/>
      <c r="I67" s="291"/>
      <c r="J67" s="292"/>
      <c r="K67" s="140" t="str">
        <f t="shared" si="0"/>
        <v/>
      </c>
    </row>
    <row r="68" ht="38.25" spans="1:11">
      <c r="A68" s="264" t="s">
        <v>81</v>
      </c>
      <c r="B68" s="189" t="str">
        <f>VLOOKUP(A68,'PLANILHA ORCAMENTARIA'!A:J,2,0)</f>
        <v>105730</v>
      </c>
      <c r="C68" s="190" t="str">
        <f>VLOOKUP(A68,'PLANILHA ORCAMENTARIA'!A:J,4,0)</f>
        <v>CONSTRUÇÃO DE BASE E SUB-BASE PARA PAVIMENTAÇÃO DE BRITA GRADUADA SIMPLES, COM ESPESSURA DE 20 CM - EXCLUSIVE CARGA E TRANSPORTE. AF_09/2024</v>
      </c>
      <c r="D68" s="191" t="str">
        <f>VLOOKUP(A68,'PLANILHA ORCAMENTARIA'!A:J,5,0)</f>
        <v>M3</v>
      </c>
      <c r="E68" s="265"/>
      <c r="F68" s="293"/>
      <c r="G68" s="293"/>
      <c r="H68" s="293"/>
      <c r="I68" s="293"/>
      <c r="J68" s="294">
        <f>ROUND(SUM(J70:J72),2)</f>
        <v>213.59</v>
      </c>
      <c r="K68" s="140" t="str">
        <f t="shared" si="0"/>
        <v>1.1.2</v>
      </c>
    </row>
    <row r="69" ht="14.25" spans="1:11">
      <c r="A69" s="264" t="s">
        <v>247</v>
      </c>
      <c r="B69" s="267"/>
      <c r="C69" s="295" t="s">
        <v>263</v>
      </c>
      <c r="D69" s="296"/>
      <c r="E69" s="265"/>
      <c r="F69" s="265"/>
      <c r="G69" s="265"/>
      <c r="H69" s="265"/>
      <c r="I69" s="265"/>
      <c r="J69" s="297"/>
      <c r="K69" s="140" t="str">
        <f t="shared" si="0"/>
        <v/>
      </c>
    </row>
    <row r="70" spans="1:11">
      <c r="A70" s="264" t="s">
        <v>247</v>
      </c>
      <c r="B70" s="267"/>
      <c r="C70" s="298" t="s">
        <v>267</v>
      </c>
      <c r="D70" s="268"/>
      <c r="E70" s="265"/>
      <c r="F70" s="270"/>
      <c r="G70" s="269"/>
      <c r="H70" s="269" t="s">
        <v>268</v>
      </c>
      <c r="I70" s="270" t="s">
        <v>264</v>
      </c>
      <c r="J70" s="299"/>
      <c r="K70" s="140" t="str">
        <f t="shared" si="0"/>
        <v/>
      </c>
    </row>
    <row r="71" spans="1:11">
      <c r="A71" s="264" t="s">
        <v>247</v>
      </c>
      <c r="B71" s="267"/>
      <c r="C71" s="300" t="s">
        <v>265</v>
      </c>
      <c r="D71" s="268"/>
      <c r="E71" s="265"/>
      <c r="F71" s="270"/>
      <c r="G71" s="269"/>
      <c r="H71" s="270">
        <v>0.2</v>
      </c>
      <c r="I71" s="301">
        <f>J65</f>
        <v>743.45</v>
      </c>
      <c r="J71" s="299">
        <f>ROUND(PRODUCT(E71:I71),2)</f>
        <v>148.69</v>
      </c>
      <c r="K71" s="140" t="str">
        <f t="shared" si="0"/>
        <v/>
      </c>
    </row>
    <row r="72" spans="1:11">
      <c r="A72" s="249" t="s">
        <v>247</v>
      </c>
      <c r="B72" s="250"/>
      <c r="C72" s="283" t="s">
        <v>266</v>
      </c>
      <c r="D72" s="296"/>
      <c r="E72" s="265"/>
      <c r="F72" s="253"/>
      <c r="G72" s="253"/>
      <c r="H72" s="286">
        <v>0.2</v>
      </c>
      <c r="I72" s="287">
        <f>J66</f>
        <v>324.51</v>
      </c>
      <c r="J72" s="254">
        <f>ROUND(PRODUCT(E72:I72),2)</f>
        <v>64.9</v>
      </c>
      <c r="K72" s="140" t="str">
        <f t="shared" si="0"/>
        <v/>
      </c>
    </row>
    <row r="73" spans="1:11">
      <c r="A73" s="302" t="s">
        <v>247</v>
      </c>
      <c r="B73" s="303"/>
      <c r="C73" s="304"/>
      <c r="D73" s="304"/>
      <c r="E73" s="304"/>
      <c r="F73" s="304"/>
      <c r="G73" s="304"/>
      <c r="H73" s="304"/>
      <c r="I73" s="304"/>
      <c r="J73" s="305"/>
      <c r="K73" s="140" t="str">
        <f t="shared" si="0"/>
        <v/>
      </c>
    </row>
    <row r="74" ht="51" spans="1:11">
      <c r="A74" s="264" t="s">
        <v>84</v>
      </c>
      <c r="B74" s="189" t="str">
        <f>VLOOKUP(A74,'PLANILHA ORCAMENTARIA'!A:J,2,0)</f>
        <v>COMP-35145154</v>
      </c>
      <c r="C74" s="190" t="str">
        <f>VLOOKUP(A74,'PLANILHA ORCAMENTARIA'!A:J,4,0)</f>
        <v>CARGA E DESCARGA MECANICA DE SOLO UTILIZANDO CAMINHAO BASCULANTE 14,0M3/36T E PA CARREGADEIRA SOBRE PNEUS 128 HP, CAPACIDADE DA CAÇAMBA 1,7 A 2,8 M3, PESO OPERACIONAL 11632 KH</v>
      </c>
      <c r="D74" s="191" t="str">
        <f>VLOOKUP(A74,'PLANILHA ORCAMENTARIA'!A:J,5,0)</f>
        <v>M³</v>
      </c>
      <c r="E74" s="265"/>
      <c r="F74" s="293"/>
      <c r="G74" s="293"/>
      <c r="H74" s="293"/>
      <c r="I74" s="293"/>
      <c r="J74" s="294">
        <f>ROUND(SUM(J76:J76),2)</f>
        <v>266.99</v>
      </c>
      <c r="K74" s="140" t="str">
        <f t="shared" si="0"/>
        <v>1.1.3</v>
      </c>
    </row>
    <row r="75" ht="25.5" spans="1:11">
      <c r="A75" s="278" t="s">
        <v>247</v>
      </c>
      <c r="B75" s="280"/>
      <c r="C75" s="260"/>
      <c r="D75" s="260"/>
      <c r="E75" s="261" t="s">
        <v>259</v>
      </c>
      <c r="F75" s="261"/>
      <c r="G75" s="261"/>
      <c r="H75" s="261"/>
      <c r="I75" s="261" t="s">
        <v>269</v>
      </c>
      <c r="J75" s="288"/>
      <c r="K75" s="140" t="str">
        <f t="shared" si="0"/>
        <v/>
      </c>
    </row>
    <row r="76" ht="14.25" spans="1:11">
      <c r="A76" s="278" t="s">
        <v>247</v>
      </c>
      <c r="B76" s="280"/>
      <c r="C76" s="306" t="s">
        <v>270</v>
      </c>
      <c r="D76" s="307"/>
      <c r="E76" s="217">
        <v>1.25</v>
      </c>
      <c r="F76" s="217"/>
      <c r="G76" s="205"/>
      <c r="H76" s="205"/>
      <c r="I76" s="308">
        <f>J68</f>
        <v>213.59</v>
      </c>
      <c r="J76" s="309">
        <f>ROUND(PRODUCT(E76:I76),2)</f>
        <v>266.99</v>
      </c>
      <c r="K76" s="140" t="str">
        <f t="shared" si="0"/>
        <v/>
      </c>
    </row>
    <row r="77" spans="1:11">
      <c r="A77" s="310" t="s">
        <v>247</v>
      </c>
      <c r="B77" s="311"/>
      <c r="C77" s="311"/>
      <c r="D77" s="311"/>
      <c r="E77" s="312"/>
      <c r="F77" s="312"/>
      <c r="G77" s="312"/>
      <c r="H77" s="312"/>
      <c r="I77" s="312"/>
      <c r="J77" s="313"/>
      <c r="K77" s="140" t="str">
        <f t="shared" si="0"/>
        <v/>
      </c>
    </row>
    <row r="78" ht="25.5" spans="1:11">
      <c r="A78" s="264" t="s">
        <v>85</v>
      </c>
      <c r="B78" s="189" t="str">
        <f>VLOOKUP(A78,'PLANILHA ORCAMENTARIA'!A:J,2,0)</f>
        <v>COMP-83526730</v>
      </c>
      <c r="C78" s="190" t="str">
        <f>VLOOKUP(A78,'PLANILHA ORCAMENTARIA'!A:J,4,0)</f>
        <v>TRANSPORTE COMERCIAL DE BRITA</v>
      </c>
      <c r="D78" s="191" t="str">
        <f>VLOOKUP(A78,'PLANILHA ORCAMENTARIA'!A:J,5,0)</f>
        <v>M³XKM</v>
      </c>
      <c r="E78" s="265"/>
      <c r="F78" s="293"/>
      <c r="G78" s="293"/>
      <c r="H78" s="293"/>
      <c r="I78" s="293"/>
      <c r="J78" s="271">
        <f>ROUND(SUM(J80:J80),2)</f>
        <v>2589.8</v>
      </c>
      <c r="K78" s="140" t="str">
        <f t="shared" si="0"/>
        <v>1.1.4</v>
      </c>
    </row>
    <row r="79" ht="25.5" spans="1:11">
      <c r="A79" s="264" t="s">
        <v>247</v>
      </c>
      <c r="B79" s="267"/>
      <c r="C79" s="314" t="s">
        <v>271</v>
      </c>
      <c r="D79" s="315"/>
      <c r="E79" s="213" t="s">
        <v>261</v>
      </c>
      <c r="F79" s="213"/>
      <c r="G79" s="213"/>
      <c r="H79" s="266"/>
      <c r="I79" s="270" t="s">
        <v>272</v>
      </c>
      <c r="J79" s="271"/>
      <c r="K79" s="140" t="str">
        <f t="shared" si="0"/>
        <v/>
      </c>
    </row>
    <row r="80" ht="14.25" spans="1:11">
      <c r="A80" s="249" t="s">
        <v>247</v>
      </c>
      <c r="B80" s="249"/>
      <c r="C80" s="316" t="s">
        <v>273</v>
      </c>
      <c r="D80" s="248"/>
      <c r="E80" s="193">
        <v>9.7</v>
      </c>
      <c r="F80" s="193"/>
      <c r="G80" s="317"/>
      <c r="H80" s="279"/>
      <c r="I80" s="287">
        <f>J74</f>
        <v>266.99</v>
      </c>
      <c r="J80" s="274">
        <f>ROUND(PRODUCT(E80:I80),2)</f>
        <v>2589.8</v>
      </c>
      <c r="K80" s="140" t="str">
        <f t="shared" si="0"/>
        <v/>
      </c>
    </row>
    <row r="81" spans="1:11">
      <c r="A81" s="200" t="s">
        <v>247</v>
      </c>
      <c r="B81" s="200"/>
      <c r="C81" s="255"/>
      <c r="D81" s="255"/>
      <c r="E81" s="255"/>
      <c r="F81" s="255"/>
      <c r="G81" s="255"/>
      <c r="H81" s="255"/>
      <c r="I81" s="255"/>
      <c r="J81" s="255"/>
      <c r="K81" s="140" t="str">
        <f t="shared" si="0"/>
        <v/>
      </c>
    </row>
    <row r="82" ht="51" spans="1:11">
      <c r="A82" s="264" t="s">
        <v>89</v>
      </c>
      <c r="B82" s="189" t="str">
        <f>VLOOKUP(A82,'PLANILHA ORCAMENTARIA'!A:J,2,0)</f>
        <v>CP-92399-27762594</v>
      </c>
      <c r="C82" s="190" t="str">
        <f>VLOOKUP(A82,'PLANILHA ORCAMENTARIA'!A:J,4,0)</f>
        <v>EXECUÇÃO DE VIA EM PISO INTERTRAVADO, COM BLOCO RETANGULAR COR NATURAL/COLORIDO DE 20 X 10 CM, ESPESSURA 8 CM - (SEM O MATERIAL BLOQUETE/PISO INTERTRAVADO)</v>
      </c>
      <c r="D82" s="191" t="str">
        <f>VLOOKUP(A82,'PLANILHA ORCAMENTARIA'!A:J,5,0)</f>
        <v>M2</v>
      </c>
      <c r="E82" s="265"/>
      <c r="F82" s="293"/>
      <c r="G82" s="293"/>
      <c r="H82" s="293"/>
      <c r="I82" s="293"/>
      <c r="J82" s="271">
        <f>ROUND(SUM(J84:J85),2)</f>
        <v>1067.96</v>
      </c>
      <c r="K82" s="140" t="str">
        <f t="shared" si="0"/>
        <v>1.1.5</v>
      </c>
    </row>
    <row r="83" ht="14.25" spans="1:11">
      <c r="A83" s="264" t="s">
        <v>247</v>
      </c>
      <c r="B83" s="267"/>
      <c r="C83" s="281" t="s">
        <v>263</v>
      </c>
      <c r="D83" s="268"/>
      <c r="E83" s="265"/>
      <c r="F83" s="293"/>
      <c r="G83" s="293"/>
      <c r="H83" s="293"/>
      <c r="I83" s="308" t="s">
        <v>264</v>
      </c>
      <c r="J83" s="271"/>
      <c r="K83" s="140" t="str">
        <f t="shared" ref="K83:K146" si="1">SUBSTITUTE(A83,4,1,1)</f>
        <v/>
      </c>
    </row>
    <row r="84" ht="28.5" spans="1:11">
      <c r="A84" s="249" t="s">
        <v>247</v>
      </c>
      <c r="B84" s="249"/>
      <c r="C84" s="281" t="s">
        <v>274</v>
      </c>
      <c r="D84" s="249"/>
      <c r="E84" s="318"/>
      <c r="F84" s="318"/>
      <c r="G84" s="318"/>
      <c r="H84" s="318"/>
      <c r="I84" s="301">
        <f>I71</f>
        <v>743.45</v>
      </c>
      <c r="J84" s="309">
        <f>ROUND(PRODUCT(E84:I84),2)</f>
        <v>743.45</v>
      </c>
      <c r="K84" s="140" t="str">
        <f t="shared" si="1"/>
        <v/>
      </c>
    </row>
    <row r="85" ht="28.5" spans="1:11">
      <c r="A85" s="249" t="s">
        <v>247</v>
      </c>
      <c r="B85" s="249"/>
      <c r="C85" s="295" t="s">
        <v>275</v>
      </c>
      <c r="D85" s="408"/>
      <c r="E85" s="409"/>
      <c r="F85" s="409"/>
      <c r="G85" s="409"/>
      <c r="H85" s="409"/>
      <c r="I85" s="287">
        <f>I72</f>
        <v>324.51</v>
      </c>
      <c r="J85" s="288">
        <f>ROUND(PRODUCT(E85:I85),2)</f>
        <v>324.51</v>
      </c>
      <c r="K85" s="140" t="str">
        <f t="shared" si="1"/>
        <v/>
      </c>
    </row>
    <row r="86" spans="1:11">
      <c r="A86" s="200" t="s">
        <v>247</v>
      </c>
      <c r="B86" s="200"/>
      <c r="C86" s="255"/>
      <c r="D86" s="255"/>
      <c r="E86" s="255"/>
      <c r="F86" s="255"/>
      <c r="G86" s="255"/>
      <c r="H86" s="255"/>
      <c r="I86" s="255"/>
      <c r="J86" s="255"/>
      <c r="K86" s="140" t="str">
        <f t="shared" si="1"/>
        <v/>
      </c>
    </row>
    <row r="87" ht="63.75" spans="1:11">
      <c r="A87" s="319" t="s">
        <v>92</v>
      </c>
      <c r="B87" s="320" t="str">
        <f>VLOOKUP(A87,'PLANILHA ORCAMENTARIA'!A:J,2,0)</f>
        <v>00036170</v>
      </c>
      <c r="C87" s="321" t="str">
        <f>VLOOKUP(A87,'PLANILHA ORCAMENTARIA'!A:J,4,0)</f>
        <v>BLOQUETE/PISO INTERTRAVADO DE CONCRETO - MODELO ONDA/16 FACES/RETANGULAR/TIJOLINHO/PAVER/HOLANDES/PARALELEPIPEDO, *20 X 10* CM, E = 8 CM, RESISTENCIA DE 35 MPA, COR NATURAL - BDI = 10,07</v>
      </c>
      <c r="D87" s="322" t="str">
        <f>VLOOKUP(A87,'PLANILHA ORCAMENTARIA'!A:J,5,0)</f>
        <v>M2</v>
      </c>
      <c r="E87" s="323"/>
      <c r="F87" s="324"/>
      <c r="G87" s="324"/>
      <c r="H87" s="324"/>
      <c r="I87" s="324"/>
      <c r="J87" s="325">
        <f>ROUND(SUM(J89:J89),2)</f>
        <v>753.19</v>
      </c>
      <c r="K87" s="140" t="str">
        <f t="shared" si="1"/>
        <v>1.1.6</v>
      </c>
    </row>
    <row r="88" spans="1:11">
      <c r="A88" s="326" t="s">
        <v>247</v>
      </c>
      <c r="B88" s="326"/>
      <c r="C88" s="413"/>
      <c r="D88" s="413"/>
      <c r="E88" s="332" t="s">
        <v>276</v>
      </c>
      <c r="F88" s="333"/>
      <c r="G88" s="333"/>
      <c r="H88" s="333"/>
      <c r="I88" s="333" t="s">
        <v>264</v>
      </c>
      <c r="J88" s="333"/>
      <c r="K88" s="140" t="str">
        <f t="shared" si="1"/>
        <v/>
      </c>
    </row>
    <row r="89" spans="1:11">
      <c r="A89" s="326" t="s">
        <v>247</v>
      </c>
      <c r="B89" s="326"/>
      <c r="C89" s="331" t="s">
        <v>277</v>
      </c>
      <c r="D89" s="326"/>
      <c r="E89" s="414">
        <v>1.0131</v>
      </c>
      <c r="F89" s="333"/>
      <c r="G89" s="333"/>
      <c r="H89" s="333"/>
      <c r="I89" s="333">
        <f>J84</f>
        <v>743.45</v>
      </c>
      <c r="J89" s="334">
        <f>ROUND(PRODUCT(E89:I89),2)</f>
        <v>753.19</v>
      </c>
      <c r="K89" s="140" t="str">
        <f t="shared" si="1"/>
        <v/>
      </c>
    </row>
    <row r="90" spans="1:11">
      <c r="A90" s="326" t="s">
        <v>247</v>
      </c>
      <c r="B90" s="326"/>
      <c r="C90" s="326"/>
      <c r="D90" s="326"/>
      <c r="E90" s="333"/>
      <c r="F90" s="333"/>
      <c r="G90" s="333"/>
      <c r="H90" s="333"/>
      <c r="I90" s="333"/>
      <c r="J90" s="333"/>
      <c r="K90" s="140" t="str">
        <f t="shared" ref="K90:K94" si="2">SUBSTITUTE(A90,4,1,1)</f>
        <v/>
      </c>
    </row>
    <row r="91" ht="63.75" spans="1:11">
      <c r="A91" s="319" t="s">
        <v>95</v>
      </c>
      <c r="B91" s="320" t="str">
        <f>VLOOKUP(A91,'PLANILHA ORCAMENTARIA'!A:J,2,0)</f>
        <v>00036154</v>
      </c>
      <c r="C91" s="321" t="str">
        <f>VLOOKUP(A91,'PLANILHA ORCAMENTARIA'!A:J,4,0)</f>
        <v>BLOQUETE/PISO INTERTRAVADO DE CONCRETO - MODELO ONDA/16 FACES/RETANGULAR/TIJOLINHO/PAVER/HOLANDES/PARALELEPIPEDO, *20 X 10* CM, E = 8 CM, RESISTENCIA DE 35 MPA, COLORIDO - BDI = 10,07</v>
      </c>
      <c r="D91" s="322" t="str">
        <f>VLOOKUP(A91,'PLANILHA ORCAMENTARIA'!A:J,5,0)</f>
        <v>M2</v>
      </c>
      <c r="E91" s="323"/>
      <c r="F91" s="324"/>
      <c r="G91" s="324"/>
      <c r="H91" s="324"/>
      <c r="I91" s="324"/>
      <c r="J91" s="325">
        <f>ROUND(SUM(J93:J93),2)</f>
        <v>328.76</v>
      </c>
      <c r="K91" s="140" t="str">
        <f t="shared" si="2"/>
        <v>1.1.7</v>
      </c>
    </row>
    <row r="92" spans="1:11">
      <c r="A92" s="326"/>
      <c r="B92" s="326"/>
      <c r="C92" s="413"/>
      <c r="D92" s="413"/>
      <c r="E92" s="332" t="s">
        <v>276</v>
      </c>
      <c r="F92" s="333"/>
      <c r="G92" s="333"/>
      <c r="H92" s="333"/>
      <c r="I92" s="333" t="s">
        <v>264</v>
      </c>
      <c r="J92" s="333"/>
      <c r="K92" s="140" t="str">
        <f t="shared" si="2"/>
        <v/>
      </c>
    </row>
    <row r="93" spans="1:11">
      <c r="A93" s="326"/>
      <c r="B93" s="326"/>
      <c r="C93" s="331" t="s">
        <v>277</v>
      </c>
      <c r="D93" s="326"/>
      <c r="E93" s="414">
        <v>1.0131</v>
      </c>
      <c r="F93" s="333"/>
      <c r="G93" s="333"/>
      <c r="H93" s="333"/>
      <c r="I93" s="333">
        <f>J85</f>
        <v>324.51</v>
      </c>
      <c r="J93" s="334">
        <f>ROUND(PRODUCT(E93:I93),2)</f>
        <v>328.76</v>
      </c>
      <c r="K93" s="140" t="str">
        <f t="shared" si="2"/>
        <v/>
      </c>
    </row>
    <row r="94" spans="1:11">
      <c r="A94" s="326"/>
      <c r="B94" s="326"/>
      <c r="C94" s="326"/>
      <c r="D94" s="326"/>
      <c r="E94" s="333"/>
      <c r="F94" s="333"/>
      <c r="G94" s="333"/>
      <c r="H94" s="333"/>
      <c r="I94" s="333"/>
      <c r="J94" s="333"/>
      <c r="K94" s="140" t="str">
        <f t="shared" si="2"/>
        <v/>
      </c>
    </row>
    <row r="95" ht="51" spans="1:11">
      <c r="A95" s="219" t="s">
        <v>98</v>
      </c>
      <c r="B95" s="189" t="str">
        <f>VLOOKUP(A95,'PLANILHA ORCAMENTARIA'!A:J,2,0)</f>
        <v>94273</v>
      </c>
      <c r="C95" s="190" t="str">
        <f>VLOOKUP(A95,'PLANILHA ORCAMENTARIA'!A:J,4,0)</f>
        <v>ASSENTAMENTO DE GUIA (MEIO-FIO) EM TRECHO RETO, CONFECCIONADA EM CONCRETO PRÉ-FABRICADO, DIMENSÕES 100X15X13X30 CM (COMPRIMENTO X BASE INFERIOR X BASE SUPERIOR X ALTURA). AF_01/2024</v>
      </c>
      <c r="D95" s="191" t="str">
        <f>VLOOKUP(A95,'PLANILHA ORCAMENTARIA'!A:J,5,0)</f>
        <v>M</v>
      </c>
      <c r="E95" s="192"/>
      <c r="F95" s="198"/>
      <c r="G95" s="198"/>
      <c r="H95" s="198"/>
      <c r="I95" s="198"/>
      <c r="J95" s="211">
        <f>ROUND(SUM(J97:J98),2)</f>
        <v>516.49</v>
      </c>
      <c r="K95" s="140" t="str">
        <f t="shared" si="1"/>
        <v>1.1.8</v>
      </c>
    </row>
    <row r="96" ht="14.25" spans="1:11">
      <c r="A96" s="219" t="s">
        <v>247</v>
      </c>
      <c r="B96" s="212"/>
      <c r="C96" s="281" t="s">
        <v>263</v>
      </c>
      <c r="D96" s="191"/>
      <c r="E96" s="192"/>
      <c r="F96" s="213" t="s">
        <v>244</v>
      </c>
      <c r="G96" s="198"/>
      <c r="H96" s="198"/>
      <c r="I96" s="198"/>
      <c r="J96" s="211"/>
      <c r="K96" s="140" t="str">
        <f t="shared" si="1"/>
        <v/>
      </c>
    </row>
    <row r="97" ht="25.5" spans="1:11">
      <c r="A97" s="335" t="s">
        <v>247</v>
      </c>
      <c r="B97" s="336"/>
      <c r="C97" s="337" t="s">
        <v>278</v>
      </c>
      <c r="D97" s="338"/>
      <c r="E97" s="339"/>
      <c r="F97" s="340">
        <v>506.13</v>
      </c>
      <c r="G97" s="341"/>
      <c r="H97" s="341"/>
      <c r="I97" s="341"/>
      <c r="J97" s="342">
        <f t="shared" ref="J97:J98" si="3">ROUND(PRODUCT(E97:I97),2)</f>
        <v>506.13</v>
      </c>
      <c r="K97" s="140" t="str">
        <f t="shared" si="1"/>
        <v/>
      </c>
    </row>
    <row r="98" ht="25.5" spans="1:11">
      <c r="A98" s="335" t="s">
        <v>247</v>
      </c>
      <c r="B98" s="336"/>
      <c r="C98" s="343" t="s">
        <v>279</v>
      </c>
      <c r="D98" s="191"/>
      <c r="E98" s="192"/>
      <c r="F98" s="270">
        <v>10.36</v>
      </c>
      <c r="G98" s="344"/>
      <c r="H98" s="344"/>
      <c r="I98" s="344"/>
      <c r="J98" s="345">
        <f t="shared" si="3"/>
        <v>10.36</v>
      </c>
      <c r="K98" s="140" t="str">
        <f t="shared" si="1"/>
        <v/>
      </c>
    </row>
    <row r="99" ht="14.25" customHeight="1" spans="1:11">
      <c r="A99" s="200" t="s">
        <v>247</v>
      </c>
      <c r="B99" s="200"/>
      <c r="C99" s="255"/>
      <c r="D99" s="255"/>
      <c r="E99" s="255"/>
      <c r="F99" s="255"/>
      <c r="G99" s="255"/>
      <c r="H99" s="255"/>
      <c r="I99" s="255"/>
      <c r="J99" s="255"/>
      <c r="K99" s="140" t="str">
        <f t="shared" si="1"/>
        <v/>
      </c>
    </row>
    <row r="100" ht="14.25" customHeight="1" spans="1:11">
      <c r="A100" s="180" t="s">
        <v>102</v>
      </c>
      <c r="B100" s="181"/>
      <c r="C100" s="182" t="s">
        <v>103</v>
      </c>
      <c r="D100" s="182"/>
      <c r="E100" s="224"/>
      <c r="F100" s="225"/>
      <c r="G100" s="225"/>
      <c r="H100" s="225"/>
      <c r="I100" s="225"/>
      <c r="J100" s="226"/>
      <c r="K100" s="140" t="str">
        <f t="shared" si="1"/>
        <v>1.5</v>
      </c>
    </row>
    <row r="101" spans="1:11">
      <c r="A101" s="346" t="s">
        <v>104</v>
      </c>
      <c r="B101" s="189" t="str">
        <f>VLOOKUP(A101,'PLANILHA ORCAMENTARIA'!A:J,2,0)</f>
        <v>93358</v>
      </c>
      <c r="C101" s="190" t="str">
        <f>VLOOKUP(A101,'PLANILHA ORCAMENTARIA'!A:J,4,0)</f>
        <v>ESCAVAÇÃO MANUAL DE VALA. AF_09/2024</v>
      </c>
      <c r="D101" s="191" t="str">
        <f>VLOOKUP(A101,'PLANILHA ORCAMENTARIA'!A:J,5,0)</f>
        <v>M3</v>
      </c>
      <c r="E101" s="341"/>
      <c r="F101" s="341"/>
      <c r="G101" s="341"/>
      <c r="H101" s="341"/>
      <c r="I101" s="341"/>
      <c r="J101" s="347">
        <f>ROUND(SUM(J102:J104),2)</f>
        <v>5.04</v>
      </c>
      <c r="K101" s="140" t="str">
        <f t="shared" si="1"/>
        <v>1.5.1</v>
      </c>
    </row>
    <row r="102" ht="14.25" customHeight="1" spans="1:11">
      <c r="A102" s="348" t="s">
        <v>247</v>
      </c>
      <c r="B102" s="348"/>
      <c r="C102" s="349" t="s">
        <v>280</v>
      </c>
      <c r="D102" s="191"/>
      <c r="E102" s="350"/>
      <c r="F102" s="351" t="s">
        <v>244</v>
      </c>
      <c r="G102" s="351" t="s">
        <v>245</v>
      </c>
      <c r="H102" s="351" t="s">
        <v>281</v>
      </c>
      <c r="I102" s="350"/>
      <c r="J102" s="352"/>
      <c r="K102" s="140" t="str">
        <f t="shared" si="1"/>
        <v/>
      </c>
    </row>
    <row r="103" ht="28.5" spans="1:11">
      <c r="A103" s="348" t="s">
        <v>247</v>
      </c>
      <c r="B103" s="348"/>
      <c r="C103" s="306" t="s">
        <v>282</v>
      </c>
      <c r="D103" s="353"/>
      <c r="E103" s="354"/>
      <c r="F103" s="351">
        <f>7*20+17.58</f>
        <v>157.58</v>
      </c>
      <c r="G103" s="351">
        <v>0.4</v>
      </c>
      <c r="H103" s="351">
        <f>0.16-0.08</f>
        <v>0.08</v>
      </c>
      <c r="I103" s="355"/>
      <c r="J103" s="206">
        <f>ROUND(PRODUCT(E103:I103),2)</f>
        <v>5.04</v>
      </c>
      <c r="K103" s="140" t="str">
        <f t="shared" si="1"/>
        <v/>
      </c>
    </row>
    <row r="104" ht="14.25" customHeight="1" spans="1:11">
      <c r="A104" s="356" t="s">
        <v>247</v>
      </c>
      <c r="B104" s="357"/>
      <c r="C104" s="358"/>
      <c r="D104" s="358"/>
      <c r="E104" s="358"/>
      <c r="F104" s="358"/>
      <c r="G104" s="358"/>
      <c r="H104" s="358"/>
      <c r="I104" s="358"/>
      <c r="J104" s="358"/>
      <c r="K104" s="140" t="str">
        <f t="shared" si="1"/>
        <v/>
      </c>
    </row>
    <row r="105" ht="38.25" spans="1:11">
      <c r="A105" s="346" t="s">
        <v>107</v>
      </c>
      <c r="B105" s="189" t="str">
        <f>VLOOKUP(A105,'PLANILHA ORCAMENTARIA'!A:J,2,0)</f>
        <v>94974</v>
      </c>
      <c r="C105" s="190" t="str">
        <f>VLOOKUP(A105,'PLANILHA ORCAMENTARIA'!A:J,4,0)</f>
        <v>CONCRETO MAGRO PARA LASTRO, TRAÇO 1:4,5:4,5 (EM MASSA SECA DE CIMENTO/ AREIA MÉDIA/ BRITA 1) - PREPARO MANUAL. AF_05/2021</v>
      </c>
      <c r="D105" s="191" t="str">
        <f>VLOOKUP(A105,'PLANILHA ORCAMENTARIA'!A:J,5,0)</f>
        <v>M3</v>
      </c>
      <c r="E105" s="341"/>
      <c r="F105" s="344"/>
      <c r="G105" s="344"/>
      <c r="H105" s="344"/>
      <c r="I105" s="344"/>
      <c r="J105" s="359">
        <f>ROUND(SUM(J106:J108),2)</f>
        <v>3.15</v>
      </c>
      <c r="K105" s="140" t="str">
        <f t="shared" si="1"/>
        <v>1.5.2</v>
      </c>
    </row>
    <row r="106" ht="14.25" customHeight="1" spans="1:11">
      <c r="A106" s="348" t="s">
        <v>247</v>
      </c>
      <c r="B106" s="348"/>
      <c r="C106" s="248" t="s">
        <v>280</v>
      </c>
      <c r="D106" s="190"/>
      <c r="E106" s="193"/>
      <c r="F106" s="360" t="s">
        <v>244</v>
      </c>
      <c r="G106" s="360" t="s">
        <v>245</v>
      </c>
      <c r="H106" s="360" t="s">
        <v>281</v>
      </c>
      <c r="I106" s="193"/>
      <c r="J106" s="361"/>
      <c r="K106" s="140" t="str">
        <f t="shared" si="1"/>
        <v/>
      </c>
    </row>
    <row r="107" ht="14.25" customHeight="1" spans="1:11">
      <c r="A107" s="348" t="s">
        <v>247</v>
      </c>
      <c r="B107" s="348"/>
      <c r="C107" s="362" t="s">
        <v>283</v>
      </c>
      <c r="D107" s="363"/>
      <c r="E107" s="364"/>
      <c r="F107" s="351">
        <f>F103</f>
        <v>157.58</v>
      </c>
      <c r="G107" s="351">
        <v>0.4</v>
      </c>
      <c r="H107" s="351">
        <v>0.05</v>
      </c>
      <c r="I107" s="355"/>
      <c r="J107" s="206">
        <f>ROUND(PRODUCT(E107:I107),2)</f>
        <v>3.15</v>
      </c>
      <c r="K107" s="140" t="str">
        <f t="shared" si="1"/>
        <v/>
      </c>
    </row>
    <row r="108" ht="14.25" customHeight="1" spans="1:11">
      <c r="A108" s="356" t="s">
        <v>247</v>
      </c>
      <c r="B108" s="357"/>
      <c r="C108" s="358"/>
      <c r="D108" s="358"/>
      <c r="E108" s="358"/>
      <c r="F108" s="358"/>
      <c r="G108" s="358"/>
      <c r="H108" s="358"/>
      <c r="I108" s="358"/>
      <c r="J108" s="358"/>
      <c r="K108" s="140" t="str">
        <f t="shared" si="1"/>
        <v/>
      </c>
    </row>
    <row r="109" ht="38.25" spans="1:11">
      <c r="A109" s="346" t="s">
        <v>110</v>
      </c>
      <c r="B109" s="189" t="str">
        <f>VLOOKUP(A109,'PLANILHA ORCAMENTARIA'!A:J,2,0)</f>
        <v>94971</v>
      </c>
      <c r="C109" s="190" t="str">
        <f>VLOOKUP(A109,'PLANILHA ORCAMENTARIA'!A:J,4,0)</f>
        <v>CONCRETO FCK = 25MPA, TRAÇO 1:2,3:2,7 (EM MASSA SECA DE CIMENTO/ AREIA MÉDIA/ BRITA 1) - PREPARO MECÂNICO COM BETONEIRA 600 L. AF_05/2021</v>
      </c>
      <c r="D109" s="191" t="str">
        <f>VLOOKUP(A109,'PLANILHA ORCAMENTARIA'!A:J,5,0)</f>
        <v>M3</v>
      </c>
      <c r="E109" s="341"/>
      <c r="F109" s="344"/>
      <c r="G109" s="344"/>
      <c r="H109" s="344"/>
      <c r="I109" s="344"/>
      <c r="J109" s="359">
        <f>ROUND(SUM(J110:J112),2)</f>
        <v>5.04</v>
      </c>
      <c r="K109" s="140" t="str">
        <f t="shared" si="1"/>
        <v>1.5.3</v>
      </c>
    </row>
    <row r="110" ht="14.25" customHeight="1" spans="1:11">
      <c r="A110" s="348" t="s">
        <v>247</v>
      </c>
      <c r="B110" s="348"/>
      <c r="C110" s="349" t="s">
        <v>280</v>
      </c>
      <c r="D110" s="191"/>
      <c r="E110" s="350"/>
      <c r="F110" s="351" t="s">
        <v>244</v>
      </c>
      <c r="G110" s="351" t="s">
        <v>245</v>
      </c>
      <c r="H110" s="351" t="s">
        <v>281</v>
      </c>
      <c r="I110" s="350"/>
      <c r="J110" s="352"/>
      <c r="K110" s="140" t="str">
        <f t="shared" si="1"/>
        <v/>
      </c>
    </row>
    <row r="111" ht="28.5" spans="1:11">
      <c r="A111" s="348" t="s">
        <v>247</v>
      </c>
      <c r="B111" s="348"/>
      <c r="C111" s="295" t="s">
        <v>284</v>
      </c>
      <c r="D111" s="365"/>
      <c r="E111" s="366"/>
      <c r="F111" s="360">
        <f>F103</f>
        <v>157.58</v>
      </c>
      <c r="G111" s="360">
        <v>0.4</v>
      </c>
      <c r="H111" s="360">
        <f>0.16-0.08</f>
        <v>0.08</v>
      </c>
      <c r="I111" s="367"/>
      <c r="J111" s="246">
        <f>ROUND(PRODUCT(E111:I111),2)</f>
        <v>5.04</v>
      </c>
      <c r="K111" s="140" t="str">
        <f t="shared" si="1"/>
        <v/>
      </c>
    </row>
    <row r="112" ht="14.25" customHeight="1" spans="1:11">
      <c r="A112" s="356" t="s">
        <v>247</v>
      </c>
      <c r="B112" s="357"/>
      <c r="C112" s="358"/>
      <c r="D112" s="358"/>
      <c r="E112" s="358"/>
      <c r="F112" s="358"/>
      <c r="G112" s="358"/>
      <c r="H112" s="358"/>
      <c r="I112" s="358"/>
      <c r="J112" s="358"/>
      <c r="K112" s="140" t="str">
        <f t="shared" si="1"/>
        <v/>
      </c>
    </row>
    <row r="113" ht="25.5" spans="1:11">
      <c r="A113" s="346" t="s">
        <v>113</v>
      </c>
      <c r="B113" s="189" t="str">
        <f>VLOOKUP(A113,'PLANILHA ORCAMENTARIA'!A:J,2,0)</f>
        <v>CP-74157/004-48264518</v>
      </c>
      <c r="C113" s="190" t="str">
        <f>VLOOKUP(A113,'PLANILHA ORCAMENTARIA'!A:J,4,0)</f>
        <v>LANCAMENTO/APLICACAO MANUAL DE CONCRETO EM FUNDACOES (concreto magro)</v>
      </c>
      <c r="D113" s="191" t="str">
        <f>VLOOKUP(A113,'PLANILHA ORCAMENTARIA'!A:J,5,0)</f>
        <v>M3</v>
      </c>
      <c r="E113" s="341"/>
      <c r="F113" s="344"/>
      <c r="G113" s="344"/>
      <c r="H113" s="344"/>
      <c r="I113" s="344"/>
      <c r="J113" s="359">
        <f>ROUND(SUM(J114:J116),2)</f>
        <v>8.19</v>
      </c>
      <c r="K113" s="140" t="str">
        <f t="shared" si="1"/>
        <v>1.5.1</v>
      </c>
    </row>
    <row r="114" ht="14.25" customHeight="1" spans="1:11">
      <c r="A114" s="348" t="s">
        <v>247</v>
      </c>
      <c r="B114" s="348"/>
      <c r="C114" s="349" t="s">
        <v>280</v>
      </c>
      <c r="D114" s="191"/>
      <c r="E114" s="350"/>
      <c r="F114" s="351"/>
      <c r="G114" s="351"/>
      <c r="H114" s="351"/>
      <c r="I114" s="350"/>
      <c r="J114" s="352"/>
      <c r="K114" s="140" t="str">
        <f t="shared" si="1"/>
        <v/>
      </c>
    </row>
    <row r="115" ht="14.25" customHeight="1" spans="1:11">
      <c r="A115" s="348" t="s">
        <v>247</v>
      </c>
      <c r="B115" s="348"/>
      <c r="C115" s="368" t="s">
        <v>285</v>
      </c>
      <c r="D115" s="363"/>
      <c r="E115" s="364"/>
      <c r="F115" s="351"/>
      <c r="G115" s="351"/>
      <c r="H115" s="351"/>
      <c r="I115" s="355">
        <f>J109+J105</f>
        <v>8.19</v>
      </c>
      <c r="J115" s="206">
        <f>ROUND(PRODUCT(E115:I115),2)</f>
        <v>8.19</v>
      </c>
      <c r="K115" s="140" t="str">
        <f t="shared" si="1"/>
        <v/>
      </c>
    </row>
    <row r="116" ht="14.25" customHeight="1" spans="1:11">
      <c r="A116" s="356" t="s">
        <v>247</v>
      </c>
      <c r="B116" s="357"/>
      <c r="C116" s="358"/>
      <c r="D116" s="358"/>
      <c r="E116" s="358"/>
      <c r="F116" s="358"/>
      <c r="G116" s="358"/>
      <c r="H116" s="358"/>
      <c r="I116" s="358"/>
      <c r="J116" s="358"/>
      <c r="K116" s="140" t="str">
        <f t="shared" si="1"/>
        <v/>
      </c>
    </row>
    <row r="117" ht="38.25" spans="1:11">
      <c r="A117" s="346" t="s">
        <v>116</v>
      </c>
      <c r="B117" s="189" t="str">
        <f>VLOOKUP(A117,'PLANILHA ORCAMENTARIA'!A:J,2,0)</f>
        <v>CP-S03639-45770834</v>
      </c>
      <c r="C117" s="190" t="str">
        <f>VLOOKUP(A117,'PLANILHA ORCAMENTARIA'!A:J,4,0)</f>
        <v>Fornecimento e instalação de tela aço soldada nervurada CA-60, Q-283, malha 10x10cm, ferro 6.02mm (4,48 kg/m2), painel 2,45x6,0m, Telcon ou similar</v>
      </c>
      <c r="D117" s="191" t="str">
        <f>VLOOKUP(A117,'PLANILHA ORCAMENTARIA'!A:J,5,0)</f>
        <v>m2</v>
      </c>
      <c r="E117" s="341"/>
      <c r="F117" s="344"/>
      <c r="G117" s="344"/>
      <c r="H117" s="344"/>
      <c r="I117" s="344"/>
      <c r="J117" s="359">
        <f>ROUND(SUM(J118:J120),2)</f>
        <v>63.03</v>
      </c>
      <c r="K117" s="140" t="str">
        <f t="shared" si="1"/>
        <v>1.5.5</v>
      </c>
    </row>
    <row r="118" ht="14.25" customHeight="1" spans="1:11">
      <c r="A118" s="348" t="s">
        <v>247</v>
      </c>
      <c r="B118" s="348"/>
      <c r="C118" s="349" t="s">
        <v>280</v>
      </c>
      <c r="D118" s="191"/>
      <c r="E118" s="350"/>
      <c r="F118" s="351" t="s">
        <v>244</v>
      </c>
      <c r="G118" s="351" t="s">
        <v>245</v>
      </c>
      <c r="H118" s="351"/>
      <c r="I118" s="350"/>
      <c r="J118" s="352"/>
      <c r="K118" s="140" t="str">
        <f t="shared" si="1"/>
        <v/>
      </c>
    </row>
    <row r="119" ht="14.25" customHeight="1" spans="1:11">
      <c r="A119" s="348" t="s">
        <v>247</v>
      </c>
      <c r="B119" s="348"/>
      <c r="C119" s="281" t="s">
        <v>286</v>
      </c>
      <c r="D119" s="369"/>
      <c r="E119" s="370"/>
      <c r="F119" s="351">
        <f>F103</f>
        <v>157.58</v>
      </c>
      <c r="G119" s="351">
        <v>0.4</v>
      </c>
      <c r="H119" s="351"/>
      <c r="I119" s="355"/>
      <c r="J119" s="206">
        <f>ROUND(PRODUCT(E119:I119),2)</f>
        <v>63.03</v>
      </c>
      <c r="K119" s="140" t="str">
        <f t="shared" si="1"/>
        <v/>
      </c>
    </row>
    <row r="120" ht="14.25" customHeight="1" spans="1:11">
      <c r="A120" s="356" t="s">
        <v>247</v>
      </c>
      <c r="B120" s="357"/>
      <c r="C120" s="358"/>
      <c r="D120" s="358"/>
      <c r="E120" s="358"/>
      <c r="F120" s="358"/>
      <c r="G120" s="358"/>
      <c r="H120" s="358"/>
      <c r="I120" s="358"/>
      <c r="J120" s="358"/>
      <c r="K120" s="140" t="str">
        <f t="shared" si="1"/>
        <v/>
      </c>
    </row>
    <row r="121" spans="1:11">
      <c r="A121" s="180" t="s">
        <v>120</v>
      </c>
      <c r="B121" s="181"/>
      <c r="C121" s="182" t="s">
        <v>121</v>
      </c>
      <c r="D121" s="182"/>
      <c r="E121" s="224"/>
      <c r="F121" s="225"/>
      <c r="G121" s="225"/>
      <c r="H121" s="225"/>
      <c r="I121" s="225"/>
      <c r="J121" s="226"/>
      <c r="K121" s="140" t="str">
        <f t="shared" si="1"/>
        <v>1.6</v>
      </c>
    </row>
    <row r="122" ht="25.5" spans="1:11">
      <c r="A122" s="346" t="s">
        <v>127</v>
      </c>
      <c r="B122" s="189" t="str">
        <f>VLOOKUP(A122,'PLANILHA ORCAMENTARIA'!A:J,2,0)</f>
        <v>5213421</v>
      </c>
      <c r="C122" s="190" t="str">
        <f>VLOOKUP(A122,'PLANILHA ORCAMENTARIA'!A:J,4,0)</f>
        <v>Confecção de placa em aço nº 16 galvanizado, com película tipo I + IV</v>
      </c>
      <c r="D122" s="191" t="str">
        <f>VLOOKUP(A122,'PLANILHA ORCAMENTARIA'!A:J,5,0)</f>
        <v>m²</v>
      </c>
      <c r="E122" s="341"/>
      <c r="F122" s="344"/>
      <c r="G122" s="344"/>
      <c r="H122" s="344"/>
      <c r="I122" s="344"/>
      <c r="J122" s="359">
        <f>ROUND(SUM(J123:J126),2)</f>
        <v>6.6</v>
      </c>
      <c r="K122" s="140" t="str">
        <f t="shared" si="1"/>
        <v>1.6.2</v>
      </c>
    </row>
    <row r="123" spans="1:11">
      <c r="A123" s="348" t="s">
        <v>247</v>
      </c>
      <c r="B123" s="348"/>
      <c r="C123" s="349" t="s">
        <v>287</v>
      </c>
      <c r="D123" s="191"/>
      <c r="E123" s="350"/>
      <c r="F123" s="371"/>
      <c r="G123" s="371"/>
      <c r="H123" s="350" t="s">
        <v>264</v>
      </c>
      <c r="I123" s="350" t="s">
        <v>288</v>
      </c>
      <c r="J123" s="352"/>
      <c r="K123" s="140" t="str">
        <f t="shared" si="1"/>
        <v/>
      </c>
    </row>
    <row r="124" spans="1:11">
      <c r="A124" s="348" t="s">
        <v>247</v>
      </c>
      <c r="B124" s="348"/>
      <c r="C124" s="372" t="s">
        <v>289</v>
      </c>
      <c r="D124" s="372"/>
      <c r="E124" s="263"/>
      <c r="F124" s="263"/>
      <c r="G124" s="263"/>
      <c r="H124" s="263">
        <v>2.2</v>
      </c>
      <c r="I124" s="253">
        <v>1</v>
      </c>
      <c r="J124" s="246">
        <f>ROUND(PRODUCT(E124:I124),2)</f>
        <v>2.2</v>
      </c>
      <c r="K124" s="140" t="str">
        <f t="shared" si="1"/>
        <v/>
      </c>
    </row>
    <row r="125" spans="1:11">
      <c r="A125" s="356" t="s">
        <v>247</v>
      </c>
      <c r="B125" s="357"/>
      <c r="C125" s="373" t="s">
        <v>290</v>
      </c>
      <c r="D125" s="374"/>
      <c r="E125" s="375"/>
      <c r="F125" s="375"/>
      <c r="G125" s="375"/>
      <c r="H125" s="375">
        <v>2.2</v>
      </c>
      <c r="I125" s="367">
        <v>2</v>
      </c>
      <c r="J125" s="246">
        <f>ROUND(PRODUCT(E125:I125),2)</f>
        <v>4.4</v>
      </c>
      <c r="K125" s="140" t="str">
        <f t="shared" si="1"/>
        <v/>
      </c>
    </row>
    <row r="126" spans="1:11">
      <c r="A126" s="356" t="s">
        <v>247</v>
      </c>
      <c r="B126" s="357"/>
      <c r="C126" s="358"/>
      <c r="D126" s="358"/>
      <c r="E126" s="358"/>
      <c r="F126" s="358"/>
      <c r="G126" s="358"/>
      <c r="H126" s="358"/>
      <c r="I126" s="358"/>
      <c r="J126" s="358"/>
      <c r="K126" s="140" t="str">
        <f t="shared" si="1"/>
        <v/>
      </c>
    </row>
    <row r="127" ht="38.25" spans="1:11">
      <c r="A127" s="219" t="s">
        <v>130</v>
      </c>
      <c r="B127" s="189" t="str">
        <f>VLOOKUP(A127,'PLANILHA ORCAMENTARIA'!A:J,2,0)</f>
        <v>103695</v>
      </c>
      <c r="C127" s="190" t="str">
        <f>VLOOKUP(A127,'PLANILHA ORCAMENTARIA'!A:J,4,0)</f>
        <v>FORNECIMENTO E INSTALAÇÃO DE SUPORTE DE MADEIRA PARA PLACAS DE SINALIZAÇÃO, EM SOLO, COM H= DE 2,0 M E SEÇÃO DE 7,5 X 7,5 CM. AF_03/2022</v>
      </c>
      <c r="D127" s="191" t="str">
        <f>VLOOKUP(A127,'PLANILHA ORCAMENTARIA'!A:J,5,0)</f>
        <v>UN</v>
      </c>
      <c r="E127" s="192"/>
      <c r="F127" s="198"/>
      <c r="G127" s="198"/>
      <c r="H127" s="198"/>
      <c r="I127" s="198"/>
      <c r="J127" s="199">
        <f>ROUND(SUM(J128:J129),2)</f>
        <v>3</v>
      </c>
      <c r="K127" s="140" t="str">
        <f t="shared" si="1"/>
        <v>1.6.3</v>
      </c>
    </row>
    <row r="128" spans="1:11">
      <c r="A128" s="220" t="s">
        <v>247</v>
      </c>
      <c r="B128" s="220"/>
      <c r="C128" s="248" t="s">
        <v>287</v>
      </c>
      <c r="D128" s="190"/>
      <c r="E128" s="192"/>
      <c r="F128" s="192"/>
      <c r="G128" s="192"/>
      <c r="H128" s="192"/>
      <c r="I128" s="193" t="s">
        <v>288</v>
      </c>
      <c r="J128" s="246"/>
      <c r="K128" s="140" t="str">
        <f t="shared" si="1"/>
        <v/>
      </c>
    </row>
    <row r="129" spans="1:11">
      <c r="A129" s="376" t="s">
        <v>247</v>
      </c>
      <c r="B129" s="376"/>
      <c r="C129" s="377" t="s">
        <v>291</v>
      </c>
      <c r="D129" s="378"/>
      <c r="E129" s="379"/>
      <c r="F129" s="204"/>
      <c r="G129" s="204"/>
      <c r="H129" s="370"/>
      <c r="I129" s="370">
        <f>I124+I125</f>
        <v>3</v>
      </c>
      <c r="J129" s="206">
        <f>ROUND(PRODUCT(E129:I129),2)</f>
        <v>3</v>
      </c>
      <c r="K129" s="140" t="str">
        <f t="shared" si="1"/>
        <v/>
      </c>
    </row>
    <row r="130" spans="1:11">
      <c r="A130" s="380" t="s">
        <v>247</v>
      </c>
      <c r="B130" s="380"/>
      <c r="C130" s="381"/>
      <c r="D130" s="381"/>
      <c r="E130" s="381"/>
      <c r="F130" s="381"/>
      <c r="G130" s="381"/>
      <c r="H130" s="381"/>
      <c r="I130" s="381"/>
      <c r="J130" s="382"/>
      <c r="K130" s="140" t="str">
        <f t="shared" si="1"/>
        <v/>
      </c>
    </row>
    <row r="131" ht="25.5" spans="1:11">
      <c r="A131" s="219" t="s">
        <v>134</v>
      </c>
      <c r="B131" s="189" t="str">
        <f>VLOOKUP(A131,'PLANILHA ORCAMENTARIA'!A:J,2,0)</f>
        <v>COMP-58084869</v>
      </c>
      <c r="C131" s="190" t="str">
        <f>VLOOKUP(A131,'PLANILHA ORCAMENTARIA'!A:J,4,0)</f>
        <v>PLACA ESMALTADA PARA IDENTIFICAÇÃO NR DE RUA, DIMENSÕES 45X25CM</v>
      </c>
      <c r="D131" s="191" t="str">
        <f>VLOOKUP(A131,'PLANILHA ORCAMENTARIA'!A:J,5,0)</f>
        <v>UND</v>
      </c>
      <c r="E131" s="192"/>
      <c r="F131" s="198"/>
      <c r="G131" s="198"/>
      <c r="H131" s="198"/>
      <c r="I131" s="198"/>
      <c r="J131" s="199">
        <f>ROUND(SUM(J133:J133),2)</f>
        <v>1</v>
      </c>
      <c r="K131" s="140" t="str">
        <f t="shared" si="1"/>
        <v>1.6.1</v>
      </c>
    </row>
    <row r="132" spans="1:11">
      <c r="A132" s="346" t="s">
        <v>247</v>
      </c>
      <c r="B132" s="383"/>
      <c r="C132" s="349" t="s">
        <v>292</v>
      </c>
      <c r="D132" s="191"/>
      <c r="E132" s="192"/>
      <c r="F132" s="198"/>
      <c r="G132" s="198"/>
      <c r="H132" s="198"/>
      <c r="I132" s="350" t="s">
        <v>288</v>
      </c>
      <c r="J132" s="359"/>
      <c r="K132" s="140" t="str">
        <f t="shared" si="1"/>
        <v/>
      </c>
    </row>
    <row r="133" spans="1:11">
      <c r="A133" s="376" t="s">
        <v>247</v>
      </c>
      <c r="B133" s="376"/>
      <c r="C133" s="377" t="s">
        <v>291</v>
      </c>
      <c r="D133" s="191"/>
      <c r="E133" s="192"/>
      <c r="F133" s="198"/>
      <c r="G133" s="198"/>
      <c r="H133" s="198"/>
      <c r="I133" s="370">
        <v>1</v>
      </c>
      <c r="J133" s="223">
        <f>ROUND(PRODUCT(E133:I133),2)</f>
        <v>1</v>
      </c>
      <c r="K133" s="140" t="str">
        <f t="shared" si="1"/>
        <v/>
      </c>
    </row>
    <row r="134" spans="1:11">
      <c r="A134" s="384" t="s">
        <v>247</v>
      </c>
      <c r="B134" s="380"/>
      <c r="C134" s="381"/>
      <c r="D134" s="381"/>
      <c r="E134" s="381"/>
      <c r="F134" s="381"/>
      <c r="G134" s="381"/>
      <c r="H134" s="381"/>
      <c r="I134" s="381"/>
      <c r="J134" s="382"/>
      <c r="K134" s="140" t="str">
        <f t="shared" si="1"/>
        <v/>
      </c>
    </row>
    <row r="135" ht="38.25" spans="1:11">
      <c r="A135" s="219" t="s">
        <v>137</v>
      </c>
      <c r="B135" s="189" t="str">
        <f>VLOOKUP(A135,'PLANILHA ORCAMENTARIA'!A:J,2,0)</f>
        <v>CP-72947-21572945</v>
      </c>
      <c r="C135" s="190" t="str">
        <f>VLOOKUP(A135,'PLANILHA ORCAMENTARIA'!A:J,4,0)</f>
        <v>SINALIZACAO HORIZONTAL COM TINTA RETRORREFLETIVA A BASE DE RESINA ACRILICA COM MICROESFERAS DE VIDRO</v>
      </c>
      <c r="D135" s="191" t="str">
        <f>VLOOKUP(A135,'PLANILHA ORCAMENTARIA'!A:J,5,0)</f>
        <v>M2</v>
      </c>
      <c r="E135" s="192"/>
      <c r="F135" s="198"/>
      <c r="G135" s="198"/>
      <c r="H135" s="198"/>
      <c r="I135" s="198"/>
      <c r="J135" s="199">
        <f>ROUND(SUM(J137:J137),2)</f>
        <v>4.32</v>
      </c>
      <c r="K135" s="140" t="str">
        <f t="shared" si="1"/>
        <v>1.6.5</v>
      </c>
    </row>
    <row r="136" spans="1:11">
      <c r="A136" s="346" t="s">
        <v>247</v>
      </c>
      <c r="B136" s="383"/>
      <c r="C136" s="349" t="s">
        <v>287</v>
      </c>
      <c r="D136" s="282"/>
      <c r="E136" s="385"/>
      <c r="F136" s="266"/>
      <c r="G136" s="266"/>
      <c r="H136" s="266"/>
      <c r="I136" s="385" t="s">
        <v>264</v>
      </c>
      <c r="J136" s="359"/>
      <c r="K136" s="140" t="str">
        <f t="shared" si="1"/>
        <v/>
      </c>
    </row>
    <row r="137" spans="1:11">
      <c r="A137" s="376" t="s">
        <v>247</v>
      </c>
      <c r="B137" s="376"/>
      <c r="C137" s="377" t="s">
        <v>293</v>
      </c>
      <c r="D137" s="386"/>
      <c r="E137" s="370"/>
      <c r="F137" s="370"/>
      <c r="G137" s="370"/>
      <c r="H137" s="370"/>
      <c r="I137" s="370">
        <v>4.32</v>
      </c>
      <c r="J137" s="223">
        <f>ROUND(PRODUCT(E137:I137),2)</f>
        <v>4.32</v>
      </c>
      <c r="K137" s="140" t="str">
        <f t="shared" si="1"/>
        <v/>
      </c>
    </row>
    <row r="138" spans="1:11">
      <c r="A138" s="384" t="s">
        <v>247</v>
      </c>
      <c r="B138" s="380"/>
      <c r="C138" s="381"/>
      <c r="D138" s="381"/>
      <c r="E138" s="381"/>
      <c r="F138" s="381"/>
      <c r="G138" s="381"/>
      <c r="H138" s="381"/>
      <c r="I138" s="381"/>
      <c r="J138" s="382"/>
      <c r="K138" s="140" t="str">
        <f t="shared" si="1"/>
        <v/>
      </c>
    </row>
    <row r="139" spans="1:11">
      <c r="A139" s="180" t="s">
        <v>140</v>
      </c>
      <c r="B139" s="181"/>
      <c r="C139" s="182" t="s">
        <v>141</v>
      </c>
      <c r="D139" s="182"/>
      <c r="E139" s="224"/>
      <c r="F139" s="225"/>
      <c r="G139" s="225"/>
      <c r="H139" s="225"/>
      <c r="I139" s="225"/>
      <c r="J139" s="226"/>
      <c r="K139" s="140" t="str">
        <f t="shared" si="1"/>
        <v>1.7</v>
      </c>
    </row>
    <row r="140" ht="38.25" spans="1:11">
      <c r="A140" s="219" t="s">
        <v>142</v>
      </c>
      <c r="B140" s="189" t="str">
        <f>VLOOKUP(A140,'PLANILHA ORCAMENTARIA'!A:J,2,0)</f>
        <v>97896</v>
      </c>
      <c r="C140" s="190" t="str">
        <f>VLOOKUP(A140,'PLANILHA ORCAMENTARIA'!A:J,4,0)</f>
        <v>CAIXA ENTERRADA HIDRÁULICA RETANGULAR, EM CONCRETO PRÉ-MOLDADO, DIMENSÕES INTERNAS: 0,4X0,4X0,4 M. AF_12/2020</v>
      </c>
      <c r="D140" s="191" t="str">
        <f>VLOOKUP(A140,'PLANILHA ORCAMENTARIA'!A:J,5,0)</f>
        <v>UN</v>
      </c>
      <c r="E140" s="192"/>
      <c r="F140" s="198"/>
      <c r="G140" s="198"/>
      <c r="H140" s="198"/>
      <c r="I140" s="198"/>
      <c r="J140" s="199">
        <f>ROUND(SUM(J142:J142),2)</f>
        <v>32</v>
      </c>
      <c r="K140" s="140" t="str">
        <f t="shared" si="1"/>
        <v>1.7.1</v>
      </c>
    </row>
    <row r="141" spans="1:11">
      <c r="A141" s="387"/>
      <c r="B141" s="220"/>
      <c r="C141" s="388"/>
      <c r="D141" s="252"/>
      <c r="E141" s="193"/>
      <c r="F141" s="389"/>
      <c r="G141" s="389"/>
      <c r="H141" s="389"/>
      <c r="I141" s="389" t="s">
        <v>264</v>
      </c>
      <c r="J141" s="389"/>
      <c r="K141" s="140" t="str">
        <f t="shared" si="1"/>
        <v/>
      </c>
    </row>
    <row r="142" spans="1:11">
      <c r="A142" s="220"/>
      <c r="B142" s="220"/>
      <c r="C142" s="390" t="s">
        <v>277</v>
      </c>
      <c r="D142" s="220"/>
      <c r="E142" s="318"/>
      <c r="F142" s="221"/>
      <c r="G142" s="221"/>
      <c r="H142" s="221"/>
      <c r="I142" s="221">
        <v>32</v>
      </c>
      <c r="J142" s="223">
        <f>ROUND(PRODUCT(E142:I142),2)</f>
        <v>32</v>
      </c>
      <c r="K142" s="140" t="str">
        <f t="shared" si="1"/>
        <v/>
      </c>
    </row>
    <row r="143" spans="1:11">
      <c r="A143" s="220"/>
      <c r="B143" s="220"/>
      <c r="C143" s="220"/>
      <c r="D143" s="220"/>
      <c r="E143" s="221"/>
      <c r="F143" s="221"/>
      <c r="G143" s="221"/>
      <c r="H143" s="221"/>
      <c r="I143" s="221"/>
      <c r="J143" s="221"/>
      <c r="K143" s="140" t="str">
        <f t="shared" si="1"/>
        <v/>
      </c>
    </row>
    <row r="144" ht="38.25" spans="1:11">
      <c r="A144" s="219" t="s">
        <v>145</v>
      </c>
      <c r="B144" s="189" t="str">
        <f>VLOOKUP(A144,'PLANILHA ORCAMENTARIA'!A:J,2,0)</f>
        <v>102264</v>
      </c>
      <c r="C144" s="190" t="str">
        <f>VLOOKUP(A144,'PLANILHA ORCAMENTARIA'!A:J,4,0)</f>
        <v>TUBO DE PVC BRANCO PARA REDE COLETORA DE ESGOTO CONDOMINIAL DE PAREDE MACIÇA, DN 100 MM, JUNTA ELÁSTICA - FORNECIMENTO E ASSENTAMENTO. AF_01/2021</v>
      </c>
      <c r="D144" s="191" t="str">
        <f>VLOOKUP(A144,'PLANILHA ORCAMENTARIA'!A:J,5,0)</f>
        <v>M</v>
      </c>
      <c r="E144" s="192"/>
      <c r="F144" s="198"/>
      <c r="G144" s="198"/>
      <c r="H144" s="198"/>
      <c r="I144" s="198"/>
      <c r="J144" s="199">
        <f>ROUND(SUM(J146:J146),2)</f>
        <v>300</v>
      </c>
      <c r="K144" s="140" t="str">
        <f t="shared" si="1"/>
        <v>1.7.2</v>
      </c>
    </row>
    <row r="145" spans="1:11">
      <c r="A145" s="387"/>
      <c r="B145" s="220"/>
      <c r="C145" s="388"/>
      <c r="D145" s="252"/>
      <c r="E145" s="193"/>
      <c r="F145" s="389"/>
      <c r="G145" s="389"/>
      <c r="H145" s="389"/>
      <c r="I145" s="389" t="s">
        <v>264</v>
      </c>
      <c r="J145" s="389"/>
      <c r="K145" s="140" t="str">
        <f t="shared" si="1"/>
        <v/>
      </c>
    </row>
    <row r="146" spans="1:11">
      <c r="A146" s="220"/>
      <c r="B146" s="220"/>
      <c r="C146" s="390" t="s">
        <v>277</v>
      </c>
      <c r="D146" s="220"/>
      <c r="E146" s="318"/>
      <c r="F146" s="221"/>
      <c r="G146" s="221"/>
      <c r="H146" s="221"/>
      <c r="I146" s="221">
        <v>300</v>
      </c>
      <c r="J146" s="223">
        <f>ROUND(PRODUCT(E146:I146),2)</f>
        <v>300</v>
      </c>
      <c r="K146" s="140" t="str">
        <f t="shared" si="1"/>
        <v/>
      </c>
    </row>
    <row r="147" spans="1:11">
      <c r="A147" s="220"/>
      <c r="B147" s="220"/>
      <c r="C147" s="220"/>
      <c r="D147" s="220"/>
      <c r="E147" s="221"/>
      <c r="F147" s="221"/>
      <c r="G147" s="221"/>
      <c r="H147" s="221"/>
      <c r="I147" s="221"/>
      <c r="J147" s="221"/>
      <c r="K147" s="140" t="str">
        <f t="shared" ref="K147:K151" si="4">SUBSTITUTE(A147,4,1,1)</f>
        <v/>
      </c>
    </row>
    <row r="148" spans="1:11">
      <c r="A148" s="219" t="s">
        <v>148</v>
      </c>
      <c r="B148" s="189" t="str">
        <f>VLOOKUP(A148,'PLANILHA ORCAMENTARIA'!A:J,2,0)</f>
        <v>93358</v>
      </c>
      <c r="C148" s="190" t="str">
        <f>VLOOKUP(A148,'PLANILHA ORCAMENTARIA'!A:J,4,0)</f>
        <v>ESCAVAÇÃO MANUAL DE VALA. AF_09/2024</v>
      </c>
      <c r="D148" s="191" t="str">
        <f>VLOOKUP(A148,'PLANILHA ORCAMENTARIA'!A:J,5,0)</f>
        <v>M3</v>
      </c>
      <c r="E148" s="371" t="s">
        <v>237</v>
      </c>
      <c r="F148" s="371" t="s">
        <v>238</v>
      </c>
      <c r="G148" s="371" t="s">
        <v>239</v>
      </c>
      <c r="H148" s="371" t="s">
        <v>240</v>
      </c>
      <c r="I148" s="371" t="s">
        <v>241</v>
      </c>
      <c r="J148" s="391" t="s">
        <v>242</v>
      </c>
      <c r="K148" s="140" t="str">
        <f t="shared" si="4"/>
        <v>1.7.3</v>
      </c>
    </row>
    <row r="149" spans="1:11">
      <c r="A149" s="387"/>
      <c r="B149" s="220"/>
      <c r="C149" s="388"/>
      <c r="D149" s="252"/>
      <c r="E149" s="193"/>
      <c r="F149" s="389"/>
      <c r="G149" s="389"/>
      <c r="H149" s="389"/>
      <c r="I149" s="389"/>
      <c r="J149" s="389"/>
      <c r="K149" s="140" t="str">
        <f t="shared" si="4"/>
        <v/>
      </c>
    </row>
    <row r="150" spans="1:11">
      <c r="A150" s="220"/>
      <c r="B150" s="220"/>
      <c r="C150" s="390" t="s">
        <v>294</v>
      </c>
      <c r="D150" s="220"/>
      <c r="E150" s="318"/>
      <c r="F150" s="221">
        <f>I146</f>
        <v>300</v>
      </c>
      <c r="G150" s="221">
        <v>0.3</v>
      </c>
      <c r="H150" s="221">
        <v>0.4</v>
      </c>
      <c r="I150" s="221">
        <v>2</v>
      </c>
      <c r="J150" s="223">
        <f>ROUND(PRODUCT(E150:I150),2)</f>
        <v>72</v>
      </c>
      <c r="K150" s="140" t="str">
        <f t="shared" si="4"/>
        <v/>
      </c>
    </row>
    <row r="151" spans="1:11">
      <c r="A151" s="220"/>
      <c r="B151" s="220"/>
      <c r="C151" s="220"/>
      <c r="D151" s="220"/>
      <c r="E151" s="221"/>
      <c r="F151" s="221"/>
      <c r="G151" s="221"/>
      <c r="H151" s="221"/>
      <c r="I151" s="221"/>
      <c r="J151" s="221"/>
      <c r="K151" s="140" t="str">
        <f t="shared" si="4"/>
        <v/>
      </c>
    </row>
    <row r="154" spans="1:11">
      <c r="D154" s="141"/>
      <c r="F154" s="143"/>
      <c r="G154" s="143"/>
      <c r="H154" s="143"/>
      <c r="I154" s="143"/>
      <c r="J154" s="143"/>
    </row>
    <row r="158" spans="1:11">
      <c r="D158" s="141"/>
      <c r="F158" s="143"/>
      <c r="G158" s="143"/>
      <c r="H158" s="143"/>
      <c r="I158" s="143"/>
      <c r="J158" s="143"/>
    </row>
    <row r="162" spans="4:10">
      <c r="D162" s="141"/>
      <c r="F162" s="143"/>
      <c r="G162" s="143"/>
      <c r="H162" s="143"/>
      <c r="I162" s="143"/>
      <c r="J162" s="143"/>
    </row>
    <row r="166" spans="4:10">
      <c r="D166" s="141"/>
      <c r="F166" s="143"/>
      <c r="G166" s="143"/>
      <c r="H166" s="143"/>
      <c r="I166" s="143"/>
      <c r="J166" s="143"/>
    </row>
    <row r="170" spans="4:10">
      <c r="D170" s="141"/>
      <c r="F170" s="143"/>
      <c r="G170" s="143"/>
      <c r="H170" s="143"/>
      <c r="I170" s="143"/>
      <c r="J170" s="143"/>
    </row>
    <row r="173" spans="4:10">
      <c r="D173" s="141"/>
      <c r="F173" s="143"/>
      <c r="G173" s="143"/>
      <c r="H173" s="143"/>
      <c r="I173" s="143"/>
      <c r="J173" s="143"/>
    </row>
    <row r="174" spans="4:10">
      <c r="D174" s="141"/>
      <c r="F174" s="143"/>
      <c r="G174" s="143"/>
      <c r="H174" s="143"/>
      <c r="I174" s="143"/>
      <c r="J174" s="143"/>
    </row>
    <row r="178" spans="4:10">
      <c r="D178" s="141"/>
      <c r="F178" s="143"/>
      <c r="G178" s="143"/>
      <c r="H178" s="143"/>
      <c r="I178" s="143"/>
      <c r="J178" s="143"/>
    </row>
    <row r="181" spans="4:10">
      <c r="D181" s="141"/>
      <c r="F181" s="143"/>
      <c r="G181" s="143"/>
      <c r="H181" s="143"/>
      <c r="I181" s="143"/>
      <c r="J181" s="143"/>
    </row>
    <row r="185" spans="4:10">
      <c r="D185" s="141"/>
      <c r="F185" s="143"/>
      <c r="G185" s="143"/>
      <c r="H185" s="143"/>
      <c r="I185" s="143"/>
      <c r="J185" s="143"/>
    </row>
    <row r="189" spans="4:10">
      <c r="D189" s="141"/>
      <c r="F189" s="143"/>
      <c r="G189" s="143"/>
      <c r="H189" s="143"/>
      <c r="I189" s="143"/>
      <c r="J189" s="143"/>
    </row>
    <row r="190" spans="4:10">
      <c r="D190" s="141"/>
      <c r="F190" s="143"/>
      <c r="G190" s="143"/>
      <c r="H190" s="143"/>
      <c r="I190" s="143"/>
      <c r="J190" s="143"/>
    </row>
    <row r="193" spans="4:10">
      <c r="D193" s="141"/>
      <c r="F193" s="143"/>
      <c r="G193" s="143"/>
      <c r="H193" s="143"/>
      <c r="I193" s="143"/>
      <c r="J193" s="143"/>
    </row>
    <row r="196" spans="4:10">
      <c r="D196" s="141"/>
      <c r="F196" s="143"/>
      <c r="G196" s="143"/>
      <c r="H196" s="143"/>
      <c r="I196" s="143"/>
      <c r="J196" s="143"/>
    </row>
    <row r="202" spans="4:10">
      <c r="D202" s="141"/>
      <c r="F202" s="143"/>
      <c r="G202" s="143"/>
      <c r="H202" s="143"/>
      <c r="I202" s="143"/>
      <c r="J202" s="143"/>
    </row>
    <row r="206" spans="4:10">
      <c r="D206" s="141"/>
      <c r="F206" s="143"/>
      <c r="G206" s="143"/>
      <c r="H206" s="143"/>
      <c r="I206" s="143"/>
      <c r="J206" s="143"/>
    </row>
    <row r="210" spans="4:10">
      <c r="D210" s="141"/>
      <c r="F210" s="143"/>
      <c r="G210" s="143"/>
      <c r="H210" s="143"/>
      <c r="I210" s="143"/>
      <c r="J210" s="143"/>
    </row>
    <row r="214" spans="4:10">
      <c r="D214" s="141"/>
      <c r="F214" s="143"/>
      <c r="G214" s="143"/>
      <c r="H214" s="143"/>
      <c r="I214" s="143"/>
      <c r="J214" s="143"/>
    </row>
    <row r="219" spans="4:10">
      <c r="D219" s="141"/>
      <c r="F219" s="143"/>
      <c r="G219" s="143"/>
      <c r="H219" s="143"/>
      <c r="I219" s="143"/>
      <c r="J219" s="143"/>
    </row>
    <row r="223" spans="4:10">
      <c r="D223" s="141"/>
      <c r="F223" s="143"/>
      <c r="G223" s="143"/>
      <c r="H223" s="143"/>
      <c r="I223" s="143"/>
      <c r="J223" s="143"/>
    </row>
    <row r="224" spans="4:10">
      <c r="D224" s="141"/>
      <c r="F224" s="143"/>
      <c r="G224" s="143"/>
      <c r="H224" s="143"/>
      <c r="I224" s="143"/>
      <c r="J224" s="143"/>
    </row>
    <row r="227" spans="4:10">
      <c r="D227" s="141"/>
      <c r="F227" s="143"/>
      <c r="G227" s="143"/>
      <c r="H227" s="143"/>
      <c r="I227" s="143"/>
      <c r="J227" s="143"/>
    </row>
    <row r="235" spans="4:10">
      <c r="D235" s="141"/>
      <c r="F235" s="143"/>
      <c r="G235" s="143"/>
      <c r="H235" s="143"/>
      <c r="I235" s="143"/>
      <c r="J235" s="143"/>
    </row>
    <row r="241" spans="4:10">
      <c r="D241" s="141"/>
      <c r="F241" s="143"/>
      <c r="G241" s="143"/>
      <c r="H241" s="143"/>
      <c r="I241" s="143"/>
      <c r="J241" s="143"/>
    </row>
    <row r="246" spans="4:10">
      <c r="D246" s="141"/>
      <c r="F246" s="143"/>
      <c r="G246" s="143"/>
      <c r="H246" s="143"/>
      <c r="I246" s="143"/>
      <c r="J246" s="143"/>
    </row>
    <row r="249" spans="4:10">
      <c r="D249" s="141"/>
      <c r="F249" s="143"/>
      <c r="G249" s="143"/>
      <c r="H249" s="143"/>
      <c r="I249" s="143"/>
      <c r="J249" s="143"/>
    </row>
    <row r="250" spans="4:10">
      <c r="D250" s="141"/>
      <c r="F250" s="143"/>
      <c r="G250" s="143"/>
      <c r="H250" s="143"/>
      <c r="I250" s="143"/>
      <c r="J250" s="143"/>
    </row>
    <row r="254" spans="4:10">
      <c r="D254" s="141"/>
      <c r="F254" s="143"/>
      <c r="G254" s="143"/>
      <c r="H254" s="143"/>
      <c r="I254" s="143"/>
      <c r="J254" s="143"/>
    </row>
    <row r="257" spans="4:10">
      <c r="D257" s="141"/>
      <c r="F257" s="143"/>
      <c r="G257" s="143"/>
      <c r="H257" s="143"/>
      <c r="I257" s="143"/>
      <c r="J257" s="143"/>
    </row>
    <row r="258" spans="4:10">
      <c r="D258" s="141"/>
      <c r="F258" s="143"/>
      <c r="G258" s="143"/>
      <c r="H258" s="143"/>
      <c r="I258" s="143"/>
      <c r="J258" s="143"/>
    </row>
    <row r="263" spans="4:10">
      <c r="D263" s="141"/>
      <c r="F263" s="143"/>
      <c r="G263" s="143"/>
      <c r="H263" s="143"/>
      <c r="I263" s="143"/>
      <c r="J263" s="143"/>
    </row>
    <row r="265" spans="4:10">
      <c r="D265" s="141"/>
      <c r="F265" s="143"/>
      <c r="G265" s="143"/>
      <c r="H265" s="143"/>
      <c r="I265" s="143"/>
      <c r="J265" s="143"/>
    </row>
    <row r="268" spans="4:10">
      <c r="D268" s="141"/>
      <c r="F268" s="143"/>
      <c r="G268" s="143"/>
      <c r="H268" s="143"/>
      <c r="I268" s="143"/>
      <c r="J268" s="143"/>
    </row>
    <row r="270" spans="4:10">
      <c r="D270" s="141"/>
      <c r="F270" s="143"/>
      <c r="G270" s="143"/>
      <c r="H270" s="143"/>
      <c r="I270" s="143"/>
      <c r="J270" s="143"/>
    </row>
    <row r="273" spans="4:10">
      <c r="D273" s="141"/>
      <c r="F273" s="143"/>
      <c r="G273" s="143"/>
      <c r="H273" s="143"/>
      <c r="I273" s="143"/>
      <c r="J273" s="143"/>
    </row>
    <row r="275" spans="4:10">
      <c r="D275" s="141"/>
      <c r="F275" s="143"/>
      <c r="G275" s="143"/>
      <c r="H275" s="143"/>
      <c r="I275" s="143"/>
      <c r="J275" s="143"/>
    </row>
    <row r="277" spans="4:10">
      <c r="D277" s="141"/>
      <c r="F277" s="143"/>
      <c r="G277" s="143"/>
      <c r="H277" s="143"/>
      <c r="I277" s="143"/>
      <c r="J277" s="143"/>
    </row>
    <row r="279" spans="4:10">
      <c r="D279" s="141"/>
      <c r="F279" s="143"/>
      <c r="G279" s="143"/>
      <c r="H279" s="143"/>
      <c r="I279" s="143"/>
      <c r="J279" s="143"/>
    </row>
    <row r="283" spans="4:10">
      <c r="D283" s="141"/>
      <c r="F283" s="143"/>
      <c r="G283" s="143"/>
      <c r="H283" s="143"/>
      <c r="I283" s="143"/>
      <c r="J283" s="143"/>
    </row>
    <row r="287" spans="4:10">
      <c r="D287" s="141"/>
      <c r="F287" s="143"/>
      <c r="G287" s="143"/>
      <c r="H287" s="143"/>
      <c r="I287" s="143"/>
      <c r="J287" s="143"/>
    </row>
    <row r="290" spans="4:10">
      <c r="D290" s="141"/>
      <c r="F290" s="143"/>
      <c r="G290" s="143"/>
      <c r="H290" s="143"/>
      <c r="I290" s="143"/>
      <c r="J290" s="143"/>
    </row>
    <row r="291" spans="4:10">
      <c r="D291" s="141"/>
      <c r="F291" s="143"/>
      <c r="G291" s="143"/>
      <c r="H291" s="143"/>
      <c r="I291" s="143"/>
      <c r="J291" s="143"/>
    </row>
    <row r="296" spans="4:10">
      <c r="D296" s="141"/>
      <c r="F296" s="143"/>
      <c r="G296" s="143"/>
      <c r="H296" s="143"/>
      <c r="I296" s="143"/>
      <c r="J296" s="143"/>
    </row>
    <row r="297" spans="4:10">
      <c r="D297" s="141"/>
      <c r="F297" s="143"/>
      <c r="G297" s="143"/>
      <c r="H297" s="143"/>
      <c r="I297" s="143"/>
      <c r="J297" s="143"/>
    </row>
    <row r="301" spans="4:10">
      <c r="D301" s="141"/>
      <c r="F301" s="143"/>
      <c r="G301" s="143"/>
      <c r="H301" s="143"/>
      <c r="I301" s="143"/>
      <c r="J301" s="143"/>
    </row>
    <row r="305" spans="4:10">
      <c r="D305" s="141"/>
      <c r="F305" s="143"/>
      <c r="G305" s="143"/>
      <c r="H305" s="143"/>
      <c r="I305" s="143"/>
      <c r="J305" s="143"/>
    </row>
    <row r="309" spans="4:10">
      <c r="D309" s="141"/>
      <c r="F309" s="143"/>
      <c r="G309" s="143"/>
      <c r="H309" s="143"/>
      <c r="I309" s="143"/>
      <c r="J309" s="143"/>
    </row>
    <row r="310" spans="4:10">
      <c r="D310" s="141"/>
      <c r="F310" s="143"/>
      <c r="G310" s="143"/>
      <c r="H310" s="143"/>
      <c r="I310" s="143"/>
      <c r="J310" s="143"/>
    </row>
    <row r="313" spans="4:10">
      <c r="D313" s="141"/>
      <c r="F313" s="143"/>
      <c r="G313" s="143"/>
      <c r="H313" s="143"/>
      <c r="I313" s="143"/>
      <c r="J313" s="143"/>
    </row>
    <row r="315" spans="4:10">
      <c r="D315" s="141"/>
      <c r="F315" s="143"/>
      <c r="G315" s="143"/>
      <c r="H315" s="143"/>
      <c r="I315" s="143"/>
      <c r="J315" s="143"/>
    </row>
    <row r="318" spans="4:10">
      <c r="D318" s="141"/>
      <c r="F318" s="143"/>
      <c r="G318" s="143"/>
      <c r="H318" s="143"/>
      <c r="I318" s="143"/>
      <c r="J318" s="143"/>
    </row>
    <row r="320" spans="4:10">
      <c r="D320" s="141"/>
      <c r="F320" s="143"/>
      <c r="G320" s="143"/>
      <c r="H320" s="143"/>
      <c r="I320" s="143"/>
      <c r="J320" s="143"/>
    </row>
    <row r="327" spans="4:10">
      <c r="D327" s="141"/>
      <c r="F327" s="143"/>
      <c r="G327" s="143"/>
      <c r="H327" s="143"/>
      <c r="I327" s="143"/>
      <c r="J327" s="143"/>
    </row>
    <row r="330" spans="4:10">
      <c r="D330" s="141"/>
      <c r="F330" s="143"/>
      <c r="G330" s="143"/>
      <c r="H330" s="143"/>
      <c r="I330" s="143"/>
      <c r="J330" s="143"/>
    </row>
    <row r="331" spans="4:10">
      <c r="D331" s="141"/>
      <c r="F331" s="143"/>
      <c r="G331" s="143"/>
      <c r="H331" s="143"/>
      <c r="I331" s="143"/>
      <c r="J331" s="143"/>
    </row>
    <row r="336" spans="4:10">
      <c r="D336" s="141"/>
      <c r="F336" s="143"/>
      <c r="G336" s="143"/>
      <c r="H336" s="143"/>
      <c r="I336" s="143"/>
      <c r="J336" s="143"/>
    </row>
    <row r="340" spans="4:10">
      <c r="D340" s="141"/>
      <c r="F340" s="143"/>
      <c r="G340" s="143"/>
      <c r="H340" s="143"/>
      <c r="I340" s="143"/>
      <c r="J340" s="143"/>
    </row>
    <row r="344" spans="4:10">
      <c r="D344" s="141"/>
      <c r="F344" s="143"/>
      <c r="G344" s="143"/>
      <c r="H344" s="143"/>
      <c r="I344" s="143"/>
      <c r="J344" s="143"/>
    </row>
    <row r="348" spans="4:10">
      <c r="D348" s="141"/>
      <c r="F348" s="143"/>
      <c r="G348" s="143"/>
      <c r="H348" s="143"/>
      <c r="I348" s="143"/>
      <c r="J348" s="143"/>
    </row>
    <row r="352" spans="4:10">
      <c r="D352" s="141"/>
      <c r="F352" s="143"/>
      <c r="G352" s="143"/>
      <c r="H352" s="143"/>
      <c r="I352" s="143"/>
      <c r="J352" s="143"/>
    </row>
    <row r="353" spans="4:10">
      <c r="D353" s="141"/>
      <c r="F353" s="143"/>
      <c r="G353" s="143"/>
      <c r="H353" s="143"/>
      <c r="I353" s="143"/>
      <c r="J353" s="143"/>
    </row>
    <row r="356" spans="4:10">
      <c r="D356" s="141"/>
      <c r="F356" s="143"/>
      <c r="G356" s="143"/>
      <c r="H356" s="143"/>
      <c r="I356" s="143"/>
      <c r="J356" s="143"/>
    </row>
    <row r="358" spans="4:10">
      <c r="D358" s="141"/>
      <c r="F358" s="143"/>
      <c r="G358" s="143"/>
      <c r="H358" s="143"/>
      <c r="I358" s="143"/>
      <c r="J358" s="143"/>
    </row>
    <row r="360" spans="4:10">
      <c r="D360" s="141"/>
      <c r="F360" s="143"/>
      <c r="G360" s="143"/>
      <c r="H360" s="143"/>
      <c r="I360" s="143"/>
      <c r="J360" s="143"/>
    </row>
    <row r="364" spans="4:10">
      <c r="D364" s="141"/>
      <c r="F364" s="143"/>
      <c r="G364" s="143"/>
      <c r="H364" s="143"/>
      <c r="I364" s="143"/>
      <c r="J364" s="143"/>
    </row>
    <row r="371" spans="4:10">
      <c r="D371" s="141"/>
      <c r="F371" s="143"/>
      <c r="G371" s="143"/>
      <c r="H371" s="143"/>
      <c r="I371" s="143"/>
      <c r="J371" s="143"/>
    </row>
    <row r="375" spans="4:10">
      <c r="D375" s="141"/>
      <c r="F375" s="143"/>
      <c r="G375" s="143"/>
      <c r="H375" s="143"/>
      <c r="I375" s="143"/>
      <c r="J375" s="143"/>
    </row>
    <row r="376" spans="4:10">
      <c r="D376" s="141"/>
      <c r="F376" s="143"/>
      <c r="G376" s="143"/>
      <c r="H376" s="143"/>
      <c r="I376" s="143"/>
      <c r="J376" s="143"/>
    </row>
    <row r="379" spans="4:10">
      <c r="D379" s="141"/>
      <c r="F379" s="143"/>
      <c r="G379" s="143"/>
      <c r="H379" s="143"/>
      <c r="I379" s="143"/>
      <c r="J379" s="143"/>
    </row>
    <row r="380" spans="4:10">
      <c r="D380" s="141"/>
      <c r="F380" s="143"/>
      <c r="G380" s="143"/>
      <c r="H380" s="143"/>
      <c r="I380" s="143"/>
      <c r="J380" s="143"/>
    </row>
    <row r="383" spans="4:10">
      <c r="D383" s="141"/>
      <c r="F383" s="143"/>
      <c r="G383" s="143"/>
      <c r="H383" s="143"/>
      <c r="I383" s="143"/>
      <c r="J383" s="143"/>
    </row>
    <row r="384" spans="4:10">
      <c r="D384" s="141"/>
      <c r="F384" s="143"/>
      <c r="G384" s="143"/>
      <c r="H384" s="143"/>
      <c r="I384" s="143"/>
      <c r="J384" s="143"/>
    </row>
    <row r="390" spans="4:10">
      <c r="D390" s="141"/>
      <c r="F390" s="143"/>
      <c r="G390" s="143"/>
      <c r="H390" s="143"/>
      <c r="I390" s="143"/>
      <c r="J390" s="143"/>
    </row>
    <row r="394" spans="4:10">
      <c r="D394" s="141"/>
      <c r="F394" s="143"/>
      <c r="G394" s="143"/>
      <c r="H394" s="143"/>
      <c r="I394" s="143"/>
      <c r="J394" s="143"/>
    </row>
    <row r="399" spans="4:10">
      <c r="D399" s="141"/>
      <c r="F399" s="143"/>
      <c r="G399" s="143"/>
      <c r="H399" s="143"/>
      <c r="I399" s="143"/>
      <c r="J399" s="143"/>
    </row>
    <row r="403" spans="4:10">
      <c r="D403" s="141"/>
      <c r="F403" s="143"/>
      <c r="G403" s="143"/>
      <c r="H403" s="143"/>
      <c r="I403" s="143"/>
      <c r="J403" s="143"/>
    </row>
    <row r="407" spans="4:10">
      <c r="D407" s="141"/>
      <c r="F407" s="143"/>
      <c r="G407" s="143"/>
      <c r="H407" s="143"/>
      <c r="I407" s="143"/>
      <c r="J407" s="143"/>
    </row>
    <row r="409" spans="4:10">
      <c r="D409" s="141"/>
      <c r="F409" s="143"/>
      <c r="G409" s="143"/>
      <c r="H409" s="143"/>
      <c r="I409" s="143"/>
      <c r="J409" s="143"/>
    </row>
    <row r="411" spans="4:10">
      <c r="D411" s="141"/>
      <c r="F411" s="143"/>
      <c r="G411" s="143"/>
      <c r="H411" s="143"/>
      <c r="I411" s="143"/>
      <c r="J411" s="143"/>
    </row>
    <row r="414" spans="4:10">
      <c r="D414" s="141"/>
      <c r="F414" s="143"/>
      <c r="G414" s="143"/>
      <c r="H414" s="143"/>
      <c r="I414" s="143"/>
      <c r="J414" s="143"/>
    </row>
    <row r="415" spans="4:10">
      <c r="D415" s="141"/>
      <c r="F415" s="143"/>
      <c r="G415" s="143"/>
      <c r="H415" s="143"/>
      <c r="I415" s="143"/>
      <c r="J415" s="143"/>
    </row>
    <row r="419" spans="4:10">
      <c r="D419" s="141"/>
      <c r="F419" s="143"/>
      <c r="G419" s="143"/>
      <c r="H419" s="143"/>
      <c r="I419" s="143"/>
      <c r="J419" s="143"/>
    </row>
    <row r="423" spans="4:10">
      <c r="D423" s="141"/>
      <c r="F423" s="143"/>
      <c r="G423" s="143"/>
      <c r="H423" s="143"/>
      <c r="I423" s="143"/>
      <c r="J423" s="143"/>
    </row>
    <row r="426" spans="4:10">
      <c r="D426" s="141"/>
      <c r="F426" s="143"/>
      <c r="G426" s="143"/>
      <c r="H426" s="143"/>
      <c r="I426" s="143"/>
      <c r="J426" s="143"/>
    </row>
    <row r="427" spans="4:10">
      <c r="D427" s="141"/>
      <c r="F427" s="143"/>
      <c r="G427" s="143"/>
      <c r="H427" s="143"/>
      <c r="I427" s="143"/>
      <c r="J427" s="143"/>
    </row>
    <row r="435" spans="4:10">
      <c r="D435" s="141"/>
      <c r="F435" s="143"/>
      <c r="G435" s="143"/>
      <c r="H435" s="143"/>
      <c r="I435" s="143"/>
      <c r="J435" s="143"/>
    </row>
    <row r="436" spans="4:10">
      <c r="D436" s="141"/>
      <c r="F436" s="143"/>
      <c r="G436" s="143"/>
      <c r="H436" s="143"/>
      <c r="I436" s="143"/>
      <c r="J436" s="143"/>
    </row>
    <row r="439" spans="4:10">
      <c r="D439" s="141"/>
      <c r="F439" s="143"/>
      <c r="G439" s="143"/>
      <c r="H439" s="143"/>
      <c r="I439" s="143"/>
      <c r="J439" s="143"/>
    </row>
    <row r="440" spans="4:10">
      <c r="D440" s="141"/>
      <c r="F440" s="143"/>
      <c r="G440" s="143"/>
      <c r="H440" s="143"/>
      <c r="I440" s="143"/>
      <c r="J440" s="143"/>
    </row>
    <row r="443" spans="4:10">
      <c r="D443" s="141"/>
      <c r="F443" s="143"/>
      <c r="G443" s="143"/>
      <c r="H443" s="143"/>
      <c r="I443" s="143"/>
      <c r="J443" s="143"/>
    </row>
    <row r="444" spans="4:10">
      <c r="D444" s="141"/>
      <c r="F444" s="143"/>
      <c r="G444" s="143"/>
      <c r="H444" s="143"/>
      <c r="I444" s="143"/>
      <c r="J444" s="143"/>
    </row>
    <row r="447" spans="4:10">
      <c r="D447" s="141"/>
      <c r="F447" s="143"/>
      <c r="G447" s="143"/>
      <c r="H447" s="143"/>
      <c r="I447" s="143"/>
      <c r="J447" s="143"/>
    </row>
    <row r="448" spans="4:10">
      <c r="D448" s="141"/>
      <c r="F448" s="143"/>
      <c r="G448" s="143"/>
      <c r="H448" s="143"/>
      <c r="I448" s="143"/>
      <c r="J448" s="143"/>
    </row>
    <row r="451" spans="4:10">
      <c r="D451" s="141"/>
      <c r="F451" s="143"/>
      <c r="G451" s="143"/>
      <c r="H451" s="143"/>
      <c r="I451" s="143"/>
      <c r="J451" s="143"/>
    </row>
    <row r="453" spans="4:10">
      <c r="D453" s="141"/>
      <c r="F453" s="143"/>
      <c r="G453" s="143"/>
      <c r="H453" s="143"/>
      <c r="I453" s="143"/>
      <c r="J453" s="143"/>
    </row>
    <row r="455" spans="4:10">
      <c r="D455" s="141"/>
      <c r="F455" s="143"/>
      <c r="G455" s="143"/>
      <c r="H455" s="143"/>
      <c r="I455" s="143"/>
      <c r="J455" s="143"/>
    </row>
    <row r="458" spans="4:10">
      <c r="D458" s="141"/>
      <c r="F458" s="143"/>
      <c r="G458" s="143"/>
      <c r="H458" s="143"/>
      <c r="I458" s="143"/>
      <c r="J458" s="143"/>
    </row>
    <row r="461" spans="4:10">
      <c r="D461" s="141"/>
      <c r="F461" s="143"/>
      <c r="G461" s="143"/>
      <c r="H461" s="143"/>
      <c r="I461" s="143"/>
      <c r="J461" s="143"/>
    </row>
    <row r="463" spans="4:10">
      <c r="D463" s="141"/>
      <c r="F463" s="143"/>
      <c r="G463" s="143"/>
      <c r="H463" s="143"/>
      <c r="I463" s="143"/>
      <c r="J463" s="143"/>
    </row>
    <row r="467" spans="4:10">
      <c r="D467" s="141"/>
      <c r="F467" s="143"/>
      <c r="G467" s="143"/>
      <c r="H467" s="143"/>
      <c r="I467" s="143"/>
      <c r="J467" s="143"/>
    </row>
    <row r="473" spans="4:10">
      <c r="D473" s="141"/>
      <c r="F473" s="143"/>
      <c r="G473" s="143"/>
      <c r="H473" s="143"/>
      <c r="I473" s="143"/>
      <c r="J473" s="143"/>
    </row>
    <row r="478" spans="4:10">
      <c r="D478" s="141"/>
      <c r="F478" s="143"/>
      <c r="G478" s="143"/>
      <c r="H478" s="143"/>
      <c r="I478" s="143"/>
      <c r="J478" s="143"/>
    </row>
    <row r="486" spans="4:10">
      <c r="D486" s="141"/>
      <c r="F486" s="143"/>
      <c r="G486" s="143"/>
      <c r="H486" s="143"/>
      <c r="I486" s="143"/>
      <c r="J486" s="143"/>
    </row>
    <row r="495" spans="4:10">
      <c r="D495" s="141"/>
      <c r="F495" s="143"/>
      <c r="G495" s="143"/>
      <c r="H495" s="143"/>
      <c r="I495" s="143"/>
      <c r="J495" s="143"/>
    </row>
    <row r="507" spans="4:10">
      <c r="D507" s="141"/>
      <c r="F507" s="143"/>
      <c r="G507" s="143"/>
      <c r="H507" s="143"/>
      <c r="I507" s="143"/>
      <c r="J507" s="143"/>
    </row>
    <row r="512" spans="4:10">
      <c r="D512" s="141"/>
      <c r="F512" s="143"/>
      <c r="G512" s="143"/>
      <c r="H512" s="143"/>
      <c r="I512" s="143"/>
      <c r="J512" s="143"/>
    </row>
    <row r="519" spans="4:10">
      <c r="D519" s="141"/>
      <c r="F519" s="143"/>
      <c r="G519" s="143"/>
      <c r="H519" s="143"/>
      <c r="I519" s="143"/>
      <c r="J519" s="143"/>
    </row>
    <row r="524" spans="4:10">
      <c r="D524" s="141"/>
      <c r="F524" s="143"/>
      <c r="G524" s="143"/>
      <c r="H524" s="143"/>
      <c r="I524" s="143"/>
      <c r="J524" s="143"/>
    </row>
    <row r="530" spans="4:10">
      <c r="D530" s="141"/>
      <c r="F530" s="143"/>
      <c r="G530" s="143"/>
      <c r="H530" s="143"/>
      <c r="I530" s="143"/>
      <c r="J530" s="143"/>
    </row>
    <row r="534" spans="4:10">
      <c r="D534" s="141"/>
      <c r="F534" s="143"/>
      <c r="G534" s="143"/>
      <c r="H534" s="143"/>
      <c r="I534" s="143"/>
      <c r="J534" s="143"/>
    </row>
    <row r="536" spans="4:10">
      <c r="D536" s="141"/>
      <c r="F536" s="143"/>
      <c r="G536" s="143"/>
      <c r="H536" s="143"/>
      <c r="I536" s="143"/>
      <c r="J536" s="143"/>
    </row>
    <row r="538" spans="4:10">
      <c r="D538" s="141"/>
      <c r="F538" s="143"/>
      <c r="G538" s="143"/>
      <c r="H538" s="143"/>
      <c r="I538" s="143"/>
      <c r="J538" s="143"/>
    </row>
    <row r="540" spans="4:10">
      <c r="D540" s="141"/>
      <c r="F540" s="143"/>
      <c r="G540" s="143"/>
      <c r="H540" s="143"/>
      <c r="I540" s="143"/>
      <c r="J540" s="143"/>
    </row>
    <row r="542" spans="4:10">
      <c r="D542" s="141"/>
      <c r="F542" s="143"/>
      <c r="G542" s="143"/>
      <c r="H542" s="143"/>
      <c r="I542" s="143"/>
      <c r="J542" s="143"/>
    </row>
    <row r="544" spans="4:10">
      <c r="D544" s="141"/>
      <c r="F544" s="143"/>
      <c r="G544" s="143"/>
      <c r="H544" s="143"/>
      <c r="I544" s="143"/>
      <c r="J544" s="143"/>
    </row>
    <row r="546" spans="4:10">
      <c r="D546" s="141"/>
      <c r="F546" s="143"/>
      <c r="G546" s="143"/>
      <c r="H546" s="143"/>
      <c r="I546" s="143"/>
      <c r="J546" s="143"/>
    </row>
    <row r="548" spans="4:10">
      <c r="D548" s="141"/>
      <c r="F548" s="143"/>
      <c r="G548" s="143"/>
      <c r="H548" s="143"/>
      <c r="I548" s="143"/>
      <c r="J548" s="143"/>
    </row>
    <row r="550" spans="4:10">
      <c r="D550" s="141"/>
      <c r="F550" s="143"/>
      <c r="G550" s="143"/>
      <c r="H550" s="143"/>
      <c r="I550" s="143"/>
      <c r="J550" s="143"/>
    </row>
    <row r="553" spans="4:10">
      <c r="D553" s="141"/>
      <c r="F553" s="143"/>
      <c r="G553" s="143"/>
      <c r="H553" s="143"/>
      <c r="I553" s="143"/>
      <c r="J553" s="143"/>
    </row>
    <row r="556" spans="4:10">
      <c r="D556" s="141"/>
      <c r="F556" s="143"/>
      <c r="G556" s="143"/>
      <c r="H556" s="143"/>
      <c r="I556" s="143"/>
      <c r="J556" s="143"/>
    </row>
    <row r="557" spans="4:10">
      <c r="D557" s="141"/>
      <c r="F557" s="143"/>
      <c r="G557" s="143"/>
      <c r="H557" s="143"/>
      <c r="I557" s="143"/>
      <c r="J557" s="143"/>
    </row>
    <row r="561" spans="4:10">
      <c r="D561" s="141"/>
      <c r="F561" s="143"/>
      <c r="G561" s="143"/>
      <c r="H561" s="143"/>
      <c r="I561" s="143"/>
      <c r="J561" s="143"/>
    </row>
    <row r="565" spans="4:10">
      <c r="D565" s="141"/>
      <c r="F565" s="143"/>
      <c r="G565" s="143"/>
      <c r="H565" s="143"/>
      <c r="I565" s="143"/>
      <c r="J565" s="143"/>
    </row>
    <row r="569" spans="4:10">
      <c r="D569" s="141"/>
      <c r="F569" s="143"/>
      <c r="G569" s="143"/>
      <c r="H569" s="143"/>
      <c r="I569" s="143"/>
      <c r="J569" s="143"/>
    </row>
    <row r="575" spans="4:10">
      <c r="D575" s="141"/>
      <c r="F575" s="143"/>
      <c r="G575" s="143"/>
      <c r="H575" s="143"/>
      <c r="I575" s="143"/>
      <c r="J575" s="143"/>
    </row>
    <row r="578" spans="4:10">
      <c r="D578" s="141"/>
      <c r="F578" s="143"/>
      <c r="G578" s="143"/>
      <c r="H578" s="143"/>
      <c r="I578" s="143"/>
      <c r="J578" s="143"/>
    </row>
    <row r="579" spans="4:10">
      <c r="D579" s="141"/>
      <c r="F579" s="143"/>
      <c r="G579" s="143"/>
      <c r="H579" s="143"/>
      <c r="I579" s="143"/>
      <c r="J579" s="143"/>
    </row>
    <row r="583" spans="4:10">
      <c r="D583" s="141"/>
      <c r="F583" s="143"/>
      <c r="G583" s="143"/>
      <c r="H583" s="143"/>
      <c r="I583" s="143"/>
      <c r="J583" s="143"/>
    </row>
    <row r="585" spans="4:10">
      <c r="D585" s="141"/>
      <c r="F585" s="143"/>
      <c r="G585" s="143"/>
      <c r="H585" s="143"/>
      <c r="I585" s="143"/>
      <c r="J585" s="143"/>
    </row>
    <row r="587" spans="4:10">
      <c r="D587" s="141"/>
      <c r="F587" s="143"/>
      <c r="G587" s="143"/>
      <c r="H587" s="143"/>
      <c r="I587" s="143"/>
      <c r="J587" s="143"/>
    </row>
    <row r="593" spans="4:10">
      <c r="D593" s="141"/>
      <c r="F593" s="143"/>
      <c r="G593" s="143"/>
      <c r="H593" s="143"/>
      <c r="I593" s="143"/>
      <c r="J593" s="143"/>
    </row>
    <row r="598" spans="4:10">
      <c r="D598" s="141"/>
      <c r="F598" s="143"/>
      <c r="G598" s="143"/>
      <c r="H598" s="143"/>
      <c r="I598" s="143"/>
      <c r="J598" s="143"/>
    </row>
    <row r="603" spans="4:10">
      <c r="D603" s="141"/>
      <c r="F603" s="143"/>
      <c r="G603" s="143"/>
      <c r="H603" s="143"/>
      <c r="I603" s="143"/>
      <c r="J603" s="143"/>
    </row>
    <row r="608" spans="4:10">
      <c r="D608" s="141"/>
      <c r="F608" s="143"/>
      <c r="G608" s="143"/>
      <c r="H608" s="143"/>
      <c r="I608" s="143"/>
      <c r="J608" s="143"/>
    </row>
    <row r="615" spans="4:10">
      <c r="D615" s="141"/>
      <c r="F615" s="143"/>
      <c r="G615" s="143"/>
      <c r="H615" s="143"/>
      <c r="I615" s="143"/>
      <c r="J615" s="143"/>
    </row>
    <row r="619" spans="4:10">
      <c r="D619" s="141"/>
      <c r="F619" s="143"/>
      <c r="G619" s="143"/>
      <c r="H619" s="143"/>
      <c r="I619" s="143"/>
      <c r="J619" s="143"/>
    </row>
    <row r="628" spans="4:10">
      <c r="D628" s="141"/>
      <c r="F628" s="143"/>
      <c r="G628" s="143"/>
      <c r="H628" s="143"/>
      <c r="I628" s="143"/>
      <c r="J628" s="143"/>
    </row>
    <row r="635" spans="4:10">
      <c r="D635" s="141"/>
      <c r="F635" s="143"/>
      <c r="G635" s="143"/>
      <c r="H635" s="143"/>
      <c r="I635" s="143"/>
      <c r="J635" s="143"/>
    </row>
    <row r="639" spans="4:10">
      <c r="D639" s="141"/>
      <c r="F639" s="143"/>
      <c r="G639" s="143"/>
      <c r="H639" s="143"/>
      <c r="I639" s="143"/>
      <c r="J639" s="143"/>
    </row>
    <row r="643" spans="4:10">
      <c r="D643" s="141"/>
      <c r="F643" s="143"/>
      <c r="G643" s="143"/>
      <c r="H643" s="143"/>
      <c r="I643" s="143"/>
      <c r="J643" s="143"/>
    </row>
    <row r="648" spans="4:10">
      <c r="D648" s="141"/>
      <c r="F648" s="143"/>
      <c r="G648" s="143"/>
      <c r="H648" s="143"/>
      <c r="I648" s="143"/>
      <c r="J648" s="143"/>
    </row>
    <row r="652" spans="4:10">
      <c r="D652" s="141"/>
      <c r="F652" s="143"/>
      <c r="G652" s="143"/>
      <c r="H652" s="143"/>
      <c r="I652" s="143"/>
      <c r="J652" s="143"/>
    </row>
    <row r="656" spans="4:10">
      <c r="D656" s="141"/>
      <c r="F656" s="143"/>
      <c r="G656" s="143"/>
      <c r="H656" s="143"/>
      <c r="I656" s="143"/>
      <c r="J656" s="143"/>
    </row>
    <row r="660" spans="4:10">
      <c r="D660" s="141"/>
      <c r="F660" s="143"/>
      <c r="G660" s="143"/>
      <c r="H660" s="143"/>
      <c r="I660" s="143"/>
      <c r="J660" s="143"/>
    </row>
    <row r="664" spans="4:10">
      <c r="D664" s="141"/>
      <c r="F664" s="143"/>
      <c r="G664" s="143"/>
      <c r="H664" s="143"/>
      <c r="I664" s="143"/>
      <c r="J664" s="143"/>
    </row>
    <row r="668" spans="4:10">
      <c r="D668" s="141"/>
      <c r="F668" s="143"/>
      <c r="G668" s="143"/>
      <c r="H668" s="143"/>
      <c r="I668" s="143"/>
      <c r="J668" s="143"/>
    </row>
    <row r="672" spans="4:10">
      <c r="D672" s="141"/>
      <c r="F672" s="143"/>
      <c r="G672" s="143"/>
      <c r="H672" s="143"/>
      <c r="I672" s="143"/>
      <c r="J672" s="143"/>
    </row>
    <row r="676" spans="4:10">
      <c r="D676" s="141"/>
      <c r="F676" s="143"/>
      <c r="G676" s="143"/>
      <c r="H676" s="143"/>
      <c r="I676" s="143"/>
      <c r="J676" s="143"/>
    </row>
    <row r="680" spans="4:10">
      <c r="D680" s="141"/>
      <c r="F680" s="143"/>
      <c r="G680" s="143"/>
      <c r="H680" s="143"/>
      <c r="I680" s="143"/>
      <c r="J680" s="143"/>
    </row>
    <row r="685" spans="4:10">
      <c r="D685" s="141"/>
      <c r="F685" s="143"/>
      <c r="G685" s="143"/>
      <c r="H685" s="143"/>
      <c r="I685" s="143"/>
      <c r="J685" s="143"/>
    </row>
    <row r="690" spans="4:10">
      <c r="D690" s="141"/>
      <c r="F690" s="143"/>
      <c r="G690" s="143"/>
      <c r="H690" s="143"/>
      <c r="I690" s="143"/>
      <c r="J690" s="143"/>
    </row>
    <row r="694" spans="4:10">
      <c r="D694" s="141"/>
      <c r="F694" s="143"/>
      <c r="G694" s="143"/>
      <c r="H694" s="143"/>
      <c r="I694" s="143"/>
      <c r="J694" s="143"/>
    </row>
    <row r="698" spans="4:10">
      <c r="D698" s="141"/>
      <c r="F698" s="143"/>
      <c r="G698" s="143"/>
      <c r="H698" s="143"/>
      <c r="I698" s="143"/>
      <c r="J698" s="143"/>
    </row>
    <row r="702" spans="4:10">
      <c r="D702" s="141"/>
      <c r="F702" s="143"/>
      <c r="G702" s="143"/>
      <c r="H702" s="143"/>
      <c r="I702" s="143"/>
      <c r="J702" s="143"/>
    </row>
    <row r="733" spans="4:10">
      <c r="D733" s="141"/>
      <c r="F733" s="143"/>
      <c r="G733" s="143"/>
      <c r="H733" s="143"/>
      <c r="I733" s="143"/>
      <c r="J733" s="143"/>
    </row>
    <row r="909" spans="4:10">
      <c r="D909" s="141"/>
      <c r="F909" s="143"/>
      <c r="G909" s="143"/>
      <c r="H909" s="143"/>
      <c r="I909" s="143"/>
      <c r="J909" s="143"/>
    </row>
    <row r="913" spans="4:10">
      <c r="D913" s="141"/>
      <c r="F913" s="143"/>
      <c r="G913" s="143"/>
      <c r="H913" s="143"/>
      <c r="I913" s="143"/>
      <c r="J913" s="143"/>
    </row>
    <row r="917" spans="4:10">
      <c r="D917" s="141"/>
      <c r="F917" s="143"/>
      <c r="G917" s="143"/>
      <c r="H917" s="143"/>
      <c r="I917" s="143"/>
      <c r="J917" s="143"/>
    </row>
  </sheetData>
  <mergeCells count="6">
    <mergeCell ref="C1:J1"/>
    <mergeCell ref="C2:J2"/>
    <mergeCell ref="C3:J3"/>
    <mergeCell ref="A4:J4"/>
    <mergeCell ref="A5:J5"/>
    <mergeCell ref="A6:J6"/>
  </mergeCells>
  <printOptions horizontalCentered="1"/>
  <pageMargins left="0.511811023622047" right="0.511811023622047" top="0.47244094488189" bottom="1.25984251968504" header="0.31496062992126" footer="0.31496062992126"/>
  <pageSetup paperSize="9" scale="50" fitToHeight="0" orientation="portrait"/>
  <headerFooter>
    <oddFooter>&amp;C&amp;P/&amp;N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917"/>
  <sheetViews>
    <sheetView view="pageBreakPreview" zoomScaleNormal="100" workbookViewId="0">
      <selection activeCell="E9" sqref="E9"/>
    </sheetView>
  </sheetViews>
  <sheetFormatPr defaultColWidth="9.11428571428571" defaultRowHeight="12.75"/>
  <cols>
    <col min="1" max="1" width="7.66666666666667" style="141" customWidth="1"/>
    <col min="2" max="2" width="13.8857142857143" style="142" customWidth="1"/>
    <col min="3" max="3" width="56.552380952381" style="141" customWidth="1"/>
    <col min="4" max="4" width="7.88571428571429" style="142" customWidth="1"/>
    <col min="5" max="5" width="15.6666666666667" style="143" customWidth="1"/>
    <col min="6" max="6" width="16" style="144" customWidth="1"/>
    <col min="7" max="7" width="14.8857142857143" style="144" customWidth="1"/>
    <col min="8" max="8" width="16.3333333333333" style="144" customWidth="1"/>
    <col min="9" max="9" width="17.3333333333333" style="392" customWidth="1"/>
    <col min="10" max="10" width="17.1142857142857" style="144" customWidth="1"/>
    <col min="11" max="11" width="14.8857142857143" style="145" customWidth="1"/>
    <col min="12" max="12" width="35.8857142857143" style="145" customWidth="1"/>
    <col min="13" max="16384" width="9.11428571428571" style="145"/>
  </cols>
  <sheetData>
    <row r="1" s="139" customFormat="1" ht="25.2" customHeight="1" spans="1:16">
      <c r="A1" s="146"/>
      <c r="B1" s="147"/>
      <c r="C1" s="148" t="s">
        <v>226</v>
      </c>
      <c r="D1" s="149"/>
      <c r="E1" s="149"/>
      <c r="F1" s="149"/>
      <c r="G1" s="149"/>
      <c r="H1" s="149"/>
      <c r="I1" s="149"/>
      <c r="J1" s="149"/>
      <c r="L1" s="150"/>
    </row>
    <row r="2" s="139" customFormat="1" ht="25.2" customHeight="1" spans="1:16">
      <c r="A2" s="151"/>
      <c r="B2" s="152"/>
      <c r="C2" s="148" t="s">
        <v>227</v>
      </c>
      <c r="D2" s="149"/>
      <c r="E2" s="149"/>
      <c r="F2" s="149"/>
      <c r="G2" s="149"/>
      <c r="H2" s="149"/>
      <c r="I2" s="149"/>
      <c r="J2" s="149"/>
      <c r="L2" s="150"/>
    </row>
    <row r="3" s="139" customFormat="1" ht="25.2" customHeight="1" spans="1:16">
      <c r="A3" s="151"/>
      <c r="B3" s="152"/>
      <c r="C3" s="148" t="s">
        <v>228</v>
      </c>
      <c r="D3" s="149"/>
      <c r="E3" s="149"/>
      <c r="F3" s="149"/>
      <c r="G3" s="149"/>
      <c r="H3" s="149"/>
      <c r="I3" s="149"/>
      <c r="J3" s="149"/>
      <c r="L3" s="150"/>
    </row>
    <row r="4" spans="1:16">
      <c r="A4" s="153" t="s">
        <v>229</v>
      </c>
      <c r="B4" s="154"/>
      <c r="C4" s="154"/>
      <c r="D4" s="154"/>
      <c r="E4" s="154"/>
      <c r="F4" s="154"/>
      <c r="G4" s="154"/>
      <c r="H4" s="154"/>
      <c r="I4" s="154"/>
      <c r="J4" s="155"/>
      <c r="K4" s="156"/>
      <c r="L4" s="156"/>
      <c r="M4" s="156"/>
      <c r="N4" s="156"/>
      <c r="O4" s="156"/>
      <c r="P4" s="156"/>
    </row>
    <row r="5" ht="30" customHeight="1" spans="1:16">
      <c r="A5" s="157" t="s">
        <v>230</v>
      </c>
      <c r="B5" s="158"/>
      <c r="C5" s="158"/>
      <c r="D5" s="158"/>
      <c r="E5" s="158"/>
      <c r="F5" s="158"/>
      <c r="G5" s="158"/>
      <c r="H5" s="158"/>
      <c r="I5" s="158"/>
      <c r="J5" s="159"/>
      <c r="K5" s="160"/>
      <c r="L5" s="161"/>
      <c r="M5" s="156"/>
      <c r="N5" s="156"/>
      <c r="O5" s="156"/>
      <c r="P5" s="156"/>
    </row>
    <row r="6" spans="1:16">
      <c r="A6" s="162" t="s">
        <v>231</v>
      </c>
      <c r="B6" s="163"/>
      <c r="C6" s="163"/>
      <c r="D6" s="163"/>
      <c r="E6" s="163"/>
      <c r="F6" s="163"/>
      <c r="G6" s="163"/>
      <c r="H6" s="163"/>
      <c r="I6" s="163"/>
      <c r="J6" s="164"/>
      <c r="K6" s="165"/>
      <c r="L6" s="166"/>
      <c r="M6" s="156"/>
      <c r="N6" s="156"/>
      <c r="O6" s="156"/>
      <c r="P6" s="156"/>
    </row>
    <row r="7" ht="29.25" customHeight="1" spans="1:16">
      <c r="A7" s="167" t="s">
        <v>232</v>
      </c>
      <c r="B7" s="168"/>
      <c r="C7" s="169"/>
      <c r="D7" s="169"/>
      <c r="E7" s="169"/>
      <c r="F7" s="169"/>
      <c r="G7" s="169"/>
      <c r="H7" s="169"/>
      <c r="I7" s="170"/>
      <c r="J7" s="171" t="str">
        <f t="array" ref="J7:O7">'[9]Planilha Orçamentária'!A8:F8</f>
        <v>Data: AGOSTO/2022</v>
      </c>
      <c r="K7" s="165" t="e">
        <v>#REF!</v>
      </c>
      <c r="L7" s="166" t="e">
        <v>#REF!</v>
      </c>
      <c r="M7" s="156" t="e">
        <v>#REF!</v>
      </c>
      <c r="N7" s="156" t="e">
        <v>#REF!</v>
      </c>
      <c r="O7" s="156" t="e">
        <v>#REF!</v>
      </c>
      <c r="P7" s="156"/>
    </row>
    <row r="8" s="140" customFormat="1" spans="1:16">
      <c r="A8" s="172" t="s">
        <v>233</v>
      </c>
      <c r="B8" s="172" t="s">
        <v>234</v>
      </c>
      <c r="C8" s="172" t="s">
        <v>235</v>
      </c>
      <c r="D8" s="172" t="s">
        <v>236</v>
      </c>
      <c r="E8" s="173" t="s">
        <v>237</v>
      </c>
      <c r="F8" s="174" t="s">
        <v>238</v>
      </c>
      <c r="G8" s="173" t="s">
        <v>239</v>
      </c>
      <c r="H8" s="173" t="s">
        <v>240</v>
      </c>
      <c r="I8" s="173" t="s">
        <v>241</v>
      </c>
      <c r="J8" s="175" t="s">
        <v>242</v>
      </c>
      <c r="K8" s="166"/>
      <c r="L8" s="166"/>
      <c r="M8" s="176"/>
      <c r="N8" s="176"/>
      <c r="O8" s="176"/>
      <c r="P8" s="176"/>
    </row>
    <row r="9" spans="1:16">
      <c r="A9" s="177" t="s">
        <v>295</v>
      </c>
      <c r="B9" s="178" t="s">
        <v>10</v>
      </c>
      <c r="C9" s="179"/>
      <c r="D9" s="179"/>
      <c r="E9" s="179"/>
      <c r="F9" s="179"/>
      <c r="G9" s="179"/>
      <c r="H9" s="179"/>
      <c r="I9" s="393"/>
      <c r="J9" s="179"/>
    </row>
    <row r="10" spans="1:16">
      <c r="A10" s="180" t="s">
        <v>149</v>
      </c>
      <c r="B10" s="181"/>
      <c r="C10" s="182" t="s">
        <v>29</v>
      </c>
      <c r="D10" s="183"/>
      <c r="E10" s="184"/>
      <c r="F10" s="185"/>
      <c r="G10" s="185"/>
      <c r="H10" s="185"/>
      <c r="I10" s="394"/>
      <c r="J10" s="187"/>
    </row>
    <row r="11" ht="38.25" spans="1:16">
      <c r="A11" s="188" t="s">
        <v>150</v>
      </c>
      <c r="B11" s="189" t="str">
        <f>VLOOKUP(A11,'PLANILHA ORCAMENTARIA'!A:J,2,0)</f>
        <v>103689</v>
      </c>
      <c r="C11" s="190" t="str">
        <f>VLOOKUP(A11,'PLANILHA ORCAMENTARIA'!A:J,4,0)</f>
        <v>FORNECIMENTO E INSTALAÇÃO DE PLACA DE OBRA COM CHAPA GALVANIZADA E ESTRUTURA DE MADEIRA. AF_03/2022_PS</v>
      </c>
      <c r="D11" s="191" t="str">
        <f>VLOOKUP(A11,'PLANILHA ORCAMENTARIA'!A:J,5,0)</f>
        <v>M2</v>
      </c>
      <c r="E11" s="192"/>
      <c r="F11" s="193" t="s">
        <v>244</v>
      </c>
      <c r="G11" s="193" t="s">
        <v>245</v>
      </c>
      <c r="H11" s="193"/>
      <c r="I11" s="350" t="s">
        <v>246</v>
      </c>
      <c r="J11" s="194">
        <f>ROUND(SUM(J13:J13),2)</f>
        <v>4.32</v>
      </c>
      <c r="K11" s="140" t="str">
        <f>SUBSTITUTE(A11,1,2,1)</f>
        <v>2.2.1</v>
      </c>
    </row>
    <row r="12" spans="1:16">
      <c r="A12" s="188" t="s">
        <v>247</v>
      </c>
      <c r="B12" s="189"/>
      <c r="C12" s="195"/>
      <c r="D12" s="196"/>
      <c r="E12" s="197"/>
      <c r="F12" s="198"/>
      <c r="G12" s="198"/>
      <c r="H12" s="198"/>
      <c r="I12" s="371"/>
      <c r="J12" s="199"/>
      <c r="K12" s="140" t="str">
        <f t="shared" ref="K12:K79" si="0">SUBSTITUTE(A12,1,2,1)</f>
        <v/>
      </c>
    </row>
    <row r="13" spans="1:16">
      <c r="A13" s="188" t="s">
        <v>247</v>
      </c>
      <c r="B13" s="200"/>
      <c r="C13" s="201"/>
      <c r="D13" s="202"/>
      <c r="E13" s="203"/>
      <c r="F13" s="204">
        <v>3.6</v>
      </c>
      <c r="G13" s="204">
        <v>1.2</v>
      </c>
      <c r="H13" s="205"/>
      <c r="I13" s="395">
        <v>1</v>
      </c>
      <c r="J13" s="206">
        <f>ROUND(PRODUCT(E13:I13),2)</f>
        <v>4.32</v>
      </c>
      <c r="K13" s="140" t="str">
        <f t="shared" si="0"/>
        <v/>
      </c>
    </row>
    <row r="14" spans="1:16">
      <c r="A14" s="207" t="s">
        <v>247</v>
      </c>
      <c r="B14" s="208"/>
      <c r="C14" s="209"/>
      <c r="D14" s="209"/>
      <c r="E14" s="209"/>
      <c r="F14" s="209"/>
      <c r="G14" s="209"/>
      <c r="H14" s="209"/>
      <c r="I14" s="208"/>
      <c r="J14" s="210"/>
      <c r="K14" s="140" t="str">
        <f t="shared" si="0"/>
        <v/>
      </c>
    </row>
    <row r="15" ht="25.5" spans="1:16">
      <c r="A15" s="188" t="s">
        <v>151</v>
      </c>
      <c r="B15" s="189" t="str">
        <f>VLOOKUP(A15,'PLANILHA ORCAMENTARIA'!A:J,2,0)</f>
        <v>INS-13695818</v>
      </c>
      <c r="C15" s="190" t="str">
        <f>VLOOKUP(A15,'PLANILHA ORCAMENTARIA'!A:J,4,0)</f>
        <v>ALUGUEL DE BANHEIRO QUÍMICO INCLUSIVE LOCAÇÃO, TRANSPORTE E LIMPEZA</v>
      </c>
      <c r="D15" s="191" t="str">
        <f>VLOOKUP(A15,'PLANILHA ORCAMENTARIA'!A:J,5,0)</f>
        <v>MÊS</v>
      </c>
      <c r="E15" s="192"/>
      <c r="F15" s="198"/>
      <c r="G15" s="198"/>
      <c r="H15" s="198"/>
      <c r="I15" s="371"/>
      <c r="J15" s="211">
        <f>ROUND(SUM(J18:J18),2)</f>
        <v>2</v>
      </c>
      <c r="K15" s="140" t="str">
        <f t="shared" si="0"/>
        <v>2.2.2</v>
      </c>
    </row>
    <row r="16" ht="25.5" spans="1:16">
      <c r="A16" s="188" t="s">
        <v>247</v>
      </c>
      <c r="B16" s="212"/>
      <c r="C16" s="190"/>
      <c r="D16" s="191"/>
      <c r="E16" s="192"/>
      <c r="F16" s="198"/>
      <c r="G16" s="198"/>
      <c r="H16" s="198"/>
      <c r="I16" s="350" t="s">
        <v>248</v>
      </c>
      <c r="J16" s="211"/>
      <c r="K16" s="140" t="str">
        <f t="shared" si="0"/>
        <v/>
      </c>
    </row>
    <row r="17" spans="1:11">
      <c r="A17" s="188" t="s">
        <v>247</v>
      </c>
      <c r="B17" s="212"/>
      <c r="C17" s="190"/>
      <c r="D17" s="191"/>
      <c r="E17" s="192"/>
      <c r="F17" s="198"/>
      <c r="G17" s="198"/>
      <c r="H17" s="198"/>
      <c r="I17" s="350"/>
      <c r="J17" s="211"/>
      <c r="K17" s="140" t="str">
        <f t="shared" si="0"/>
        <v/>
      </c>
    </row>
    <row r="18" spans="1:11">
      <c r="A18" s="188" t="s">
        <v>247</v>
      </c>
      <c r="B18" s="200"/>
      <c r="C18" s="214"/>
      <c r="D18" s="215"/>
      <c r="E18" s="216"/>
      <c r="F18" s="216"/>
      <c r="G18" s="205"/>
      <c r="H18" s="205"/>
      <c r="I18" s="233">
        <v>2</v>
      </c>
      <c r="J18" s="218">
        <f>ROUND(PRODUCT(E18:I18),2)</f>
        <v>2</v>
      </c>
      <c r="K18" s="140" t="str">
        <f t="shared" si="0"/>
        <v/>
      </c>
    </row>
    <row r="19" spans="1:11">
      <c r="A19" s="188" t="s">
        <v>247</v>
      </c>
      <c r="B19" s="200"/>
      <c r="C19" s="214"/>
      <c r="D19" s="215"/>
      <c r="E19" s="216"/>
      <c r="F19" s="216"/>
      <c r="G19" s="205"/>
      <c r="H19" s="205"/>
      <c r="I19" s="233"/>
      <c r="J19" s="218"/>
      <c r="K19" s="140" t="str">
        <f t="shared" si="0"/>
        <v/>
      </c>
    </row>
    <row r="20" ht="51" spans="1:11">
      <c r="A20" s="219" t="s">
        <v>152</v>
      </c>
      <c r="B20" s="189" t="str">
        <f>VLOOKUP(A20,'PLANILHA ORCAMENTARIA'!A:J,2,0)</f>
        <v>00010775</v>
      </c>
      <c r="C20" s="190" t="str">
        <f>VLOOKUP(A20,'PLANILHA ORCAMENTARIA'!A:J,4,0)</f>
        <v>LOCACAO DE CONTAINER 2,30 X 6,00 M, ALT. 2,50 M, COM 1 SANITARIO, PARA ESCRITORIO, COMPLETO, SEM DIVISORIAS INTERNAS (NAO INCLUI MOBILIZACAO/DESMOBILIZACAO)</v>
      </c>
      <c r="D20" s="191" t="str">
        <f>VLOOKUP(A20,'PLANILHA ORCAMENTARIA'!A:J,5,0)</f>
        <v>MES</v>
      </c>
      <c r="E20" s="192"/>
      <c r="F20" s="198"/>
      <c r="G20" s="198"/>
      <c r="H20" s="198"/>
      <c r="I20" s="371"/>
      <c r="J20" s="199">
        <f>ROUND(SUM(J22:J22),2)</f>
        <v>2</v>
      </c>
      <c r="K20" s="140" t="str">
        <f t="shared" si="0"/>
        <v>2.2.3</v>
      </c>
    </row>
    <row r="21" ht="25.5" spans="1:11">
      <c r="A21" s="220" t="s">
        <v>247</v>
      </c>
      <c r="B21" s="220"/>
      <c r="C21" s="220"/>
      <c r="D21" s="220"/>
      <c r="E21" s="221"/>
      <c r="F21" s="221"/>
      <c r="G21" s="221"/>
      <c r="H21" s="221"/>
      <c r="I21" s="222" t="s">
        <v>248</v>
      </c>
      <c r="J21" s="221"/>
      <c r="K21" s="140" t="str">
        <f t="shared" si="0"/>
        <v/>
      </c>
    </row>
    <row r="22" spans="1:11">
      <c r="A22" s="220" t="s">
        <v>247</v>
      </c>
      <c r="B22" s="220"/>
      <c r="C22" s="220"/>
      <c r="D22" s="220"/>
      <c r="E22" s="221"/>
      <c r="F22" s="221"/>
      <c r="G22" s="221"/>
      <c r="H22" s="221"/>
      <c r="I22" s="221">
        <f>I18</f>
        <v>2</v>
      </c>
      <c r="J22" s="223">
        <f>ROUND(PRODUCT(E22:I22),2)</f>
        <v>2</v>
      </c>
      <c r="K22" s="140" t="str">
        <f t="shared" si="0"/>
        <v/>
      </c>
    </row>
    <row r="23" spans="1:11">
      <c r="A23" s="220" t="s">
        <v>247</v>
      </c>
      <c r="B23" s="220"/>
      <c r="C23" s="220"/>
      <c r="D23" s="220"/>
      <c r="E23" s="221"/>
      <c r="F23" s="221"/>
      <c r="G23" s="221"/>
      <c r="H23" s="221"/>
      <c r="I23" s="221"/>
      <c r="J23" s="221"/>
      <c r="K23" s="140" t="str">
        <f t="shared" si="0"/>
        <v/>
      </c>
    </row>
    <row r="24" ht="25.5" spans="1:11">
      <c r="A24" s="219" t="s">
        <v>153</v>
      </c>
      <c r="B24" s="189" t="str">
        <f>VLOOKUP(A24,'PLANILHA ORCAMENTARIA'!A:J,2,0)</f>
        <v>COMP-20511029</v>
      </c>
      <c r="C24" s="190" t="str">
        <f>VLOOKUP(A24,'PLANILHA ORCAMENTARIA'!A:J,4,0)</f>
        <v>MOBILIZAÇÃO DE CONTAINER_JANEIRO/2026</v>
      </c>
      <c r="D24" s="191" t="str">
        <f>VLOOKUP(A24,'PLANILHA ORCAMENTARIA'!A:J,5,0)</f>
        <v>UND</v>
      </c>
      <c r="E24" s="192"/>
      <c r="F24" s="198"/>
      <c r="G24" s="198"/>
      <c r="H24" s="198"/>
      <c r="I24" s="198"/>
      <c r="J24" s="199">
        <f>ROUND(SUM(J26:J26),2)</f>
        <v>1</v>
      </c>
      <c r="K24" s="140" t="str">
        <f t="shared" ref="K24:K31" si="1">SUBSTITUTE(A24,4,1,1)</f>
        <v>2.1.1</v>
      </c>
    </row>
    <row r="25" spans="1:11">
      <c r="A25" s="220" t="s">
        <v>247</v>
      </c>
      <c r="B25" s="220"/>
      <c r="C25" s="220"/>
      <c r="D25" s="220"/>
      <c r="E25" s="221"/>
      <c r="F25" s="221"/>
      <c r="G25" s="221"/>
      <c r="H25" s="221"/>
      <c r="I25" s="222" t="s">
        <v>249</v>
      </c>
      <c r="J25" s="221"/>
      <c r="K25" s="140" t="str">
        <f t="shared" si="1"/>
        <v/>
      </c>
    </row>
    <row r="26" spans="1:11">
      <c r="A26" s="220" t="s">
        <v>247</v>
      </c>
      <c r="B26" s="220"/>
      <c r="C26" s="220"/>
      <c r="D26" s="220"/>
      <c r="E26" s="221"/>
      <c r="F26" s="221"/>
      <c r="G26" s="221"/>
      <c r="H26" s="221"/>
      <c r="I26" s="221">
        <v>1</v>
      </c>
      <c r="J26" s="223">
        <f>ROUND(PRODUCT(E26:I26),2)</f>
        <v>1</v>
      </c>
      <c r="K26" s="140" t="str">
        <f t="shared" si="1"/>
        <v/>
      </c>
    </row>
    <row r="27" spans="1:11">
      <c r="A27" s="220" t="s">
        <v>247</v>
      </c>
      <c r="B27" s="220"/>
      <c r="C27" s="220"/>
      <c r="D27" s="220"/>
      <c r="E27" s="221"/>
      <c r="F27" s="221"/>
      <c r="G27" s="221"/>
      <c r="H27" s="221"/>
      <c r="I27" s="221"/>
      <c r="J27" s="221"/>
      <c r="K27" s="140" t="str">
        <f t="shared" si="1"/>
        <v/>
      </c>
    </row>
    <row r="28" ht="25.5" spans="1:11">
      <c r="A28" s="219" t="s">
        <v>154</v>
      </c>
      <c r="B28" s="189" t="str">
        <f>VLOOKUP(A28,'PLANILHA ORCAMENTARIA'!A:J,2,0)</f>
        <v>COMP-38919866</v>
      </c>
      <c r="C28" s="190" t="str">
        <f>VLOOKUP(A28,'PLANILHA ORCAMENTARIA'!A:J,4,0)</f>
        <v>DESMOBILIZAÇÃO DE CONTAINER_JANEIRO/2026</v>
      </c>
      <c r="D28" s="191" t="str">
        <f>VLOOKUP(A28,'PLANILHA ORCAMENTARIA'!A:J,5,0)</f>
        <v>UND</v>
      </c>
      <c r="E28" s="192"/>
      <c r="F28" s="198"/>
      <c r="G28" s="198"/>
      <c r="H28" s="198"/>
      <c r="I28" s="198"/>
      <c r="J28" s="199">
        <f>ROUND(SUM(J30:J30),2)</f>
        <v>1</v>
      </c>
      <c r="K28" s="140" t="str">
        <f t="shared" si="1"/>
        <v>2.1.5</v>
      </c>
    </row>
    <row r="29" spans="1:11">
      <c r="A29" s="220" t="s">
        <v>247</v>
      </c>
      <c r="B29" s="220"/>
      <c r="C29" s="220"/>
      <c r="D29" s="220"/>
      <c r="E29" s="221"/>
      <c r="F29" s="221"/>
      <c r="G29" s="221"/>
      <c r="H29" s="221"/>
      <c r="I29" s="222" t="s">
        <v>249</v>
      </c>
      <c r="J29" s="221"/>
      <c r="K29" s="140" t="str">
        <f t="shared" si="1"/>
        <v/>
      </c>
    </row>
    <row r="30" spans="1:11">
      <c r="A30" s="220" t="s">
        <v>247</v>
      </c>
      <c r="B30" s="220"/>
      <c r="C30" s="220"/>
      <c r="D30" s="220"/>
      <c r="E30" s="221"/>
      <c r="F30" s="221"/>
      <c r="G30" s="221"/>
      <c r="H30" s="221"/>
      <c r="I30" s="221">
        <v>1</v>
      </c>
      <c r="J30" s="223">
        <f>ROUND(PRODUCT(E30:I30),2)</f>
        <v>1</v>
      </c>
      <c r="K30" s="140" t="str">
        <f t="shared" si="1"/>
        <v/>
      </c>
    </row>
    <row r="31" spans="1:11">
      <c r="A31" s="220" t="s">
        <v>247</v>
      </c>
      <c r="B31" s="220"/>
      <c r="C31" s="220"/>
      <c r="D31" s="220"/>
      <c r="E31" s="221"/>
      <c r="F31" s="221"/>
      <c r="G31" s="221"/>
      <c r="H31" s="221"/>
      <c r="I31" s="221"/>
      <c r="J31" s="221"/>
      <c r="K31" s="140" t="str">
        <f t="shared" si="1"/>
        <v/>
      </c>
    </row>
    <row r="32" spans="1:11">
      <c r="A32" s="180" t="s">
        <v>155</v>
      </c>
      <c r="B32" s="181"/>
      <c r="C32" s="182" t="s">
        <v>52</v>
      </c>
      <c r="D32" s="182"/>
      <c r="E32" s="224"/>
      <c r="F32" s="225"/>
      <c r="G32" s="225"/>
      <c r="H32" s="225"/>
      <c r="I32" s="396"/>
      <c r="J32" s="226"/>
      <c r="K32" s="140" t="str">
        <f t="shared" si="0"/>
        <v>2.2</v>
      </c>
    </row>
    <row r="33" ht="25.5" spans="1:11">
      <c r="A33" s="219" t="s">
        <v>156</v>
      </c>
      <c r="B33" s="189" t="str">
        <f>VLOOKUP(A33,'PLANILHA ORCAMENTARIA'!A:J,2,0)</f>
        <v>93565</v>
      </c>
      <c r="C33" s="190" t="str">
        <f>VLOOKUP(A33,'PLANILHA ORCAMENTARIA'!A:J,4,0)</f>
        <v>ENGENHEIRO CIVIL DE OBRA JUNIOR COM ENCARGOS COMPLEMENTARES</v>
      </c>
      <c r="D33" s="191" t="str">
        <f>VLOOKUP(A33,'PLANILHA ORCAMENTARIA'!A:J,5,0)</f>
        <v>MES</v>
      </c>
      <c r="E33" s="227"/>
      <c r="F33" s="227"/>
      <c r="G33" s="227"/>
      <c r="H33" s="227"/>
      <c r="I33" s="397"/>
      <c r="J33" s="194">
        <f>ROUND(SUM(J35),2)</f>
        <v>0.25</v>
      </c>
      <c r="K33" s="140" t="str">
        <f t="shared" si="0"/>
        <v>2.2.2</v>
      </c>
    </row>
    <row r="34" ht="14.25" spans="1:11">
      <c r="A34" s="219" t="s">
        <v>247</v>
      </c>
      <c r="B34" s="189"/>
      <c r="C34" s="228" t="s">
        <v>250</v>
      </c>
      <c r="D34" s="191"/>
      <c r="E34" s="227"/>
      <c r="F34" s="229"/>
      <c r="G34" s="229"/>
      <c r="H34" s="229"/>
      <c r="I34" s="398"/>
      <c r="J34" s="199"/>
      <c r="K34" s="140" t="str">
        <f t="shared" si="0"/>
        <v/>
      </c>
    </row>
    <row r="35" ht="14.25" spans="1:11">
      <c r="A35" s="220" t="s">
        <v>247</v>
      </c>
      <c r="B35" s="220"/>
      <c r="C35" s="228" t="s">
        <v>251</v>
      </c>
      <c r="D35" s="230"/>
      <c r="E35" s="229">
        <f>22/176</f>
        <v>0.125</v>
      </c>
      <c r="F35" s="229"/>
      <c r="G35" s="229"/>
      <c r="H35" s="229"/>
      <c r="I35" s="398">
        <f>I18</f>
        <v>2</v>
      </c>
      <c r="J35" s="206">
        <f>ROUND(PRODUCT(E35:I35),2)</f>
        <v>0.25</v>
      </c>
      <c r="K35" s="140" t="str">
        <f t="shared" si="0"/>
        <v/>
      </c>
    </row>
    <row r="36" ht="14.25" spans="1:11">
      <c r="A36" s="220" t="s">
        <v>247</v>
      </c>
      <c r="B36" s="220"/>
      <c r="C36" s="228" t="s">
        <v>252</v>
      </c>
      <c r="D36" s="230"/>
      <c r="E36" s="229"/>
      <c r="F36" s="229"/>
      <c r="G36" s="229"/>
      <c r="H36" s="229"/>
      <c r="I36" s="398"/>
      <c r="J36" s="231"/>
      <c r="K36" s="140" t="str">
        <f t="shared" si="0"/>
        <v/>
      </c>
    </row>
    <row r="37" ht="14.25" spans="1:11">
      <c r="A37" s="220" t="s">
        <v>247</v>
      </c>
      <c r="B37" s="220"/>
      <c r="C37" s="228" t="s">
        <v>253</v>
      </c>
      <c r="D37" s="232"/>
      <c r="E37" s="233"/>
      <c r="F37" s="217"/>
      <c r="G37" s="205"/>
      <c r="H37" s="205"/>
      <c r="I37" s="233"/>
      <c r="J37" s="234"/>
      <c r="K37" s="140" t="str">
        <f t="shared" si="0"/>
        <v/>
      </c>
    </row>
    <row r="38" spans="1:11">
      <c r="A38" s="188" t="s">
        <v>247</v>
      </c>
      <c r="B38" s="188"/>
      <c r="C38" s="235"/>
      <c r="D38" s="235"/>
      <c r="E38" s="235"/>
      <c r="F38" s="235"/>
      <c r="G38" s="235"/>
      <c r="H38" s="235"/>
      <c r="I38" s="188"/>
      <c r="J38" s="235"/>
      <c r="K38" s="140" t="str">
        <f t="shared" si="0"/>
        <v/>
      </c>
    </row>
    <row r="39" ht="25.5" spans="1:11">
      <c r="A39" s="219" t="s">
        <v>157</v>
      </c>
      <c r="B39" s="189" t="str">
        <f>VLOOKUP(A39,'PLANILHA ORCAMENTARIA'!A:J,2,0)</f>
        <v>93572</v>
      </c>
      <c r="C39" s="190" t="str">
        <f>VLOOKUP(A39,'PLANILHA ORCAMENTARIA'!A:J,4,0)</f>
        <v>ENCARREGADO GERAL DE OBRAS COM ENCARGOS COMPLEMENTARES</v>
      </c>
      <c r="D39" s="191" t="str">
        <f>VLOOKUP(A39,'PLANILHA ORCAMENTARIA'!A:J,5,0)</f>
        <v>MES</v>
      </c>
      <c r="E39" s="227"/>
      <c r="F39" s="236"/>
      <c r="G39" s="236"/>
      <c r="H39" s="236"/>
      <c r="I39" s="397"/>
      <c r="J39" s="199">
        <f>ROUND(SUM(J41),2)</f>
        <v>1</v>
      </c>
      <c r="K39" s="140" t="str">
        <f t="shared" si="0"/>
        <v>2.2.2</v>
      </c>
    </row>
    <row r="40" ht="14.25" spans="1:11">
      <c r="A40" s="219" t="s">
        <v>247</v>
      </c>
      <c r="B40" s="189"/>
      <c r="C40" s="228" t="s">
        <v>250</v>
      </c>
      <c r="D40" s="191"/>
      <c r="E40" s="227"/>
      <c r="F40" s="229"/>
      <c r="G40" s="229"/>
      <c r="H40" s="229"/>
      <c r="I40" s="398"/>
      <c r="J40" s="199"/>
      <c r="K40" s="140" t="str">
        <f t="shared" si="0"/>
        <v/>
      </c>
    </row>
    <row r="41" ht="14.25" spans="1:11">
      <c r="A41" s="220" t="s">
        <v>247</v>
      </c>
      <c r="B41" s="220"/>
      <c r="C41" s="228" t="s">
        <v>251</v>
      </c>
      <c r="D41" s="230"/>
      <c r="E41" s="229">
        <f>88/176</f>
        <v>0.5</v>
      </c>
      <c r="F41" s="229"/>
      <c r="G41" s="229"/>
      <c r="H41" s="229"/>
      <c r="I41" s="398">
        <f>I18</f>
        <v>2</v>
      </c>
      <c r="J41" s="206">
        <f>ROUND(PRODUCT(E41:I41),2)</f>
        <v>1</v>
      </c>
      <c r="K41" s="140" t="str">
        <f t="shared" si="0"/>
        <v/>
      </c>
    </row>
    <row r="42" ht="14.25" spans="1:11">
      <c r="A42" s="220" t="s">
        <v>247</v>
      </c>
      <c r="B42" s="220"/>
      <c r="C42" s="228" t="s">
        <v>252</v>
      </c>
      <c r="D42" s="230"/>
      <c r="E42" s="229"/>
      <c r="F42" s="229"/>
      <c r="G42" s="229"/>
      <c r="H42" s="229"/>
      <c r="I42" s="398"/>
      <c r="J42" s="231"/>
      <c r="K42" s="140" t="str">
        <f t="shared" si="0"/>
        <v/>
      </c>
    </row>
    <row r="43" ht="14.25" spans="1:11">
      <c r="A43" s="220" t="s">
        <v>247</v>
      </c>
      <c r="B43" s="220"/>
      <c r="C43" s="237" t="s">
        <v>253</v>
      </c>
      <c r="D43" s="238"/>
      <c r="E43" s="239"/>
      <c r="F43" s="239"/>
      <c r="G43" s="240"/>
      <c r="H43" s="240"/>
      <c r="I43" s="233"/>
      <c r="J43" s="241"/>
      <c r="K43" s="140" t="str">
        <f t="shared" si="0"/>
        <v/>
      </c>
    </row>
    <row r="44" spans="1:11">
      <c r="A44" s="188" t="s">
        <v>247</v>
      </c>
      <c r="B44" s="188"/>
      <c r="C44" s="235"/>
      <c r="D44" s="235"/>
      <c r="E44" s="235"/>
      <c r="F44" s="235"/>
      <c r="G44" s="235"/>
      <c r="H44" s="235"/>
      <c r="I44" s="188"/>
      <c r="J44" s="235"/>
      <c r="K44" s="140" t="str">
        <f t="shared" si="0"/>
        <v/>
      </c>
    </row>
    <row r="45" ht="25.5" customHeight="1" spans="1:11">
      <c r="A45" s="219" t="s">
        <v>158</v>
      </c>
      <c r="B45" s="189" t="str">
        <f>VLOOKUP(A45,'PLANILHA ORCAMENTARIA'!A:J,2,0)</f>
        <v>CP-94296-25656932</v>
      </c>
      <c r="C45" s="190" t="str">
        <f>VLOOKUP(A45,'PLANILHA ORCAMENTARIA'!A:J,4,0)</f>
        <v>TOPOGRAFO COM ENCARGOS COMPLEMENTARES</v>
      </c>
      <c r="D45" s="191" t="str">
        <f>VLOOKUP(A45,'PLANILHA ORCAMENTARIA'!A:J,5,0)</f>
        <v>MES</v>
      </c>
      <c r="E45" s="242"/>
      <c r="F45" s="243"/>
      <c r="G45" s="243"/>
      <c r="H45" s="243"/>
      <c r="I45" s="399"/>
      <c r="J45" s="199">
        <f>ROUND(SUM(J47),2)</f>
        <v>0.5</v>
      </c>
      <c r="K45" s="140" t="str">
        <f t="shared" si="0"/>
        <v>2.2.3</v>
      </c>
    </row>
    <row r="46" ht="14.25" spans="1:11">
      <c r="A46" s="219" t="s">
        <v>247</v>
      </c>
      <c r="B46" s="189"/>
      <c r="C46" s="228" t="s">
        <v>254</v>
      </c>
      <c r="D46" s="191"/>
      <c r="E46" s="242"/>
      <c r="F46" s="229"/>
      <c r="G46" s="229"/>
      <c r="H46" s="229"/>
      <c r="I46" s="398"/>
      <c r="J46" s="199"/>
      <c r="K46" s="140" t="str">
        <f t="shared" si="0"/>
        <v/>
      </c>
    </row>
    <row r="47" ht="14.25" spans="1:11">
      <c r="A47" s="220" t="s">
        <v>247</v>
      </c>
      <c r="B47" s="220"/>
      <c r="C47" s="237"/>
      <c r="D47" s="244"/>
      <c r="E47" s="245"/>
      <c r="F47" s="245"/>
      <c r="G47" s="245"/>
      <c r="H47" s="245"/>
      <c r="I47" s="398">
        <v>0.5</v>
      </c>
      <c r="J47" s="246">
        <f>ROUND(PRODUCT(E47:I47),2)</f>
        <v>0.5</v>
      </c>
      <c r="K47" s="140" t="str">
        <f t="shared" si="0"/>
        <v/>
      </c>
    </row>
    <row r="48" spans="1:11">
      <c r="A48" s="188" t="s">
        <v>247</v>
      </c>
      <c r="B48" s="188"/>
      <c r="C48" s="235"/>
      <c r="D48" s="235"/>
      <c r="E48" s="235"/>
      <c r="F48" s="235"/>
      <c r="G48" s="235"/>
      <c r="H48" s="235"/>
      <c r="I48" s="188"/>
      <c r="J48" s="235"/>
      <c r="K48" s="140" t="str">
        <f t="shared" si="0"/>
        <v/>
      </c>
    </row>
    <row r="49" spans="1:11">
      <c r="A49" s="180" t="s">
        <v>159</v>
      </c>
      <c r="B49" s="181"/>
      <c r="C49" s="182" t="s">
        <v>63</v>
      </c>
      <c r="D49" s="183"/>
      <c r="E49" s="184"/>
      <c r="F49" s="185"/>
      <c r="G49" s="185"/>
      <c r="H49" s="185"/>
      <c r="I49" s="394"/>
      <c r="J49" s="247"/>
      <c r="K49" s="140" t="str">
        <f t="shared" si="0"/>
        <v>2.3</v>
      </c>
    </row>
    <row r="50" ht="38.25" spans="1:11">
      <c r="A50" s="219" t="s">
        <v>160</v>
      </c>
      <c r="B50" s="189" t="str">
        <f>VLOOKUP(A50,'PLANILHA ORCAMENTARIA'!A:J,2,0)</f>
        <v>CP-74205/001-17324935</v>
      </c>
      <c r="C50" s="190" t="str">
        <f>VLOOKUP(A50,'PLANILHA ORCAMENTARIA'!A:J,4,0)</f>
        <v>ESCAVAÇÃO MECÂNICA DE MATERIAL 1A. CATEGORIA, PROVENIENTE DE CORTE DE SUBLEITO (C/TRATOR ESTEIRAS 160HP)</v>
      </c>
      <c r="D50" s="191" t="str">
        <f>VLOOKUP(A50,'PLANILHA ORCAMENTARIA'!A:J,5,0)</f>
        <v>M3</v>
      </c>
      <c r="E50" s="192"/>
      <c r="F50" s="192"/>
      <c r="G50" s="192"/>
      <c r="H50" s="192"/>
      <c r="I50" s="371"/>
      <c r="J50" s="194">
        <f>ROUND(SUM(J52:J52),2)</f>
        <v>901.18</v>
      </c>
      <c r="K50" s="140" t="str">
        <f t="shared" si="0"/>
        <v>2.3.2</v>
      </c>
    </row>
    <row r="51" spans="1:11">
      <c r="A51" s="219" t="s">
        <v>247</v>
      </c>
      <c r="B51" s="189"/>
      <c r="C51" s="248" t="s">
        <v>255</v>
      </c>
      <c r="D51" s="191"/>
      <c r="E51" s="192"/>
      <c r="F51" s="198"/>
      <c r="G51" s="198"/>
      <c r="H51" s="198"/>
      <c r="I51" s="350" t="s">
        <v>256</v>
      </c>
      <c r="J51" s="199"/>
      <c r="K51" s="140" t="str">
        <f t="shared" si="0"/>
        <v/>
      </c>
    </row>
    <row r="52" spans="1:11">
      <c r="A52" s="249" t="s">
        <v>247</v>
      </c>
      <c r="B52" s="250"/>
      <c r="C52" s="251" t="s">
        <v>257</v>
      </c>
      <c r="D52" s="252"/>
      <c r="E52" s="253"/>
      <c r="F52" s="253"/>
      <c r="G52" s="253"/>
      <c r="H52" s="253"/>
      <c r="I52" s="400">
        <v>901.18</v>
      </c>
      <c r="J52" s="254">
        <f>ROUND(PRODUCT(E52:I52),2)</f>
        <v>901.18</v>
      </c>
      <c r="K52" s="140" t="str">
        <f t="shared" si="0"/>
        <v/>
      </c>
    </row>
    <row r="53" spans="1:11">
      <c r="A53" s="200" t="s">
        <v>247</v>
      </c>
      <c r="B53" s="200"/>
      <c r="C53" s="255"/>
      <c r="D53" s="255"/>
      <c r="E53" s="255"/>
      <c r="F53" s="255"/>
      <c r="G53" s="255"/>
      <c r="H53" s="255"/>
      <c r="I53" s="200"/>
      <c r="J53" s="255"/>
      <c r="K53" s="140" t="str">
        <f t="shared" si="0"/>
        <v/>
      </c>
    </row>
    <row r="54" ht="51" spans="1:11">
      <c r="A54" s="256" t="s">
        <v>161</v>
      </c>
      <c r="B54" s="189" t="str">
        <f>VLOOKUP(A54,'PLANILHA ORCAMENTARIA'!A:J,2,0)</f>
        <v>COMP-35145154</v>
      </c>
      <c r="C54" s="190" t="str">
        <f>VLOOKUP(A54,'PLANILHA ORCAMENTARIA'!A:J,4,0)</f>
        <v>CARGA E DESCARGA MECANICA DE SOLO UTILIZANDO CAMINHAO BASCULANTE 14,0M3/36T E PA CARREGADEIRA SOBRE PNEUS 128 HP, CAPACIDADE DA CAÇAMBA 1,7 A 2,8 M3, PESO OPERACIONAL 11632 KH</v>
      </c>
      <c r="D54" s="191" t="str">
        <f>VLOOKUP(A54,'PLANILHA ORCAMENTARIA'!A:J,5,0)</f>
        <v>M³</v>
      </c>
      <c r="E54" s="257"/>
      <c r="F54" s="258"/>
      <c r="G54" s="258"/>
      <c r="H54" s="258"/>
      <c r="I54" s="401"/>
      <c r="J54" s="199">
        <f>ROUND(SUM(J56:J56),2)</f>
        <v>1126.48</v>
      </c>
      <c r="K54" s="140" t="str">
        <f t="shared" si="0"/>
        <v>2.3.2</v>
      </c>
    </row>
    <row r="55" spans="1:11">
      <c r="A55" s="256" t="s">
        <v>247</v>
      </c>
      <c r="B55" s="259"/>
      <c r="C55" s="251" t="s">
        <v>258</v>
      </c>
      <c r="D55" s="260"/>
      <c r="E55" s="261" t="s">
        <v>259</v>
      </c>
      <c r="F55" s="261"/>
      <c r="G55" s="261"/>
      <c r="H55" s="261"/>
      <c r="I55" s="402" t="s">
        <v>256</v>
      </c>
      <c r="J55" s="262"/>
      <c r="K55" s="140" t="str">
        <f t="shared" si="0"/>
        <v/>
      </c>
    </row>
    <row r="56" spans="1:11">
      <c r="A56" s="256" t="s">
        <v>247</v>
      </c>
      <c r="B56" s="259"/>
      <c r="C56" s="251" t="s">
        <v>260</v>
      </c>
      <c r="D56" s="252"/>
      <c r="E56" s="253">
        <v>1.25</v>
      </c>
      <c r="F56" s="263"/>
      <c r="G56" s="263"/>
      <c r="H56" s="263"/>
      <c r="I56" s="395">
        <f>J50</f>
        <v>901.18</v>
      </c>
      <c r="J56" s="254">
        <f>ROUND(PRODUCT(E56:I56),2)</f>
        <v>1126.48</v>
      </c>
      <c r="K56" s="140" t="str">
        <f t="shared" si="0"/>
        <v/>
      </c>
    </row>
    <row r="57" spans="1:11">
      <c r="A57" s="200" t="s">
        <v>247</v>
      </c>
      <c r="B57" s="200"/>
      <c r="C57" s="255"/>
      <c r="D57" s="255"/>
      <c r="E57" s="255"/>
      <c r="F57" s="255"/>
      <c r="G57" s="255"/>
      <c r="H57" s="255"/>
      <c r="I57" s="200"/>
      <c r="J57" s="255"/>
      <c r="K57" s="140" t="str">
        <f t="shared" si="0"/>
        <v/>
      </c>
    </row>
    <row r="58" ht="38.25" spans="1:11">
      <c r="A58" s="264" t="s">
        <v>162</v>
      </c>
      <c r="B58" s="189" t="str">
        <f>VLOOKUP(A58,'PLANILHA ORCAMENTARIA'!A:J,2,0)</f>
        <v>95876</v>
      </c>
      <c r="C58" s="190" t="str">
        <f>VLOOKUP(A58,'PLANILHA ORCAMENTARIA'!A:J,4,0)</f>
        <v>TRANSPORTE COM CAMINHÃO BASCULANTE DE 14 M³, EM VIA URBANA PAVIMENTADA, DMT ATÉ 30 KM (UNIDADE: M3XKM). AF_07/2020</v>
      </c>
      <c r="D58" s="191" t="str">
        <f>VLOOKUP(A58,'PLANILHA ORCAMENTARIA'!A:J,5,0)</f>
        <v>M3XKM</v>
      </c>
      <c r="E58" s="265"/>
      <c r="F58" s="266"/>
      <c r="G58" s="266"/>
      <c r="H58" s="266"/>
      <c r="I58" s="403"/>
      <c r="J58" s="211">
        <f>ROUND(SUM(J60:J60),2)</f>
        <v>3266.79</v>
      </c>
      <c r="K58" s="140" t="str">
        <f t="shared" si="0"/>
        <v>2.3.3</v>
      </c>
    </row>
    <row r="59" spans="1:11">
      <c r="A59" s="264" t="s">
        <v>247</v>
      </c>
      <c r="B59" s="267"/>
      <c r="C59" s="248" t="s">
        <v>255</v>
      </c>
      <c r="D59" s="268"/>
      <c r="E59" s="269" t="s">
        <v>261</v>
      </c>
      <c r="F59" s="266"/>
      <c r="G59" s="266"/>
      <c r="H59" s="270"/>
      <c r="I59" s="385" t="s">
        <v>256</v>
      </c>
      <c r="J59" s="271"/>
      <c r="K59" s="140" t="str">
        <f t="shared" si="0"/>
        <v/>
      </c>
    </row>
    <row r="60" spans="1:11">
      <c r="A60" s="264" t="s">
        <v>247</v>
      </c>
      <c r="B60" s="267"/>
      <c r="C60" s="251" t="s">
        <v>262</v>
      </c>
      <c r="D60" s="252"/>
      <c r="E60" s="253">
        <v>2.9</v>
      </c>
      <c r="F60" s="272"/>
      <c r="G60" s="272"/>
      <c r="H60" s="272"/>
      <c r="I60" s="404">
        <f>J54</f>
        <v>1126.48</v>
      </c>
      <c r="J60" s="274">
        <f>ROUND(PRODUCT(E60:I60),2)</f>
        <v>3266.79</v>
      </c>
      <c r="K60" s="140" t="str">
        <f t="shared" si="0"/>
        <v/>
      </c>
    </row>
    <row r="61" spans="1:11">
      <c r="A61" s="250" t="s">
        <v>247</v>
      </c>
      <c r="B61" s="275"/>
      <c r="C61" s="276"/>
      <c r="D61" s="276"/>
      <c r="E61" s="276"/>
      <c r="F61" s="276"/>
      <c r="G61" s="276"/>
      <c r="H61" s="276"/>
      <c r="I61" s="275"/>
      <c r="J61" s="277"/>
      <c r="K61" s="140" t="str">
        <f t="shared" si="0"/>
        <v/>
      </c>
    </row>
    <row r="62" spans="1:11">
      <c r="A62" s="180" t="s">
        <v>163</v>
      </c>
      <c r="B62" s="181"/>
      <c r="C62" s="182" t="s">
        <v>77</v>
      </c>
      <c r="D62" s="183"/>
      <c r="E62" s="184"/>
      <c r="F62" s="185"/>
      <c r="G62" s="185"/>
      <c r="H62" s="185"/>
      <c r="I62" s="394"/>
      <c r="J62" s="226"/>
      <c r="K62" s="140" t="str">
        <f t="shared" si="0"/>
        <v>2.4</v>
      </c>
    </row>
    <row r="63" ht="38.25" spans="1:11">
      <c r="A63" s="278" t="s">
        <v>164</v>
      </c>
      <c r="B63" s="189" t="str">
        <f>VLOOKUP(A63,'PLANILHA ORCAMENTARIA'!A:J,2,0)</f>
        <v>100576</v>
      </c>
      <c r="C63" s="190" t="str">
        <f>VLOOKUP(A63,'PLANILHA ORCAMENTARIA'!A:J,4,0)</f>
        <v>REGULARIZAÇÃO E COMPACTAÇÃO DE SUBLEITO DE SOLO PREDOMINANTEMENTE ARGILOSO, PARA OBRAS DE CONSTRUÇÃO DE PAVIMENTOS. AF_09/2024</v>
      </c>
      <c r="D63" s="191" t="str">
        <f>VLOOKUP(A63,'PLANILHA ORCAMENTARIA'!A:J,5,0)</f>
        <v>M2</v>
      </c>
      <c r="E63" s="279"/>
      <c r="F63" s="266"/>
      <c r="G63" s="266"/>
      <c r="H63" s="266"/>
      <c r="I63" s="403"/>
      <c r="J63" s="271">
        <f>ROUND(SUM(J65:J66),2)</f>
        <v>1015.58</v>
      </c>
      <c r="K63" s="140" t="str">
        <f t="shared" si="0"/>
        <v>2.4.2</v>
      </c>
    </row>
    <row r="64" ht="14.25" spans="1:11">
      <c r="A64" s="278" t="s">
        <v>247</v>
      </c>
      <c r="B64" s="280"/>
      <c r="C64" s="281" t="s">
        <v>263</v>
      </c>
      <c r="D64" s="282"/>
      <c r="E64" s="279"/>
      <c r="F64" s="270"/>
      <c r="G64" s="269"/>
      <c r="H64" s="266"/>
      <c r="I64" s="385" t="s">
        <v>264</v>
      </c>
      <c r="J64" s="271"/>
      <c r="K64" s="140" t="str">
        <f t="shared" si="0"/>
        <v/>
      </c>
    </row>
    <row r="65" ht="15" spans="1:11">
      <c r="A65" s="278" t="s">
        <v>247</v>
      </c>
      <c r="B65" s="280"/>
      <c r="C65" s="283" t="s">
        <v>265</v>
      </c>
      <c r="D65" s="284"/>
      <c r="E65" s="279"/>
      <c r="F65" s="263"/>
      <c r="G65" s="285"/>
      <c r="H65" s="286"/>
      <c r="I65" s="405">
        <v>703.5</v>
      </c>
      <c r="J65" s="288">
        <f>ROUND(PRODUCT(E65:I65),2)</f>
        <v>703.5</v>
      </c>
      <c r="K65" s="140" t="str">
        <f t="shared" si="0"/>
        <v/>
      </c>
    </row>
    <row r="66" ht="15" spans="1:11">
      <c r="A66" s="278" t="s">
        <v>247</v>
      </c>
      <c r="B66" s="280"/>
      <c r="C66" s="300" t="s">
        <v>266</v>
      </c>
      <c r="D66" s="282"/>
      <c r="E66" s="279"/>
      <c r="F66" s="204"/>
      <c r="G66" s="285"/>
      <c r="H66" s="270"/>
      <c r="I66" s="405">
        <v>312.08</v>
      </c>
      <c r="J66" s="309">
        <f>ROUND(PRODUCT(E66:I66),2)</f>
        <v>312.08</v>
      </c>
      <c r="K66" s="140" t="str">
        <f t="shared" si="0"/>
        <v/>
      </c>
    </row>
    <row r="67" spans="1:11">
      <c r="A67" s="289" t="s">
        <v>247</v>
      </c>
      <c r="B67" s="290"/>
      <c r="C67" s="291"/>
      <c r="D67" s="291"/>
      <c r="E67" s="291"/>
      <c r="F67" s="291"/>
      <c r="G67" s="291"/>
      <c r="H67" s="291"/>
      <c r="I67" s="290"/>
      <c r="J67" s="292"/>
      <c r="K67" s="140" t="str">
        <f t="shared" si="0"/>
        <v/>
      </c>
    </row>
    <row r="68" ht="38.25" spans="1:11">
      <c r="A68" s="264" t="s">
        <v>165</v>
      </c>
      <c r="B68" s="189" t="str">
        <f>VLOOKUP(A68,'PLANILHA ORCAMENTARIA'!A:J,2,0)</f>
        <v>105730</v>
      </c>
      <c r="C68" s="190" t="str">
        <f>VLOOKUP(A68,'PLANILHA ORCAMENTARIA'!A:J,4,0)</f>
        <v>CONSTRUÇÃO DE BASE E SUB-BASE PARA PAVIMENTAÇÃO DE BRITA GRADUADA SIMPLES, COM ESPESSURA DE 20 CM - EXCLUSIVE CARGA E TRANSPORTE. AF_09/2024</v>
      </c>
      <c r="D68" s="191" t="str">
        <f>VLOOKUP(A68,'PLANILHA ORCAMENTARIA'!A:J,5,0)</f>
        <v>M3</v>
      </c>
      <c r="E68" s="265"/>
      <c r="F68" s="293"/>
      <c r="G68" s="293"/>
      <c r="H68" s="293"/>
      <c r="I68" s="406"/>
      <c r="J68" s="294">
        <f>ROUND(SUM(J70:J72),2)</f>
        <v>203.12</v>
      </c>
      <c r="K68" s="140" t="str">
        <f t="shared" si="0"/>
        <v>2.4.2</v>
      </c>
    </row>
    <row r="69" ht="14.25" spans="1:11">
      <c r="A69" s="264" t="s">
        <v>247</v>
      </c>
      <c r="B69" s="267"/>
      <c r="C69" s="295" t="s">
        <v>263</v>
      </c>
      <c r="D69" s="296"/>
      <c r="E69" s="265"/>
      <c r="F69" s="265"/>
      <c r="G69" s="265"/>
      <c r="H69" s="265"/>
      <c r="I69" s="406"/>
      <c r="J69" s="297"/>
      <c r="K69" s="140" t="str">
        <f t="shared" si="0"/>
        <v/>
      </c>
    </row>
    <row r="70" spans="1:11">
      <c r="A70" s="264" t="s">
        <v>247</v>
      </c>
      <c r="B70" s="267"/>
      <c r="C70" s="298" t="s">
        <v>267</v>
      </c>
      <c r="D70" s="268"/>
      <c r="E70" s="265"/>
      <c r="F70" s="270"/>
      <c r="G70" s="269"/>
      <c r="H70" s="269" t="s">
        <v>268</v>
      </c>
      <c r="I70" s="385" t="s">
        <v>264</v>
      </c>
      <c r="J70" s="299"/>
      <c r="K70" s="140" t="str">
        <f t="shared" si="0"/>
        <v/>
      </c>
    </row>
    <row r="71" spans="1:11">
      <c r="A71" s="264" t="s">
        <v>247</v>
      </c>
      <c r="B71" s="267"/>
      <c r="C71" s="300" t="s">
        <v>265</v>
      </c>
      <c r="D71" s="268"/>
      <c r="E71" s="265"/>
      <c r="F71" s="270"/>
      <c r="G71" s="269"/>
      <c r="H71" s="270">
        <v>0.2</v>
      </c>
      <c r="I71" s="405">
        <f>J65</f>
        <v>703.5</v>
      </c>
      <c r="J71" s="299">
        <f>ROUND(PRODUCT(E71:I71),2)</f>
        <v>140.7</v>
      </c>
      <c r="K71" s="140" t="str">
        <f t="shared" si="0"/>
        <v/>
      </c>
    </row>
    <row r="72" spans="1:11">
      <c r="A72" s="249" t="s">
        <v>247</v>
      </c>
      <c r="B72" s="250"/>
      <c r="C72" s="283" t="s">
        <v>266</v>
      </c>
      <c r="D72" s="296"/>
      <c r="E72" s="265"/>
      <c r="F72" s="253"/>
      <c r="G72" s="253"/>
      <c r="H72" s="286">
        <v>0.2</v>
      </c>
      <c r="I72" s="405">
        <f>J66</f>
        <v>312.08</v>
      </c>
      <c r="J72" s="254">
        <f>ROUND(PRODUCT(E72:I72),2)</f>
        <v>62.42</v>
      </c>
      <c r="K72" s="140" t="str">
        <f t="shared" si="0"/>
        <v/>
      </c>
    </row>
    <row r="73" spans="1:11">
      <c r="A73" s="302" t="s">
        <v>247</v>
      </c>
      <c r="B73" s="303"/>
      <c r="C73" s="304"/>
      <c r="D73" s="304"/>
      <c r="E73" s="304"/>
      <c r="F73" s="304"/>
      <c r="G73" s="304"/>
      <c r="H73" s="304"/>
      <c r="I73" s="303"/>
      <c r="J73" s="305"/>
      <c r="K73" s="140" t="str">
        <f t="shared" si="0"/>
        <v/>
      </c>
    </row>
    <row r="74" ht="51" spans="1:11">
      <c r="A74" s="264" t="s">
        <v>166</v>
      </c>
      <c r="B74" s="189" t="str">
        <f>VLOOKUP(A74,'PLANILHA ORCAMENTARIA'!A:J,2,0)</f>
        <v>COMP-35145154</v>
      </c>
      <c r="C74" s="190" t="str">
        <f>VLOOKUP(A74,'PLANILHA ORCAMENTARIA'!A:J,4,0)</f>
        <v>CARGA E DESCARGA MECANICA DE SOLO UTILIZANDO CAMINHAO BASCULANTE 14,0M3/36T E PA CARREGADEIRA SOBRE PNEUS 128 HP, CAPACIDADE DA CAÇAMBA 1,7 A 2,8 M3, PESO OPERACIONAL 11632 KH</v>
      </c>
      <c r="D74" s="191" t="str">
        <f>VLOOKUP(A74,'PLANILHA ORCAMENTARIA'!A:J,5,0)</f>
        <v>M³</v>
      </c>
      <c r="E74" s="265"/>
      <c r="F74" s="293"/>
      <c r="G74" s="293"/>
      <c r="H74" s="293"/>
      <c r="I74" s="406"/>
      <c r="J74" s="294">
        <f>ROUND(SUM(J76:J76),2)</f>
        <v>253.9</v>
      </c>
      <c r="K74" s="140" t="str">
        <f t="shared" si="0"/>
        <v>2.4.3</v>
      </c>
    </row>
    <row r="75" ht="25.5" spans="1:11">
      <c r="A75" s="278" t="s">
        <v>247</v>
      </c>
      <c r="B75" s="280"/>
      <c r="C75" s="260"/>
      <c r="D75" s="260"/>
      <c r="E75" s="261" t="s">
        <v>259</v>
      </c>
      <c r="F75" s="261"/>
      <c r="G75" s="261"/>
      <c r="H75" s="261"/>
      <c r="I75" s="402" t="s">
        <v>269</v>
      </c>
      <c r="J75" s="288"/>
      <c r="K75" s="140" t="str">
        <f t="shared" si="0"/>
        <v/>
      </c>
    </row>
    <row r="76" ht="14.25" spans="1:11">
      <c r="A76" s="278" t="s">
        <v>247</v>
      </c>
      <c r="B76" s="280"/>
      <c r="C76" s="306" t="s">
        <v>270</v>
      </c>
      <c r="D76" s="307"/>
      <c r="E76" s="217">
        <v>1.25</v>
      </c>
      <c r="F76" s="217"/>
      <c r="G76" s="205"/>
      <c r="H76" s="205"/>
      <c r="I76" s="407">
        <f>J68</f>
        <v>203.12</v>
      </c>
      <c r="J76" s="309">
        <f>ROUND(PRODUCT(E76:I76),2)</f>
        <v>253.9</v>
      </c>
      <c r="K76" s="140" t="str">
        <f t="shared" si="0"/>
        <v/>
      </c>
    </row>
    <row r="77" spans="1:11">
      <c r="A77" s="310" t="s">
        <v>247</v>
      </c>
      <c r="B77" s="311"/>
      <c r="C77" s="311"/>
      <c r="D77" s="311"/>
      <c r="E77" s="312"/>
      <c r="F77" s="312"/>
      <c r="G77" s="312"/>
      <c r="H77" s="312"/>
      <c r="I77" s="312"/>
      <c r="J77" s="313"/>
      <c r="K77" s="140" t="str">
        <f t="shared" si="0"/>
        <v/>
      </c>
    </row>
    <row r="78" ht="25.5" spans="1:11">
      <c r="A78" s="264" t="s">
        <v>167</v>
      </c>
      <c r="B78" s="189" t="str">
        <f>VLOOKUP(A78,'PLANILHA ORCAMENTARIA'!A:J,2,0)</f>
        <v>COMP-83526730</v>
      </c>
      <c r="C78" s="190" t="str">
        <f>VLOOKUP(A78,'PLANILHA ORCAMENTARIA'!A:J,4,0)</f>
        <v>TRANSPORTE COMERCIAL DE BRITA</v>
      </c>
      <c r="D78" s="191" t="str">
        <f>VLOOKUP(A78,'PLANILHA ORCAMENTARIA'!A:J,5,0)</f>
        <v>M³XKM</v>
      </c>
      <c r="E78" s="265"/>
      <c r="F78" s="293"/>
      <c r="G78" s="293"/>
      <c r="H78" s="293"/>
      <c r="I78" s="406"/>
      <c r="J78" s="271">
        <f>ROUND(SUM(J80:J80),2)</f>
        <v>2234.32</v>
      </c>
      <c r="K78" s="140" t="str">
        <f t="shared" si="0"/>
        <v>2.4.4</v>
      </c>
    </row>
    <row r="79" ht="25.5" spans="1:11">
      <c r="A79" s="264" t="s">
        <v>247</v>
      </c>
      <c r="B79" s="267"/>
      <c r="C79" s="314" t="s">
        <v>271</v>
      </c>
      <c r="D79" s="315"/>
      <c r="E79" s="213" t="s">
        <v>261</v>
      </c>
      <c r="F79" s="213"/>
      <c r="G79" s="213"/>
      <c r="H79" s="266"/>
      <c r="I79" s="385" t="s">
        <v>272</v>
      </c>
      <c r="J79" s="271"/>
      <c r="K79" s="140" t="str">
        <f t="shared" si="0"/>
        <v/>
      </c>
    </row>
    <row r="80" ht="14.25" spans="1:11">
      <c r="A80" s="249" t="s">
        <v>247</v>
      </c>
      <c r="B80" s="249"/>
      <c r="C80" s="316" t="s">
        <v>273</v>
      </c>
      <c r="D80" s="248"/>
      <c r="E80" s="193">
        <v>8.8</v>
      </c>
      <c r="F80" s="193"/>
      <c r="G80" s="317"/>
      <c r="H80" s="279"/>
      <c r="I80" s="405">
        <f>J74</f>
        <v>253.9</v>
      </c>
      <c r="J80" s="274">
        <f>ROUND(PRODUCT(E80:I80),2)</f>
        <v>2234.32</v>
      </c>
      <c r="K80" s="140" t="str">
        <f t="shared" ref="K80:K143" si="2">SUBSTITUTE(A80,1,2,1)</f>
        <v/>
      </c>
    </row>
    <row r="81" spans="1:11">
      <c r="A81" s="200" t="s">
        <v>247</v>
      </c>
      <c r="B81" s="200"/>
      <c r="C81" s="255"/>
      <c r="D81" s="255"/>
      <c r="E81" s="255"/>
      <c r="F81" s="255"/>
      <c r="G81" s="255"/>
      <c r="H81" s="255"/>
      <c r="I81" s="200"/>
      <c r="J81" s="255"/>
      <c r="K81" s="140" t="str">
        <f t="shared" si="2"/>
        <v/>
      </c>
    </row>
    <row r="82" ht="51" spans="1:11">
      <c r="A82" s="264" t="s">
        <v>168</v>
      </c>
      <c r="B82" s="189" t="str">
        <f>VLOOKUP(A82,'PLANILHA ORCAMENTARIA'!A:J,2,0)</f>
        <v>CP-92399-27762594</v>
      </c>
      <c r="C82" s="190" t="str">
        <f>VLOOKUP(A82,'PLANILHA ORCAMENTARIA'!A:J,4,0)</f>
        <v>EXECUÇÃO DE VIA EM PISO INTERTRAVADO, COM BLOCO RETANGULAR COR NATURAL/COLORIDO DE 20 X 10 CM, ESPESSURA 8 CM - (SEM O MATERIAL BLOQUETE/PISO INTERTRAVADO)</v>
      </c>
      <c r="D82" s="191" t="str">
        <f>VLOOKUP(A82,'PLANILHA ORCAMENTARIA'!A:J,5,0)</f>
        <v>M2</v>
      </c>
      <c r="E82" s="265"/>
      <c r="F82" s="293"/>
      <c r="G82" s="293"/>
      <c r="H82" s="293"/>
      <c r="I82" s="406"/>
      <c r="J82" s="271">
        <f>ROUND(SUM(J84:J85),2)</f>
        <v>1015.58</v>
      </c>
      <c r="K82" s="140" t="str">
        <f t="shared" si="2"/>
        <v>2.4.5</v>
      </c>
    </row>
    <row r="83" ht="14.25" spans="1:11">
      <c r="A83" s="264" t="s">
        <v>247</v>
      </c>
      <c r="B83" s="267"/>
      <c r="C83" s="281" t="s">
        <v>263</v>
      </c>
      <c r="D83" s="268"/>
      <c r="E83" s="265"/>
      <c r="F83" s="293"/>
      <c r="G83" s="293"/>
      <c r="H83" s="293"/>
      <c r="I83" s="407" t="s">
        <v>264</v>
      </c>
      <c r="J83" s="271"/>
      <c r="K83" s="140" t="str">
        <f t="shared" si="2"/>
        <v/>
      </c>
    </row>
    <row r="84" ht="28.5" spans="1:11">
      <c r="A84" s="249" t="s">
        <v>247</v>
      </c>
      <c r="B84" s="249"/>
      <c r="C84" s="281" t="s">
        <v>274</v>
      </c>
      <c r="D84" s="249"/>
      <c r="E84" s="318"/>
      <c r="F84" s="318"/>
      <c r="G84" s="318"/>
      <c r="H84" s="318"/>
      <c r="I84" s="405">
        <f>I71</f>
        <v>703.5</v>
      </c>
      <c r="J84" s="309">
        <f>ROUND(PRODUCT(E84:I84),2)</f>
        <v>703.5</v>
      </c>
      <c r="K84" s="140" t="str">
        <f t="shared" si="2"/>
        <v/>
      </c>
    </row>
    <row r="85" ht="28.5" spans="1:11">
      <c r="A85" s="249" t="s">
        <v>247</v>
      </c>
      <c r="B85" s="249"/>
      <c r="C85" s="295" t="s">
        <v>275</v>
      </c>
      <c r="D85" s="408"/>
      <c r="E85" s="409"/>
      <c r="F85" s="409"/>
      <c r="G85" s="409"/>
      <c r="H85" s="409"/>
      <c r="I85" s="405">
        <f>I72</f>
        <v>312.08</v>
      </c>
      <c r="J85" s="288">
        <f>ROUND(PRODUCT(E85:I85),2)</f>
        <v>312.08</v>
      </c>
      <c r="K85" s="140" t="str">
        <f t="shared" si="2"/>
        <v/>
      </c>
    </row>
    <row r="86" spans="1:11">
      <c r="A86" s="200" t="s">
        <v>247</v>
      </c>
      <c r="B86" s="200"/>
      <c r="C86" s="255"/>
      <c r="D86" s="255"/>
      <c r="E86" s="255"/>
      <c r="F86" s="255"/>
      <c r="G86" s="255"/>
      <c r="H86" s="255"/>
      <c r="I86" s="200"/>
      <c r="J86" s="255"/>
      <c r="K86" s="140" t="str">
        <f t="shared" si="2"/>
        <v/>
      </c>
    </row>
    <row r="87" ht="63.75" spans="1:11">
      <c r="A87" s="319" t="s">
        <v>169</v>
      </c>
      <c r="B87" s="320" t="str">
        <f>VLOOKUP(A87,'PLANILHA ORCAMENTARIA'!A:J,2,0)</f>
        <v>00036170</v>
      </c>
      <c r="C87" s="321" t="str">
        <f>VLOOKUP(A87,'PLANILHA ORCAMENTARIA'!A:J,4,0)</f>
        <v>BLOQUETE/PISO INTERTRAVADO DE CONCRETO - MODELO ONDA/16 FACES/RETANGULAR/TIJOLINHO/PAVER/HOLANDES/PARALELEPIPEDO, *20 X 10* CM, E = 8 CM, RESISTENCIA DE 35 MPA, COR NATURAL - BDI = 10,07</v>
      </c>
      <c r="D87" s="322" t="str">
        <f>VLOOKUP(A87,'PLANILHA ORCAMENTARIA'!A:J,5,0)</f>
        <v>M2</v>
      </c>
      <c r="E87" s="323"/>
      <c r="F87" s="324"/>
      <c r="G87" s="324"/>
      <c r="H87" s="324"/>
      <c r="I87" s="410"/>
      <c r="J87" s="325">
        <f>ROUND(SUM(J89:J89),2)</f>
        <v>712.72</v>
      </c>
      <c r="K87" s="140" t="str">
        <f t="shared" si="2"/>
        <v>2.4.6</v>
      </c>
    </row>
    <row r="88" spans="1:11">
      <c r="A88" s="326" t="s">
        <v>247</v>
      </c>
      <c r="B88" s="326"/>
      <c r="C88" s="327"/>
      <c r="D88" s="328"/>
      <c r="E88" s="329" t="s">
        <v>276</v>
      </c>
      <c r="F88" s="330"/>
      <c r="G88" s="330"/>
      <c r="H88" s="330"/>
      <c r="I88" s="333" t="s">
        <v>264</v>
      </c>
      <c r="J88" s="330"/>
      <c r="K88" s="140" t="str">
        <f t="shared" si="2"/>
        <v/>
      </c>
    </row>
    <row r="89" spans="1:11">
      <c r="A89" s="326" t="s">
        <v>247</v>
      </c>
      <c r="B89" s="326"/>
      <c r="C89" s="331" t="s">
        <v>277</v>
      </c>
      <c r="D89" s="326"/>
      <c r="E89" s="332">
        <v>1.0131</v>
      </c>
      <c r="F89" s="333"/>
      <c r="G89" s="333"/>
      <c r="H89" s="333"/>
      <c r="I89" s="333">
        <f>J84</f>
        <v>703.5</v>
      </c>
      <c r="J89" s="334">
        <f>ROUND(PRODUCT(E89:I89),2)</f>
        <v>712.72</v>
      </c>
      <c r="K89" s="140" t="str">
        <f t="shared" si="2"/>
        <v/>
      </c>
    </row>
    <row r="90" spans="1:11">
      <c r="A90" s="326" t="s">
        <v>247</v>
      </c>
      <c r="B90" s="326"/>
      <c r="C90" s="326"/>
      <c r="D90" s="326"/>
      <c r="E90" s="333"/>
      <c r="F90" s="333"/>
      <c r="G90" s="333"/>
      <c r="H90" s="333"/>
      <c r="I90" s="333"/>
      <c r="J90" s="333"/>
      <c r="K90" s="140" t="str">
        <f t="shared" si="2"/>
        <v/>
      </c>
    </row>
    <row r="91" ht="63.75" spans="1:11">
      <c r="A91" s="319" t="s">
        <v>170</v>
      </c>
      <c r="B91" s="320" t="str">
        <f>VLOOKUP(A91,'PLANILHA ORCAMENTARIA'!A:J,2,0)</f>
        <v>00036154</v>
      </c>
      <c r="C91" s="321" t="str">
        <f>VLOOKUP(A91,'PLANILHA ORCAMENTARIA'!A:J,4,0)</f>
        <v>BLOQUETE/PISO INTERTRAVADO DE CONCRETO - MODELO ONDA/16 FACES/RETANGULAR/TIJOLINHO/PAVER/HOLANDES/PARALELEPIPEDO, *20 X 10* CM, E = 8 CM, RESISTENCIA DE 35 MPA, COLORIDO - BDI = 10,07</v>
      </c>
      <c r="D91" s="322" t="str">
        <f>VLOOKUP(A91,'PLANILHA ORCAMENTARIA'!A:J,5,0)</f>
        <v>M2</v>
      </c>
      <c r="E91" s="323"/>
      <c r="F91" s="324"/>
      <c r="G91" s="324"/>
      <c r="H91" s="324"/>
      <c r="I91" s="410"/>
      <c r="J91" s="325">
        <f>ROUND(SUM(J93:J93),2)</f>
        <v>316.17</v>
      </c>
      <c r="K91" s="140" t="str">
        <f t="shared" si="2"/>
        <v>2.4.7</v>
      </c>
    </row>
    <row r="92" spans="1:11">
      <c r="A92" s="326" t="s">
        <v>247</v>
      </c>
      <c r="B92" s="326"/>
      <c r="C92" s="327"/>
      <c r="D92" s="328"/>
      <c r="E92" s="329" t="s">
        <v>276</v>
      </c>
      <c r="F92" s="330"/>
      <c r="G92" s="330"/>
      <c r="H92" s="330"/>
      <c r="I92" s="333" t="s">
        <v>264</v>
      </c>
      <c r="J92" s="330"/>
      <c r="K92" s="140" t="str">
        <f t="shared" si="2"/>
        <v/>
      </c>
    </row>
    <row r="93" spans="1:11">
      <c r="A93" s="326" t="s">
        <v>247</v>
      </c>
      <c r="B93" s="326"/>
      <c r="C93" s="331" t="s">
        <v>277</v>
      </c>
      <c r="D93" s="326"/>
      <c r="E93" s="332">
        <v>1.0131</v>
      </c>
      <c r="F93" s="333"/>
      <c r="G93" s="333"/>
      <c r="H93" s="333"/>
      <c r="I93" s="333">
        <f>J85</f>
        <v>312.08</v>
      </c>
      <c r="J93" s="334">
        <f>ROUND(PRODUCT(E93:I93),2)</f>
        <v>316.17</v>
      </c>
      <c r="K93" s="140" t="str">
        <f t="shared" si="2"/>
        <v/>
      </c>
    </row>
    <row r="94" spans="1:11">
      <c r="A94" s="326" t="s">
        <v>247</v>
      </c>
      <c r="B94" s="326"/>
      <c r="C94" s="326"/>
      <c r="D94" s="326"/>
      <c r="E94" s="333"/>
      <c r="F94" s="333"/>
      <c r="G94" s="333"/>
      <c r="H94" s="333"/>
      <c r="I94" s="333"/>
      <c r="J94" s="333"/>
      <c r="K94" s="140" t="str">
        <f t="shared" si="2"/>
        <v/>
      </c>
    </row>
    <row r="95" ht="51" spans="1:11">
      <c r="A95" s="219" t="s">
        <v>171</v>
      </c>
      <c r="B95" s="189" t="str">
        <f>VLOOKUP(A95,'PLANILHA ORCAMENTARIA'!A:J,2,0)</f>
        <v>94273</v>
      </c>
      <c r="C95" s="190" t="str">
        <f>VLOOKUP(A95,'PLANILHA ORCAMENTARIA'!A:J,4,0)</f>
        <v>ASSENTAMENTO DE GUIA (MEIO-FIO) EM TRECHO RETO, CONFECCIONADA EM CONCRETO PRÉ-FABRICADO, DIMENSÕES 100X15X13X30 CM (COMPRIMENTO X BASE INFERIOR X BASE SUPERIOR X ALTURA). AF_01/2024</v>
      </c>
      <c r="D95" s="191" t="str">
        <f>VLOOKUP(A95,'PLANILHA ORCAMENTARIA'!A:J,5,0)</f>
        <v>M</v>
      </c>
      <c r="E95" s="192"/>
      <c r="F95" s="198"/>
      <c r="G95" s="198"/>
      <c r="H95" s="198"/>
      <c r="I95" s="371"/>
      <c r="J95" s="211">
        <f>ROUND(SUM(J97:J98),2)</f>
        <v>516.49</v>
      </c>
      <c r="K95" s="140" t="str">
        <f t="shared" si="2"/>
        <v>2.4.8</v>
      </c>
    </row>
    <row r="96" ht="14.25" spans="1:11">
      <c r="A96" s="219" t="s">
        <v>247</v>
      </c>
      <c r="B96" s="212"/>
      <c r="C96" s="281" t="s">
        <v>263</v>
      </c>
      <c r="D96" s="191"/>
      <c r="E96" s="192"/>
      <c r="F96" s="213" t="s">
        <v>244</v>
      </c>
      <c r="G96" s="198"/>
      <c r="H96" s="198"/>
      <c r="I96" s="371"/>
      <c r="J96" s="211"/>
      <c r="K96" s="140" t="str">
        <f t="shared" si="2"/>
        <v/>
      </c>
    </row>
    <row r="97" ht="25.5" spans="1:11">
      <c r="A97" s="335" t="s">
        <v>247</v>
      </c>
      <c r="B97" s="336"/>
      <c r="C97" s="337" t="s">
        <v>278</v>
      </c>
      <c r="D97" s="338"/>
      <c r="E97" s="339"/>
      <c r="F97" s="340">
        <v>506.13</v>
      </c>
      <c r="G97" s="341"/>
      <c r="H97" s="341"/>
      <c r="I97" s="411"/>
      <c r="J97" s="342">
        <f t="shared" ref="J97:J98" si="3">ROUND(PRODUCT(E97:I97),2)</f>
        <v>506.13</v>
      </c>
      <c r="K97" s="140" t="str">
        <f t="shared" si="2"/>
        <v/>
      </c>
    </row>
    <row r="98" ht="25.5" spans="1:11">
      <c r="A98" s="335" t="s">
        <v>247</v>
      </c>
      <c r="B98" s="336"/>
      <c r="C98" s="343" t="s">
        <v>279</v>
      </c>
      <c r="D98" s="191"/>
      <c r="E98" s="192"/>
      <c r="F98" s="270">
        <v>10.36</v>
      </c>
      <c r="G98" s="344"/>
      <c r="H98" s="344"/>
      <c r="I98" s="411"/>
      <c r="J98" s="345">
        <f t="shared" si="3"/>
        <v>10.36</v>
      </c>
      <c r="K98" s="140" t="str">
        <f t="shared" si="2"/>
        <v/>
      </c>
    </row>
    <row r="99" ht="14.25" customHeight="1" spans="1:11">
      <c r="A99" s="200" t="s">
        <v>247</v>
      </c>
      <c r="B99" s="200"/>
      <c r="C99" s="255"/>
      <c r="D99" s="255"/>
      <c r="E99" s="255"/>
      <c r="F99" s="255"/>
      <c r="G99" s="255"/>
      <c r="H99" s="255"/>
      <c r="I99" s="200"/>
      <c r="J99" s="255"/>
      <c r="K99" s="140" t="str">
        <f t="shared" si="2"/>
        <v/>
      </c>
    </row>
    <row r="100" ht="14.25" customHeight="1" spans="1:11">
      <c r="A100" s="180" t="s">
        <v>172</v>
      </c>
      <c r="B100" s="181"/>
      <c r="C100" s="182" t="s">
        <v>103</v>
      </c>
      <c r="D100" s="182"/>
      <c r="E100" s="224"/>
      <c r="F100" s="225"/>
      <c r="G100" s="225"/>
      <c r="H100" s="225"/>
      <c r="I100" s="396"/>
      <c r="J100" s="226"/>
      <c r="K100" s="140" t="str">
        <f t="shared" si="2"/>
        <v>2.5</v>
      </c>
    </row>
    <row r="101" spans="1:11">
      <c r="A101" s="346" t="s">
        <v>173</v>
      </c>
      <c r="B101" s="189" t="str">
        <f>VLOOKUP(A101,'PLANILHA ORCAMENTARIA'!A:J,2,0)</f>
        <v>93358</v>
      </c>
      <c r="C101" s="190" t="str">
        <f>VLOOKUP(A101,'PLANILHA ORCAMENTARIA'!A:J,4,0)</f>
        <v>ESCAVAÇÃO MANUAL DE VALA. AF_09/2024</v>
      </c>
      <c r="D101" s="191" t="str">
        <f>VLOOKUP(A101,'PLANILHA ORCAMENTARIA'!A:J,5,0)</f>
        <v>M3</v>
      </c>
      <c r="E101" s="341"/>
      <c r="F101" s="341"/>
      <c r="G101" s="341"/>
      <c r="H101" s="341"/>
      <c r="I101" s="411"/>
      <c r="J101" s="347">
        <f>ROUND(SUM(J102:J104),2)</f>
        <v>4.95</v>
      </c>
      <c r="K101" s="140" t="str">
        <f t="shared" si="2"/>
        <v>2.5.2</v>
      </c>
    </row>
    <row r="102" ht="14.25" customHeight="1" spans="1:11">
      <c r="A102" s="348" t="s">
        <v>247</v>
      </c>
      <c r="B102" s="348"/>
      <c r="C102" s="349" t="s">
        <v>280</v>
      </c>
      <c r="D102" s="191"/>
      <c r="E102" s="350"/>
      <c r="F102" s="351" t="s">
        <v>244</v>
      </c>
      <c r="G102" s="351" t="s">
        <v>245</v>
      </c>
      <c r="H102" s="351" t="s">
        <v>281</v>
      </c>
      <c r="I102" s="350"/>
      <c r="J102" s="352"/>
      <c r="K102" s="140" t="str">
        <f t="shared" si="2"/>
        <v/>
      </c>
    </row>
    <row r="103" ht="28.5" spans="1:11">
      <c r="A103" s="348" t="s">
        <v>247</v>
      </c>
      <c r="B103" s="348"/>
      <c r="C103" s="306" t="s">
        <v>282</v>
      </c>
      <c r="D103" s="353"/>
      <c r="E103" s="354"/>
      <c r="F103" s="351">
        <f>7*20+14.68</f>
        <v>154.68</v>
      </c>
      <c r="G103" s="351">
        <v>0.4</v>
      </c>
      <c r="H103" s="351">
        <f>0.16-0.08</f>
        <v>0.08</v>
      </c>
      <c r="I103" s="412"/>
      <c r="J103" s="206">
        <f>ROUND(PRODUCT(E103:I103),2)</f>
        <v>4.95</v>
      </c>
      <c r="K103" s="140" t="str">
        <f t="shared" si="2"/>
        <v/>
      </c>
    </row>
    <row r="104" ht="14.25" customHeight="1" spans="1:11">
      <c r="A104" s="356" t="s">
        <v>247</v>
      </c>
      <c r="B104" s="357"/>
      <c r="C104" s="358"/>
      <c r="D104" s="358"/>
      <c r="E104" s="358"/>
      <c r="F104" s="358"/>
      <c r="G104" s="358"/>
      <c r="H104" s="358"/>
      <c r="I104" s="357"/>
      <c r="J104" s="358"/>
      <c r="K104" s="140" t="str">
        <f t="shared" si="2"/>
        <v/>
      </c>
    </row>
    <row r="105" ht="38.25" spans="1:11">
      <c r="A105" s="346" t="s">
        <v>174</v>
      </c>
      <c r="B105" s="189" t="str">
        <f>VLOOKUP(A105,'PLANILHA ORCAMENTARIA'!A:J,2,0)</f>
        <v>94974</v>
      </c>
      <c r="C105" s="190" t="str">
        <f>VLOOKUP(A105,'PLANILHA ORCAMENTARIA'!A:J,4,0)</f>
        <v>CONCRETO MAGRO PARA LASTRO, TRAÇO 1:4,5:4,5 (EM MASSA SECA DE CIMENTO/ AREIA MÉDIA/ BRITA 1) - PREPARO MANUAL. AF_05/2021</v>
      </c>
      <c r="D105" s="191" t="str">
        <f>VLOOKUP(A105,'PLANILHA ORCAMENTARIA'!A:J,5,0)</f>
        <v>M3</v>
      </c>
      <c r="E105" s="341"/>
      <c r="F105" s="344"/>
      <c r="G105" s="344"/>
      <c r="H105" s="344"/>
      <c r="I105" s="411"/>
      <c r="J105" s="359">
        <f>ROUND(SUM(J106:J108),2)</f>
        <v>3.09</v>
      </c>
      <c r="K105" s="140" t="str">
        <f t="shared" si="2"/>
        <v>2.5.2</v>
      </c>
    </row>
    <row r="106" ht="14.25" customHeight="1" spans="1:11">
      <c r="A106" s="348" t="s">
        <v>247</v>
      </c>
      <c r="B106" s="348"/>
      <c r="C106" s="248" t="s">
        <v>280</v>
      </c>
      <c r="D106" s="190"/>
      <c r="E106" s="193"/>
      <c r="F106" s="360" t="s">
        <v>244</v>
      </c>
      <c r="G106" s="360" t="s">
        <v>245</v>
      </c>
      <c r="H106" s="360" t="s">
        <v>281</v>
      </c>
      <c r="I106" s="350"/>
      <c r="J106" s="361"/>
      <c r="K106" s="140" t="str">
        <f t="shared" si="2"/>
        <v/>
      </c>
    </row>
    <row r="107" ht="14.25" customHeight="1" spans="1:11">
      <c r="A107" s="348" t="s">
        <v>247</v>
      </c>
      <c r="B107" s="348"/>
      <c r="C107" s="362" t="s">
        <v>283</v>
      </c>
      <c r="D107" s="363"/>
      <c r="E107" s="364"/>
      <c r="F107" s="351">
        <f>F103</f>
        <v>154.68</v>
      </c>
      <c r="G107" s="351">
        <v>0.4</v>
      </c>
      <c r="H107" s="351">
        <v>0.05</v>
      </c>
      <c r="I107" s="412"/>
      <c r="J107" s="206">
        <f>ROUND(PRODUCT(E107:I107),2)</f>
        <v>3.09</v>
      </c>
      <c r="K107" s="140" t="str">
        <f t="shared" si="2"/>
        <v/>
      </c>
    </row>
    <row r="108" ht="14.25" customHeight="1" spans="1:11">
      <c r="A108" s="356" t="s">
        <v>247</v>
      </c>
      <c r="B108" s="357"/>
      <c r="C108" s="358"/>
      <c r="D108" s="358"/>
      <c r="E108" s="358"/>
      <c r="F108" s="358"/>
      <c r="G108" s="358"/>
      <c r="H108" s="358"/>
      <c r="I108" s="357"/>
      <c r="J108" s="358"/>
      <c r="K108" s="140" t="str">
        <f t="shared" si="2"/>
        <v/>
      </c>
    </row>
    <row r="109" ht="38.25" spans="1:11">
      <c r="A109" s="346" t="s">
        <v>175</v>
      </c>
      <c r="B109" s="189" t="str">
        <f>VLOOKUP(A109,'PLANILHA ORCAMENTARIA'!A:J,2,0)</f>
        <v>94971</v>
      </c>
      <c r="C109" s="190" t="str">
        <f>VLOOKUP(A109,'PLANILHA ORCAMENTARIA'!A:J,4,0)</f>
        <v>CONCRETO FCK = 25MPA, TRAÇO 1:2,3:2,7 (EM MASSA SECA DE CIMENTO/ AREIA MÉDIA/ BRITA 1) - PREPARO MECÂNICO COM BETONEIRA 600 L. AF_05/2021</v>
      </c>
      <c r="D109" s="191" t="str">
        <f>VLOOKUP(A109,'PLANILHA ORCAMENTARIA'!A:J,5,0)</f>
        <v>M3</v>
      </c>
      <c r="E109" s="341"/>
      <c r="F109" s="344"/>
      <c r="G109" s="344"/>
      <c r="H109" s="344"/>
      <c r="I109" s="411"/>
      <c r="J109" s="359">
        <f>ROUND(SUM(J110:J112),2)</f>
        <v>4.95</v>
      </c>
      <c r="K109" s="140" t="str">
        <f t="shared" si="2"/>
        <v>2.5.3</v>
      </c>
    </row>
    <row r="110" ht="14.25" customHeight="1" spans="1:11">
      <c r="A110" s="348" t="s">
        <v>247</v>
      </c>
      <c r="B110" s="348"/>
      <c r="C110" s="349" t="s">
        <v>280</v>
      </c>
      <c r="D110" s="191"/>
      <c r="E110" s="350"/>
      <c r="F110" s="351" t="s">
        <v>244</v>
      </c>
      <c r="G110" s="351" t="s">
        <v>245</v>
      </c>
      <c r="H110" s="351" t="s">
        <v>281</v>
      </c>
      <c r="I110" s="350"/>
      <c r="J110" s="352"/>
      <c r="K110" s="140" t="str">
        <f t="shared" si="2"/>
        <v/>
      </c>
    </row>
    <row r="111" ht="28.5" spans="1:11">
      <c r="A111" s="348" t="s">
        <v>247</v>
      </c>
      <c r="B111" s="348"/>
      <c r="C111" s="295" t="s">
        <v>284</v>
      </c>
      <c r="D111" s="365"/>
      <c r="E111" s="366"/>
      <c r="F111" s="360">
        <f>F103</f>
        <v>154.68</v>
      </c>
      <c r="G111" s="360">
        <v>0.4</v>
      </c>
      <c r="H111" s="360">
        <f>0.16-0.08</f>
        <v>0.08</v>
      </c>
      <c r="I111" s="412"/>
      <c r="J111" s="246">
        <f>ROUND(PRODUCT(E111:I111),2)</f>
        <v>4.95</v>
      </c>
      <c r="K111" s="140" t="str">
        <f t="shared" si="2"/>
        <v/>
      </c>
    </row>
    <row r="112" ht="14.25" customHeight="1" spans="1:11">
      <c r="A112" s="356" t="s">
        <v>247</v>
      </c>
      <c r="B112" s="357"/>
      <c r="C112" s="358"/>
      <c r="D112" s="358"/>
      <c r="E112" s="358"/>
      <c r="F112" s="358"/>
      <c r="G112" s="358"/>
      <c r="H112" s="358"/>
      <c r="I112" s="357"/>
      <c r="J112" s="358"/>
      <c r="K112" s="140" t="str">
        <f t="shared" si="2"/>
        <v/>
      </c>
    </row>
    <row r="113" ht="25.5" spans="1:11">
      <c r="A113" s="346" t="s">
        <v>176</v>
      </c>
      <c r="B113" s="189" t="str">
        <f>VLOOKUP(A113,'PLANILHA ORCAMENTARIA'!A:J,2,0)</f>
        <v>CP-74157/004-48264518</v>
      </c>
      <c r="C113" s="190" t="str">
        <f>VLOOKUP(A113,'PLANILHA ORCAMENTARIA'!A:J,4,0)</f>
        <v>LANCAMENTO/APLICACAO MANUAL DE CONCRETO EM FUNDACOES (concreto magro)</v>
      </c>
      <c r="D113" s="191" t="str">
        <f>VLOOKUP(A113,'PLANILHA ORCAMENTARIA'!A:J,5,0)</f>
        <v>M3</v>
      </c>
      <c r="E113" s="341"/>
      <c r="F113" s="344"/>
      <c r="G113" s="344"/>
      <c r="H113" s="344"/>
      <c r="I113" s="411"/>
      <c r="J113" s="359">
        <f>ROUND(SUM(J114:J116),2)</f>
        <v>8.04</v>
      </c>
      <c r="K113" s="140" t="str">
        <f t="shared" si="2"/>
        <v>2.5.4</v>
      </c>
    </row>
    <row r="114" ht="14.25" customHeight="1" spans="1:11">
      <c r="A114" s="348" t="s">
        <v>247</v>
      </c>
      <c r="B114" s="348"/>
      <c r="C114" s="349" t="s">
        <v>280</v>
      </c>
      <c r="D114" s="191"/>
      <c r="E114" s="350"/>
      <c r="F114" s="351"/>
      <c r="G114" s="351"/>
      <c r="H114" s="351"/>
      <c r="I114" s="350"/>
      <c r="J114" s="352"/>
      <c r="K114" s="140" t="str">
        <f t="shared" si="2"/>
        <v/>
      </c>
    </row>
    <row r="115" ht="14.25" customHeight="1" spans="1:11">
      <c r="A115" s="348" t="s">
        <v>247</v>
      </c>
      <c r="B115" s="348"/>
      <c r="C115" s="368" t="s">
        <v>285</v>
      </c>
      <c r="D115" s="363"/>
      <c r="E115" s="364"/>
      <c r="F115" s="351"/>
      <c r="G115" s="351"/>
      <c r="H115" s="351"/>
      <c r="I115" s="412">
        <f>J109+J105</f>
        <v>8.04</v>
      </c>
      <c r="J115" s="206">
        <f>ROUND(PRODUCT(E115:I115),2)</f>
        <v>8.04</v>
      </c>
      <c r="K115" s="140" t="str">
        <f t="shared" si="2"/>
        <v/>
      </c>
    </row>
    <row r="116" ht="14.25" customHeight="1" spans="1:11">
      <c r="A116" s="356" t="s">
        <v>247</v>
      </c>
      <c r="B116" s="357"/>
      <c r="C116" s="358"/>
      <c r="D116" s="358"/>
      <c r="E116" s="358"/>
      <c r="F116" s="358"/>
      <c r="G116" s="358"/>
      <c r="H116" s="358"/>
      <c r="I116" s="357"/>
      <c r="J116" s="358"/>
      <c r="K116" s="140" t="str">
        <f t="shared" si="2"/>
        <v/>
      </c>
    </row>
    <row r="117" ht="38.25" spans="1:11">
      <c r="A117" s="346" t="s">
        <v>177</v>
      </c>
      <c r="B117" s="189" t="str">
        <f>VLOOKUP(A117,'PLANILHA ORCAMENTARIA'!A:J,2,0)</f>
        <v>CP-S03639-45770834</v>
      </c>
      <c r="C117" s="190" t="str">
        <f>VLOOKUP(A117,'PLANILHA ORCAMENTARIA'!A:J,4,0)</f>
        <v>Fornecimento e instalação de tela aço soldada nervurada CA-60, Q-283, malha 10x10cm, ferro 6.02mm (4,48 kg/m2), painel 2,45x6,0m, Telcon ou similar</v>
      </c>
      <c r="D117" s="191" t="str">
        <f>VLOOKUP(A117,'PLANILHA ORCAMENTARIA'!A:J,5,0)</f>
        <v>m2</v>
      </c>
      <c r="E117" s="341"/>
      <c r="F117" s="344"/>
      <c r="G117" s="344"/>
      <c r="H117" s="344"/>
      <c r="I117" s="411"/>
      <c r="J117" s="359">
        <f>ROUND(SUM(J118:J120),2)</f>
        <v>61.87</v>
      </c>
      <c r="K117" s="140" t="str">
        <f t="shared" si="2"/>
        <v>2.5.5</v>
      </c>
    </row>
    <row r="118" ht="14.25" customHeight="1" spans="1:11">
      <c r="A118" s="348" t="s">
        <v>247</v>
      </c>
      <c r="B118" s="348"/>
      <c r="C118" s="349" t="s">
        <v>280</v>
      </c>
      <c r="D118" s="191"/>
      <c r="E118" s="350"/>
      <c r="F118" s="351" t="s">
        <v>244</v>
      </c>
      <c r="G118" s="351" t="s">
        <v>245</v>
      </c>
      <c r="H118" s="351"/>
      <c r="I118" s="350"/>
      <c r="J118" s="352"/>
      <c r="K118" s="140" t="str">
        <f t="shared" si="2"/>
        <v/>
      </c>
    </row>
    <row r="119" ht="14.25" customHeight="1" spans="1:11">
      <c r="A119" s="348" t="s">
        <v>247</v>
      </c>
      <c r="B119" s="348"/>
      <c r="C119" s="281" t="s">
        <v>286</v>
      </c>
      <c r="D119" s="369"/>
      <c r="E119" s="370"/>
      <c r="F119" s="351">
        <f>F103</f>
        <v>154.68</v>
      </c>
      <c r="G119" s="351">
        <v>0.4</v>
      </c>
      <c r="H119" s="351"/>
      <c r="I119" s="412"/>
      <c r="J119" s="206">
        <f>ROUND(PRODUCT(E119:I119),2)</f>
        <v>61.87</v>
      </c>
      <c r="K119" s="140" t="str">
        <f t="shared" si="2"/>
        <v/>
      </c>
    </row>
    <row r="120" ht="14.25" customHeight="1" spans="1:11">
      <c r="A120" s="356" t="s">
        <v>247</v>
      </c>
      <c r="B120" s="357"/>
      <c r="C120" s="358"/>
      <c r="D120" s="358"/>
      <c r="E120" s="358"/>
      <c r="F120" s="358"/>
      <c r="G120" s="358"/>
      <c r="H120" s="358"/>
      <c r="I120" s="357"/>
      <c r="J120" s="358"/>
      <c r="K120" s="140" t="str">
        <f t="shared" si="2"/>
        <v/>
      </c>
    </row>
    <row r="121" spans="1:11">
      <c r="A121" s="180" t="s">
        <v>178</v>
      </c>
      <c r="B121" s="181"/>
      <c r="C121" s="182" t="s">
        <v>121</v>
      </c>
      <c r="D121" s="182"/>
      <c r="E121" s="224"/>
      <c r="F121" s="225"/>
      <c r="G121" s="225"/>
      <c r="H121" s="225"/>
      <c r="I121" s="396"/>
      <c r="J121" s="226"/>
      <c r="K121" s="140" t="str">
        <f t="shared" si="2"/>
        <v>2.6</v>
      </c>
    </row>
    <row r="122" ht="25.5" spans="1:11">
      <c r="A122" s="346" t="s">
        <v>180</v>
      </c>
      <c r="B122" s="189" t="str">
        <f>VLOOKUP(A122,'PLANILHA ORCAMENTARIA'!A:J,2,0)</f>
        <v>5213421</v>
      </c>
      <c r="C122" s="190" t="str">
        <f>VLOOKUP(A122,'PLANILHA ORCAMENTARIA'!A:J,4,0)</f>
        <v>Confecção de placa em aço nº 16 galvanizado, com película tipo I + IV</v>
      </c>
      <c r="D122" s="191" t="str">
        <f>VLOOKUP(A122,'PLANILHA ORCAMENTARIA'!A:J,5,0)</f>
        <v>m²</v>
      </c>
      <c r="E122" s="341"/>
      <c r="F122" s="344"/>
      <c r="G122" s="344"/>
      <c r="H122" s="344"/>
      <c r="I122" s="411"/>
      <c r="J122" s="359">
        <f>ROUND(SUM(J123:J126),2)</f>
        <v>6.6</v>
      </c>
      <c r="K122" s="140" t="str">
        <f t="shared" si="2"/>
        <v>2.6.2</v>
      </c>
    </row>
    <row r="123" spans="1:11">
      <c r="A123" s="348" t="s">
        <v>247</v>
      </c>
      <c r="B123" s="348"/>
      <c r="C123" s="349" t="s">
        <v>287</v>
      </c>
      <c r="D123" s="191"/>
      <c r="E123" s="350"/>
      <c r="F123" s="371"/>
      <c r="G123" s="371"/>
      <c r="H123" s="350" t="s">
        <v>264</v>
      </c>
      <c r="I123" s="350" t="s">
        <v>288</v>
      </c>
      <c r="J123" s="352"/>
      <c r="K123" s="140" t="str">
        <f t="shared" si="2"/>
        <v/>
      </c>
    </row>
    <row r="124" spans="1:11">
      <c r="A124" s="348" t="s">
        <v>247</v>
      </c>
      <c r="B124" s="348"/>
      <c r="C124" s="372" t="s">
        <v>289</v>
      </c>
      <c r="D124" s="372"/>
      <c r="E124" s="263"/>
      <c r="F124" s="263"/>
      <c r="G124" s="263"/>
      <c r="H124" s="263">
        <v>2.2</v>
      </c>
      <c r="I124" s="400">
        <v>1</v>
      </c>
      <c r="J124" s="246">
        <f>ROUND(PRODUCT(E124:I124),2)</f>
        <v>2.2</v>
      </c>
      <c r="K124" s="140" t="str">
        <f t="shared" si="2"/>
        <v/>
      </c>
    </row>
    <row r="125" spans="1:11">
      <c r="A125" s="356" t="s">
        <v>247</v>
      </c>
      <c r="B125" s="357"/>
      <c r="C125" s="373" t="s">
        <v>290</v>
      </c>
      <c r="D125" s="374"/>
      <c r="E125" s="375"/>
      <c r="F125" s="375"/>
      <c r="G125" s="375"/>
      <c r="H125" s="375">
        <v>2.2</v>
      </c>
      <c r="I125" s="412">
        <v>2</v>
      </c>
      <c r="J125" s="246">
        <f>ROUND(PRODUCT(E125:I125),2)</f>
        <v>4.4</v>
      </c>
      <c r="K125" s="140" t="str">
        <f t="shared" si="2"/>
        <v/>
      </c>
    </row>
    <row r="126" spans="1:11">
      <c r="A126" s="356" t="s">
        <v>247</v>
      </c>
      <c r="B126" s="357"/>
      <c r="C126" s="358"/>
      <c r="D126" s="358"/>
      <c r="E126" s="358"/>
      <c r="F126" s="358"/>
      <c r="G126" s="358"/>
      <c r="H126" s="358"/>
      <c r="I126" s="357"/>
      <c r="J126" s="358"/>
      <c r="K126" s="140" t="str">
        <f t="shared" si="2"/>
        <v/>
      </c>
    </row>
    <row r="127" ht="38.25" spans="1:11">
      <c r="A127" s="219" t="s">
        <v>181</v>
      </c>
      <c r="B127" s="189" t="str">
        <f>VLOOKUP(A127,'PLANILHA ORCAMENTARIA'!A:J,2,0)</f>
        <v>103695</v>
      </c>
      <c r="C127" s="190" t="str">
        <f>VLOOKUP(A127,'PLANILHA ORCAMENTARIA'!A:J,4,0)</f>
        <v>FORNECIMENTO E INSTALAÇÃO DE SUPORTE DE MADEIRA PARA PLACAS DE SINALIZAÇÃO, EM SOLO, COM H= DE 2,0 M E SEÇÃO DE 7,5 X 7,5 CM. AF_03/2022</v>
      </c>
      <c r="D127" s="191" t="str">
        <f>VLOOKUP(A127,'PLANILHA ORCAMENTARIA'!A:J,5,0)</f>
        <v>UN</v>
      </c>
      <c r="E127" s="192"/>
      <c r="F127" s="198"/>
      <c r="G127" s="198"/>
      <c r="H127" s="198"/>
      <c r="I127" s="371"/>
      <c r="J127" s="199">
        <f>ROUND(SUM(J128:J129),2)</f>
        <v>3</v>
      </c>
      <c r="K127" s="140" t="str">
        <f t="shared" si="2"/>
        <v>2.6.3</v>
      </c>
    </row>
    <row r="128" spans="1:11">
      <c r="A128" s="220" t="s">
        <v>247</v>
      </c>
      <c r="B128" s="220"/>
      <c r="C128" s="248" t="s">
        <v>287</v>
      </c>
      <c r="D128" s="190"/>
      <c r="E128" s="192"/>
      <c r="F128" s="192"/>
      <c r="G128" s="192"/>
      <c r="H128" s="192"/>
      <c r="I128" s="350" t="s">
        <v>288</v>
      </c>
      <c r="J128" s="246"/>
      <c r="K128" s="140" t="str">
        <f t="shared" si="2"/>
        <v/>
      </c>
    </row>
    <row r="129" spans="1:11">
      <c r="A129" s="376" t="s">
        <v>247</v>
      </c>
      <c r="B129" s="376"/>
      <c r="C129" s="377" t="s">
        <v>291</v>
      </c>
      <c r="D129" s="378"/>
      <c r="E129" s="379"/>
      <c r="F129" s="204"/>
      <c r="G129" s="204"/>
      <c r="H129" s="370"/>
      <c r="I129" s="400">
        <f>I124+I125</f>
        <v>3</v>
      </c>
      <c r="J129" s="206">
        <f>ROUND(PRODUCT(E129:I129),2)</f>
        <v>3</v>
      </c>
      <c r="K129" s="140" t="str">
        <f t="shared" si="2"/>
        <v/>
      </c>
    </row>
    <row r="130" spans="1:11">
      <c r="A130" s="380" t="s">
        <v>247</v>
      </c>
      <c r="B130" s="380"/>
      <c r="C130" s="381"/>
      <c r="D130" s="381"/>
      <c r="E130" s="381"/>
      <c r="F130" s="381"/>
      <c r="G130" s="381"/>
      <c r="H130" s="381"/>
      <c r="I130" s="380"/>
      <c r="J130" s="382"/>
      <c r="K130" s="140" t="str">
        <f t="shared" si="2"/>
        <v/>
      </c>
    </row>
    <row r="131" ht="25.5" spans="1:11">
      <c r="A131" s="219" t="s">
        <v>182</v>
      </c>
      <c r="B131" s="189" t="str">
        <f>VLOOKUP(A131,'PLANILHA ORCAMENTARIA'!A:J,2,0)</f>
        <v>COMP-58084869</v>
      </c>
      <c r="C131" s="190" t="str">
        <f>VLOOKUP(A131,'PLANILHA ORCAMENTARIA'!A:J,4,0)</f>
        <v>PLACA ESMALTADA PARA IDENTIFICAÇÃO NR DE RUA, DIMENSÕES 45X25CM</v>
      </c>
      <c r="D131" s="191" t="str">
        <f>VLOOKUP(A131,'PLANILHA ORCAMENTARIA'!A:J,5,0)</f>
        <v>UND</v>
      </c>
      <c r="E131" s="192"/>
      <c r="F131" s="198"/>
      <c r="G131" s="198"/>
      <c r="H131" s="198"/>
      <c r="I131" s="371"/>
      <c r="J131" s="199">
        <f>ROUND(SUM(J133:J133),2)</f>
        <v>1</v>
      </c>
      <c r="K131" s="140" t="str">
        <f t="shared" si="2"/>
        <v>2.6.4</v>
      </c>
    </row>
    <row r="132" spans="1:11">
      <c r="A132" s="346" t="s">
        <v>247</v>
      </c>
      <c r="B132" s="383"/>
      <c r="C132" s="349" t="s">
        <v>292</v>
      </c>
      <c r="D132" s="191"/>
      <c r="E132" s="192"/>
      <c r="F132" s="198"/>
      <c r="G132" s="198"/>
      <c r="H132" s="198"/>
      <c r="I132" s="350" t="s">
        <v>288</v>
      </c>
      <c r="J132" s="359"/>
      <c r="K132" s="140" t="str">
        <f t="shared" si="2"/>
        <v/>
      </c>
    </row>
    <row r="133" spans="1:11">
      <c r="A133" s="376" t="s">
        <v>247</v>
      </c>
      <c r="B133" s="376"/>
      <c r="C133" s="377" t="s">
        <v>291</v>
      </c>
      <c r="D133" s="191"/>
      <c r="E133" s="192"/>
      <c r="F133" s="198"/>
      <c r="G133" s="198"/>
      <c r="H133" s="198"/>
      <c r="I133" s="400">
        <v>1</v>
      </c>
      <c r="J133" s="223">
        <f>ROUND(PRODUCT(E133:I133),2)</f>
        <v>1</v>
      </c>
      <c r="K133" s="140" t="str">
        <f t="shared" si="2"/>
        <v/>
      </c>
    </row>
    <row r="134" spans="1:11">
      <c r="A134" s="384" t="s">
        <v>247</v>
      </c>
      <c r="B134" s="380"/>
      <c r="C134" s="381"/>
      <c r="D134" s="381"/>
      <c r="E134" s="381"/>
      <c r="F134" s="381"/>
      <c r="G134" s="381"/>
      <c r="H134" s="381"/>
      <c r="I134" s="380"/>
      <c r="J134" s="382"/>
      <c r="K134" s="140" t="str">
        <f t="shared" si="2"/>
        <v/>
      </c>
    </row>
    <row r="135" ht="38.25" spans="1:11">
      <c r="A135" s="219" t="s">
        <v>183</v>
      </c>
      <c r="B135" s="189" t="str">
        <f>VLOOKUP(A135,'PLANILHA ORCAMENTARIA'!A:J,2,0)</f>
        <v>CP-72947-21572945</v>
      </c>
      <c r="C135" s="190" t="str">
        <f>VLOOKUP(A135,'PLANILHA ORCAMENTARIA'!A:J,4,0)</f>
        <v>SINALIZACAO HORIZONTAL COM TINTA RETRORREFLETIVA A BASE DE RESINA ACRILICA COM MICROESFERAS DE VIDRO</v>
      </c>
      <c r="D135" s="191" t="str">
        <f>VLOOKUP(A135,'PLANILHA ORCAMENTARIA'!A:J,5,0)</f>
        <v>M2</v>
      </c>
      <c r="E135" s="192"/>
      <c r="F135" s="198"/>
      <c r="G135" s="198"/>
      <c r="H135" s="198"/>
      <c r="I135" s="371"/>
      <c r="J135" s="199">
        <f>ROUND(SUM(J137:J137),2)</f>
        <v>4.32</v>
      </c>
      <c r="K135" s="140" t="str">
        <f t="shared" si="2"/>
        <v>2.6.5</v>
      </c>
    </row>
    <row r="136" spans="1:11">
      <c r="A136" s="346" t="s">
        <v>247</v>
      </c>
      <c r="B136" s="383"/>
      <c r="C136" s="349" t="s">
        <v>287</v>
      </c>
      <c r="D136" s="282"/>
      <c r="E136" s="385"/>
      <c r="F136" s="266"/>
      <c r="G136" s="266"/>
      <c r="H136" s="266"/>
      <c r="I136" s="385" t="s">
        <v>264</v>
      </c>
      <c r="J136" s="359"/>
      <c r="K136" s="140" t="str">
        <f t="shared" si="2"/>
        <v/>
      </c>
    </row>
    <row r="137" spans="1:11">
      <c r="A137" s="376" t="s">
        <v>247</v>
      </c>
      <c r="B137" s="376"/>
      <c r="C137" s="377" t="s">
        <v>293</v>
      </c>
      <c r="D137" s="386"/>
      <c r="E137" s="370"/>
      <c r="F137" s="370"/>
      <c r="G137" s="370"/>
      <c r="H137" s="370"/>
      <c r="I137" s="400">
        <v>4.32</v>
      </c>
      <c r="J137" s="223">
        <f>ROUND(PRODUCT(E137:I137),2)</f>
        <v>4.32</v>
      </c>
      <c r="K137" s="140" t="str">
        <f t="shared" si="2"/>
        <v/>
      </c>
    </row>
    <row r="138" spans="1:11">
      <c r="A138" s="384" t="s">
        <v>247</v>
      </c>
      <c r="B138" s="380"/>
      <c r="C138" s="381"/>
      <c r="D138" s="381"/>
      <c r="E138" s="381"/>
      <c r="F138" s="381"/>
      <c r="G138" s="381"/>
      <c r="H138" s="381"/>
      <c r="I138" s="380"/>
      <c r="J138" s="382"/>
      <c r="K138" s="140" t="str">
        <f t="shared" si="2"/>
        <v/>
      </c>
    </row>
    <row r="139" spans="1:11">
      <c r="A139" s="180" t="s">
        <v>184</v>
      </c>
      <c r="B139" s="181"/>
      <c r="C139" s="182" t="s">
        <v>141</v>
      </c>
      <c r="D139" s="182"/>
      <c r="E139" s="224"/>
      <c r="F139" s="225"/>
      <c r="G139" s="225"/>
      <c r="H139" s="225"/>
      <c r="I139" s="396"/>
      <c r="J139" s="226"/>
      <c r="K139" s="140" t="str">
        <f t="shared" si="2"/>
        <v>2.7</v>
      </c>
    </row>
    <row r="140" ht="38.25" spans="1:11">
      <c r="A140" s="219" t="s">
        <v>185</v>
      </c>
      <c r="B140" s="189" t="str">
        <f>VLOOKUP(A140,'PLANILHA ORCAMENTARIA'!A:J,2,0)</f>
        <v>97896</v>
      </c>
      <c r="C140" s="190" t="str">
        <f>VLOOKUP(A140,'PLANILHA ORCAMENTARIA'!A:J,4,0)</f>
        <v>CAIXA ENTERRADA HIDRÁULICA RETANGULAR, EM CONCRETO PRÉ-MOLDADO, DIMENSÕES INTERNAS: 0,4X0,4X0,4 M. AF_12/2020</v>
      </c>
      <c r="D140" s="191" t="str">
        <f>VLOOKUP(A140,'PLANILHA ORCAMENTARIA'!A:J,5,0)</f>
        <v>UN</v>
      </c>
      <c r="E140" s="192"/>
      <c r="F140" s="198"/>
      <c r="G140" s="198"/>
      <c r="H140" s="198"/>
      <c r="I140" s="371"/>
      <c r="J140" s="199">
        <f>ROUND(SUM(J142:J142),2)</f>
        <v>32</v>
      </c>
      <c r="K140" s="140" t="str">
        <f t="shared" si="2"/>
        <v>2.7.2</v>
      </c>
    </row>
    <row r="141" spans="1:11">
      <c r="A141" s="387" t="s">
        <v>247</v>
      </c>
      <c r="B141" s="220"/>
      <c r="C141" s="388"/>
      <c r="D141" s="252"/>
      <c r="E141" s="193"/>
      <c r="F141" s="389"/>
      <c r="G141" s="389"/>
      <c r="H141" s="389"/>
      <c r="I141" s="221" t="s">
        <v>264</v>
      </c>
      <c r="J141" s="389"/>
      <c r="K141" s="140" t="str">
        <f t="shared" si="2"/>
        <v/>
      </c>
    </row>
    <row r="142" spans="1:11">
      <c r="A142" s="220" t="s">
        <v>247</v>
      </c>
      <c r="B142" s="220"/>
      <c r="C142" s="390" t="s">
        <v>277</v>
      </c>
      <c r="D142" s="220"/>
      <c r="E142" s="318"/>
      <c r="F142" s="221"/>
      <c r="G142" s="221"/>
      <c r="H142" s="221"/>
      <c r="I142" s="221">
        <v>32</v>
      </c>
      <c r="J142" s="223">
        <f>ROUND(PRODUCT(E142:I142),2)</f>
        <v>32</v>
      </c>
      <c r="K142" s="140" t="str">
        <f t="shared" si="2"/>
        <v/>
      </c>
    </row>
    <row r="143" spans="1:11">
      <c r="A143" s="220" t="s">
        <v>247</v>
      </c>
      <c r="B143" s="220"/>
      <c r="C143" s="220"/>
      <c r="D143" s="220"/>
      <c r="E143" s="221"/>
      <c r="F143" s="221"/>
      <c r="G143" s="221"/>
      <c r="H143" s="221"/>
      <c r="I143" s="221"/>
      <c r="J143" s="221"/>
      <c r="K143" s="140" t="str">
        <f t="shared" si="2"/>
        <v/>
      </c>
    </row>
    <row r="144" ht="38.25" spans="1:11">
      <c r="A144" s="219" t="s">
        <v>186</v>
      </c>
      <c r="B144" s="189" t="str">
        <f>VLOOKUP(A144,'PLANILHA ORCAMENTARIA'!A:J,2,0)</f>
        <v>102264</v>
      </c>
      <c r="C144" s="190" t="str">
        <f>VLOOKUP(A144,'PLANILHA ORCAMENTARIA'!A:J,4,0)</f>
        <v>TUBO DE PVC BRANCO PARA REDE COLETORA DE ESGOTO CONDOMINIAL DE PAREDE MACIÇA, DN 100 MM, JUNTA ELÁSTICA - FORNECIMENTO E ASSENTAMENTO. AF_01/2021</v>
      </c>
      <c r="D144" s="191" t="str">
        <f>VLOOKUP(A144,'PLANILHA ORCAMENTARIA'!A:J,5,0)</f>
        <v>M</v>
      </c>
      <c r="E144" s="192"/>
      <c r="F144" s="198"/>
      <c r="G144" s="198"/>
      <c r="H144" s="198"/>
      <c r="I144" s="371"/>
      <c r="J144" s="199">
        <f>ROUND(SUM(J146:J146),2)</f>
        <v>300</v>
      </c>
      <c r="K144" s="140" t="str">
        <f t="shared" ref="K144:K148" si="4">SUBSTITUTE(A144,1,2,1)</f>
        <v>2.7.2</v>
      </c>
    </row>
    <row r="145" spans="1:11">
      <c r="A145" s="387" t="s">
        <v>247</v>
      </c>
      <c r="B145" s="220"/>
      <c r="C145" s="388"/>
      <c r="D145" s="252"/>
      <c r="E145" s="193"/>
      <c r="F145" s="389"/>
      <c r="G145" s="389"/>
      <c r="H145" s="389"/>
      <c r="I145" s="221" t="s">
        <v>264</v>
      </c>
      <c r="J145" s="389"/>
      <c r="K145" s="140" t="str">
        <f t="shared" si="4"/>
        <v/>
      </c>
    </row>
    <row r="146" spans="1:11">
      <c r="A146" s="220" t="s">
        <v>247</v>
      </c>
      <c r="B146" s="220"/>
      <c r="C146" s="390" t="s">
        <v>277</v>
      </c>
      <c r="D146" s="220"/>
      <c r="E146" s="318"/>
      <c r="F146" s="221"/>
      <c r="G146" s="221"/>
      <c r="H146" s="221"/>
      <c r="I146" s="221">
        <v>300</v>
      </c>
      <c r="J146" s="223">
        <f>ROUND(PRODUCT(E146:I146),2)</f>
        <v>300</v>
      </c>
      <c r="K146" s="140" t="str">
        <f t="shared" si="4"/>
        <v/>
      </c>
    </row>
    <row r="147" spans="1:11">
      <c r="A147" s="220" t="s">
        <v>247</v>
      </c>
      <c r="B147" s="220"/>
      <c r="C147" s="220"/>
      <c r="D147" s="220"/>
      <c r="E147" s="221"/>
      <c r="F147" s="221"/>
      <c r="G147" s="221"/>
      <c r="H147" s="221"/>
      <c r="I147" s="221"/>
      <c r="J147" s="221"/>
      <c r="K147" s="140" t="str">
        <f t="shared" si="4"/>
        <v/>
      </c>
    </row>
    <row r="148" spans="1:11">
      <c r="A148" s="219" t="s">
        <v>187</v>
      </c>
      <c r="B148" s="189" t="str">
        <f>VLOOKUP(A148,'PLANILHA ORCAMENTARIA'!A:J,2,0)</f>
        <v>93358</v>
      </c>
      <c r="C148" s="190" t="str">
        <f>VLOOKUP(A148,'PLANILHA ORCAMENTARIA'!A:J,4,0)</f>
        <v>ESCAVAÇÃO MANUAL DE VALA. AF_09/2024</v>
      </c>
      <c r="D148" s="191" t="str">
        <f>VLOOKUP(A148,'PLANILHA ORCAMENTARIA'!A:J,5,0)</f>
        <v>M3</v>
      </c>
      <c r="E148" s="371" t="s">
        <v>237</v>
      </c>
      <c r="F148" s="371" t="s">
        <v>238</v>
      </c>
      <c r="G148" s="371" t="s">
        <v>239</v>
      </c>
      <c r="H148" s="371" t="s">
        <v>240</v>
      </c>
      <c r="I148" s="371" t="s">
        <v>241</v>
      </c>
      <c r="J148" s="199">
        <f>ROUND(SUM(J150:J150),2)</f>
        <v>72</v>
      </c>
      <c r="K148" s="140" t="str">
        <f t="shared" si="4"/>
        <v>2.7.3</v>
      </c>
    </row>
    <row r="149" spans="1:11">
      <c r="A149" s="387"/>
      <c r="B149" s="220"/>
      <c r="C149" s="388"/>
      <c r="D149" s="252"/>
      <c r="E149" s="193"/>
      <c r="F149" s="389"/>
      <c r="G149" s="389"/>
      <c r="H149" s="389"/>
      <c r="I149" s="221"/>
      <c r="J149" s="389"/>
      <c r="K149" s="140" t="str">
        <f t="shared" ref="K149:K151" si="5">SUBSTITUTE(A149,4,1,1)</f>
        <v/>
      </c>
    </row>
    <row r="150" spans="1:11">
      <c r="A150" s="220"/>
      <c r="B150" s="220"/>
      <c r="C150" s="390" t="s">
        <v>294</v>
      </c>
      <c r="D150" s="220"/>
      <c r="E150" s="318"/>
      <c r="F150" s="221">
        <f>I146</f>
        <v>300</v>
      </c>
      <c r="G150" s="221">
        <v>0.3</v>
      </c>
      <c r="H150" s="221">
        <v>0.4</v>
      </c>
      <c r="I150" s="221">
        <v>2</v>
      </c>
      <c r="J150" s="223">
        <f>ROUND(PRODUCT(E150:I150),2)</f>
        <v>72</v>
      </c>
      <c r="K150" s="140" t="str">
        <f t="shared" si="5"/>
        <v/>
      </c>
    </row>
    <row r="151" spans="1:11">
      <c r="A151" s="220"/>
      <c r="B151" s="220"/>
      <c r="C151" s="220"/>
      <c r="D151" s="220"/>
      <c r="E151" s="221"/>
      <c r="F151" s="221"/>
      <c r="G151" s="221"/>
      <c r="H151" s="221"/>
      <c r="I151" s="221"/>
      <c r="J151" s="221"/>
      <c r="K151" s="140" t="str">
        <f t="shared" si="5"/>
        <v/>
      </c>
    </row>
    <row r="154" spans="1:11">
      <c r="D154" s="141"/>
      <c r="F154" s="143"/>
      <c r="G154" s="143"/>
      <c r="H154" s="143"/>
      <c r="J154" s="143"/>
    </row>
    <row r="158" spans="1:11">
      <c r="D158" s="141"/>
      <c r="F158" s="143"/>
      <c r="G158" s="143"/>
      <c r="H158" s="143"/>
      <c r="J158" s="143"/>
    </row>
    <row r="162" spans="4:10">
      <c r="D162" s="141"/>
      <c r="F162" s="143"/>
      <c r="G162" s="143"/>
      <c r="H162" s="143"/>
      <c r="J162" s="143"/>
    </row>
    <row r="166" spans="4:10">
      <c r="D166" s="141"/>
      <c r="F166" s="143"/>
      <c r="G166" s="143"/>
      <c r="H166" s="143"/>
      <c r="J166" s="143"/>
    </row>
    <row r="170" spans="4:10">
      <c r="D170" s="141"/>
      <c r="F170" s="143"/>
      <c r="G170" s="143"/>
      <c r="H170" s="143"/>
      <c r="J170" s="143"/>
    </row>
    <row r="173" spans="4:10">
      <c r="D173" s="141"/>
      <c r="F173" s="143"/>
      <c r="G173" s="143"/>
      <c r="H173" s="143"/>
      <c r="J173" s="143"/>
    </row>
    <row r="174" spans="4:10">
      <c r="D174" s="141"/>
      <c r="F174" s="143"/>
      <c r="G174" s="143"/>
      <c r="H174" s="143"/>
      <c r="J174" s="143"/>
    </row>
    <row r="178" spans="4:10">
      <c r="D178" s="141"/>
      <c r="F178" s="143"/>
      <c r="G178" s="143"/>
      <c r="H178" s="143"/>
      <c r="J178" s="143"/>
    </row>
    <row r="181" spans="4:10">
      <c r="D181" s="141"/>
      <c r="F181" s="143"/>
      <c r="G181" s="143"/>
      <c r="H181" s="143"/>
      <c r="J181" s="143"/>
    </row>
    <row r="185" spans="4:10">
      <c r="D185" s="141"/>
      <c r="F185" s="143"/>
      <c r="G185" s="143"/>
      <c r="H185" s="143"/>
      <c r="J185" s="143"/>
    </row>
    <row r="189" spans="4:10">
      <c r="D189" s="141"/>
      <c r="F189" s="143"/>
      <c r="G189" s="143"/>
      <c r="H189" s="143"/>
      <c r="J189" s="143"/>
    </row>
    <row r="190" spans="4:10">
      <c r="D190" s="141"/>
      <c r="F190" s="143"/>
      <c r="G190" s="143"/>
      <c r="H190" s="143"/>
      <c r="J190" s="143"/>
    </row>
    <row r="193" spans="4:10">
      <c r="D193" s="141"/>
      <c r="F193" s="143"/>
      <c r="G193" s="143"/>
      <c r="H193" s="143"/>
      <c r="J193" s="143"/>
    </row>
    <row r="196" spans="4:10">
      <c r="D196" s="141"/>
      <c r="F196" s="143"/>
      <c r="G196" s="143"/>
      <c r="H196" s="143"/>
      <c r="J196" s="143"/>
    </row>
    <row r="202" spans="4:10">
      <c r="D202" s="141"/>
      <c r="F202" s="143"/>
      <c r="G202" s="143"/>
      <c r="H202" s="143"/>
      <c r="J202" s="143"/>
    </row>
    <row r="206" spans="4:10">
      <c r="D206" s="141"/>
      <c r="F206" s="143"/>
      <c r="G206" s="143"/>
      <c r="H206" s="143"/>
      <c r="J206" s="143"/>
    </row>
    <row r="210" spans="4:10">
      <c r="D210" s="141"/>
      <c r="F210" s="143"/>
      <c r="G210" s="143"/>
      <c r="H210" s="143"/>
      <c r="J210" s="143"/>
    </row>
    <row r="214" spans="4:10">
      <c r="D214" s="141"/>
      <c r="F214" s="143"/>
      <c r="G214" s="143"/>
      <c r="H214" s="143"/>
      <c r="J214" s="143"/>
    </row>
    <row r="219" spans="4:10">
      <c r="D219" s="141"/>
      <c r="F219" s="143"/>
      <c r="G219" s="143"/>
      <c r="H219" s="143"/>
      <c r="J219" s="143"/>
    </row>
    <row r="223" spans="4:10">
      <c r="D223" s="141"/>
      <c r="F223" s="143"/>
      <c r="G223" s="143"/>
      <c r="H223" s="143"/>
      <c r="J223" s="143"/>
    </row>
    <row r="224" spans="4:10">
      <c r="D224" s="141"/>
      <c r="F224" s="143"/>
      <c r="G224" s="143"/>
      <c r="H224" s="143"/>
      <c r="J224" s="143"/>
    </row>
    <row r="227" spans="4:10">
      <c r="D227" s="141"/>
      <c r="F227" s="143"/>
      <c r="G227" s="143"/>
      <c r="H227" s="143"/>
      <c r="J227" s="143"/>
    </row>
    <row r="235" spans="4:10">
      <c r="D235" s="141"/>
      <c r="F235" s="143"/>
      <c r="G235" s="143"/>
      <c r="H235" s="143"/>
      <c r="J235" s="143"/>
    </row>
    <row r="241" spans="4:10">
      <c r="D241" s="141"/>
      <c r="F241" s="143"/>
      <c r="G241" s="143"/>
      <c r="H241" s="143"/>
      <c r="J241" s="143"/>
    </row>
    <row r="246" spans="4:10">
      <c r="D246" s="141"/>
      <c r="F246" s="143"/>
      <c r="G246" s="143"/>
      <c r="H246" s="143"/>
      <c r="J246" s="143"/>
    </row>
    <row r="249" spans="4:10">
      <c r="D249" s="141"/>
      <c r="F249" s="143"/>
      <c r="G249" s="143"/>
      <c r="H249" s="143"/>
      <c r="J249" s="143"/>
    </row>
    <row r="250" spans="4:10">
      <c r="D250" s="141"/>
      <c r="F250" s="143"/>
      <c r="G250" s="143"/>
      <c r="H250" s="143"/>
      <c r="J250" s="143"/>
    </row>
    <row r="254" spans="4:10">
      <c r="D254" s="141"/>
      <c r="F254" s="143"/>
      <c r="G254" s="143"/>
      <c r="H254" s="143"/>
      <c r="J254" s="143"/>
    </row>
    <row r="257" spans="4:10">
      <c r="D257" s="141"/>
      <c r="F257" s="143"/>
      <c r="G257" s="143"/>
      <c r="H257" s="143"/>
      <c r="J257" s="143"/>
    </row>
    <row r="258" spans="4:10">
      <c r="D258" s="141"/>
      <c r="F258" s="143"/>
      <c r="G258" s="143"/>
      <c r="H258" s="143"/>
      <c r="J258" s="143"/>
    </row>
    <row r="263" spans="4:10">
      <c r="D263" s="141"/>
      <c r="F263" s="143"/>
      <c r="G263" s="143"/>
      <c r="H263" s="143"/>
      <c r="J263" s="143"/>
    </row>
    <row r="265" spans="4:10">
      <c r="D265" s="141"/>
      <c r="F265" s="143"/>
      <c r="G265" s="143"/>
      <c r="H265" s="143"/>
      <c r="J265" s="143"/>
    </row>
    <row r="268" spans="4:10">
      <c r="D268" s="141"/>
      <c r="F268" s="143"/>
      <c r="G268" s="143"/>
      <c r="H268" s="143"/>
      <c r="J268" s="143"/>
    </row>
    <row r="270" spans="4:10">
      <c r="D270" s="141"/>
      <c r="F270" s="143"/>
      <c r="G270" s="143"/>
      <c r="H270" s="143"/>
      <c r="J270" s="143"/>
    </row>
    <row r="273" spans="4:10">
      <c r="D273" s="141"/>
      <c r="F273" s="143"/>
      <c r="G273" s="143"/>
      <c r="H273" s="143"/>
      <c r="J273" s="143"/>
    </row>
    <row r="275" spans="4:10">
      <c r="D275" s="141"/>
      <c r="F275" s="143"/>
      <c r="G275" s="143"/>
      <c r="H275" s="143"/>
      <c r="J275" s="143"/>
    </row>
    <row r="277" spans="4:10">
      <c r="D277" s="141"/>
      <c r="F277" s="143"/>
      <c r="G277" s="143"/>
      <c r="H277" s="143"/>
      <c r="J277" s="143"/>
    </row>
    <row r="279" spans="4:10">
      <c r="D279" s="141"/>
      <c r="F279" s="143"/>
      <c r="G279" s="143"/>
      <c r="H279" s="143"/>
      <c r="J279" s="143"/>
    </row>
    <row r="283" spans="4:10">
      <c r="D283" s="141"/>
      <c r="F283" s="143"/>
      <c r="G283" s="143"/>
      <c r="H283" s="143"/>
      <c r="J283" s="143"/>
    </row>
    <row r="287" spans="4:10">
      <c r="D287" s="141"/>
      <c r="F287" s="143"/>
      <c r="G287" s="143"/>
      <c r="H287" s="143"/>
      <c r="J287" s="143"/>
    </row>
    <row r="290" spans="4:10">
      <c r="D290" s="141"/>
      <c r="F290" s="143"/>
      <c r="G290" s="143"/>
      <c r="H290" s="143"/>
      <c r="J290" s="143"/>
    </row>
    <row r="291" spans="4:10">
      <c r="D291" s="141"/>
      <c r="F291" s="143"/>
      <c r="G291" s="143"/>
      <c r="H291" s="143"/>
      <c r="J291" s="143"/>
    </row>
    <row r="296" spans="4:10">
      <c r="D296" s="141"/>
      <c r="F296" s="143"/>
      <c r="G296" s="143"/>
      <c r="H296" s="143"/>
      <c r="J296" s="143"/>
    </row>
    <row r="297" spans="4:10">
      <c r="D297" s="141"/>
      <c r="F297" s="143"/>
      <c r="G297" s="143"/>
      <c r="H297" s="143"/>
      <c r="J297" s="143"/>
    </row>
    <row r="301" spans="4:10">
      <c r="D301" s="141"/>
      <c r="F301" s="143"/>
      <c r="G301" s="143"/>
      <c r="H301" s="143"/>
      <c r="J301" s="143"/>
    </row>
    <row r="305" spans="4:10">
      <c r="D305" s="141"/>
      <c r="F305" s="143"/>
      <c r="G305" s="143"/>
      <c r="H305" s="143"/>
      <c r="J305" s="143"/>
    </row>
    <row r="309" spans="4:10">
      <c r="D309" s="141"/>
      <c r="F309" s="143"/>
      <c r="G309" s="143"/>
      <c r="H309" s="143"/>
      <c r="J309" s="143"/>
    </row>
    <row r="310" spans="4:10">
      <c r="D310" s="141"/>
      <c r="F310" s="143"/>
      <c r="G310" s="143"/>
      <c r="H310" s="143"/>
      <c r="J310" s="143"/>
    </row>
    <row r="313" spans="4:10">
      <c r="D313" s="141"/>
      <c r="F313" s="143"/>
      <c r="G313" s="143"/>
      <c r="H313" s="143"/>
      <c r="J313" s="143"/>
    </row>
    <row r="315" spans="4:10">
      <c r="D315" s="141"/>
      <c r="F315" s="143"/>
      <c r="G315" s="143"/>
      <c r="H315" s="143"/>
      <c r="J315" s="143"/>
    </row>
    <row r="318" spans="4:10">
      <c r="D318" s="141"/>
      <c r="F318" s="143"/>
      <c r="G318" s="143"/>
      <c r="H318" s="143"/>
      <c r="J318" s="143"/>
    </row>
    <row r="320" spans="4:10">
      <c r="D320" s="141"/>
      <c r="F320" s="143"/>
      <c r="G320" s="143"/>
      <c r="H320" s="143"/>
      <c r="J320" s="143"/>
    </row>
    <row r="327" spans="4:10">
      <c r="D327" s="141"/>
      <c r="F327" s="143"/>
      <c r="G327" s="143"/>
      <c r="H327" s="143"/>
      <c r="J327" s="143"/>
    </row>
    <row r="330" spans="4:10">
      <c r="D330" s="141"/>
      <c r="F330" s="143"/>
      <c r="G330" s="143"/>
      <c r="H330" s="143"/>
      <c r="J330" s="143"/>
    </row>
    <row r="331" spans="4:10">
      <c r="D331" s="141"/>
      <c r="F331" s="143"/>
      <c r="G331" s="143"/>
      <c r="H331" s="143"/>
      <c r="J331" s="143"/>
    </row>
    <row r="336" spans="4:10">
      <c r="D336" s="141"/>
      <c r="F336" s="143"/>
      <c r="G336" s="143"/>
      <c r="H336" s="143"/>
      <c r="J336" s="143"/>
    </row>
    <row r="340" spans="4:10">
      <c r="D340" s="141"/>
      <c r="F340" s="143"/>
      <c r="G340" s="143"/>
      <c r="H340" s="143"/>
      <c r="J340" s="143"/>
    </row>
    <row r="344" spans="4:10">
      <c r="D344" s="141"/>
      <c r="F344" s="143"/>
      <c r="G344" s="143"/>
      <c r="H344" s="143"/>
      <c r="J344" s="143"/>
    </row>
    <row r="348" spans="4:10">
      <c r="D348" s="141"/>
      <c r="F348" s="143"/>
      <c r="G348" s="143"/>
      <c r="H348" s="143"/>
      <c r="J348" s="143"/>
    </row>
    <row r="352" spans="4:10">
      <c r="D352" s="141"/>
      <c r="F352" s="143"/>
      <c r="G352" s="143"/>
      <c r="H352" s="143"/>
      <c r="J352" s="143"/>
    </row>
    <row r="353" spans="4:10">
      <c r="D353" s="141"/>
      <c r="F353" s="143"/>
      <c r="G353" s="143"/>
      <c r="H353" s="143"/>
      <c r="J353" s="143"/>
    </row>
    <row r="356" spans="4:10">
      <c r="D356" s="141"/>
      <c r="F356" s="143"/>
      <c r="G356" s="143"/>
      <c r="H356" s="143"/>
      <c r="J356" s="143"/>
    </row>
    <row r="358" spans="4:10">
      <c r="D358" s="141"/>
      <c r="F358" s="143"/>
      <c r="G358" s="143"/>
      <c r="H358" s="143"/>
      <c r="J358" s="143"/>
    </row>
    <row r="360" spans="4:10">
      <c r="D360" s="141"/>
      <c r="F360" s="143"/>
      <c r="G360" s="143"/>
      <c r="H360" s="143"/>
      <c r="J360" s="143"/>
    </row>
    <row r="364" spans="4:10">
      <c r="D364" s="141"/>
      <c r="F364" s="143"/>
      <c r="G364" s="143"/>
      <c r="H364" s="143"/>
      <c r="J364" s="143"/>
    </row>
    <row r="371" spans="4:10">
      <c r="D371" s="141"/>
      <c r="F371" s="143"/>
      <c r="G371" s="143"/>
      <c r="H371" s="143"/>
      <c r="J371" s="143"/>
    </row>
    <row r="375" spans="4:10">
      <c r="D375" s="141"/>
      <c r="F375" s="143"/>
      <c r="G375" s="143"/>
      <c r="H375" s="143"/>
      <c r="J375" s="143"/>
    </row>
    <row r="376" spans="4:10">
      <c r="D376" s="141"/>
      <c r="F376" s="143"/>
      <c r="G376" s="143"/>
      <c r="H376" s="143"/>
      <c r="J376" s="143"/>
    </row>
    <row r="379" spans="4:10">
      <c r="D379" s="141"/>
      <c r="F379" s="143"/>
      <c r="G379" s="143"/>
      <c r="H379" s="143"/>
      <c r="J379" s="143"/>
    </row>
    <row r="380" spans="4:10">
      <c r="D380" s="141"/>
      <c r="F380" s="143"/>
      <c r="G380" s="143"/>
      <c r="H380" s="143"/>
      <c r="J380" s="143"/>
    </row>
    <row r="383" spans="4:10">
      <c r="D383" s="141"/>
      <c r="F383" s="143"/>
      <c r="G383" s="143"/>
      <c r="H383" s="143"/>
      <c r="J383" s="143"/>
    </row>
    <row r="384" spans="4:10">
      <c r="D384" s="141"/>
      <c r="F384" s="143"/>
      <c r="G384" s="143"/>
      <c r="H384" s="143"/>
      <c r="J384" s="143"/>
    </row>
    <row r="390" spans="4:10">
      <c r="D390" s="141"/>
      <c r="F390" s="143"/>
      <c r="G390" s="143"/>
      <c r="H390" s="143"/>
      <c r="J390" s="143"/>
    </row>
    <row r="394" spans="4:10">
      <c r="D394" s="141"/>
      <c r="F394" s="143"/>
      <c r="G394" s="143"/>
      <c r="H394" s="143"/>
      <c r="J394" s="143"/>
    </row>
    <row r="399" spans="4:10">
      <c r="D399" s="141"/>
      <c r="F399" s="143"/>
      <c r="G399" s="143"/>
      <c r="H399" s="143"/>
      <c r="J399" s="143"/>
    </row>
    <row r="403" spans="4:10">
      <c r="D403" s="141"/>
      <c r="F403" s="143"/>
      <c r="G403" s="143"/>
      <c r="H403" s="143"/>
      <c r="J403" s="143"/>
    </row>
    <row r="407" spans="4:10">
      <c r="D407" s="141"/>
      <c r="F407" s="143"/>
      <c r="G407" s="143"/>
      <c r="H407" s="143"/>
      <c r="J407" s="143"/>
    </row>
    <row r="409" spans="4:10">
      <c r="D409" s="141"/>
      <c r="F409" s="143"/>
      <c r="G409" s="143"/>
      <c r="H409" s="143"/>
      <c r="J409" s="143"/>
    </row>
    <row r="411" spans="4:10">
      <c r="D411" s="141"/>
      <c r="F411" s="143"/>
      <c r="G411" s="143"/>
      <c r="H411" s="143"/>
      <c r="J411" s="143"/>
    </row>
    <row r="414" spans="4:10">
      <c r="D414" s="141"/>
      <c r="F414" s="143"/>
      <c r="G414" s="143"/>
      <c r="H414" s="143"/>
      <c r="J414" s="143"/>
    </row>
    <row r="415" spans="4:10">
      <c r="D415" s="141"/>
      <c r="F415" s="143"/>
      <c r="G415" s="143"/>
      <c r="H415" s="143"/>
      <c r="J415" s="143"/>
    </row>
    <row r="419" spans="4:10">
      <c r="D419" s="141"/>
      <c r="F419" s="143"/>
      <c r="G419" s="143"/>
      <c r="H419" s="143"/>
      <c r="J419" s="143"/>
    </row>
    <row r="423" spans="4:10">
      <c r="D423" s="141"/>
      <c r="F423" s="143"/>
      <c r="G423" s="143"/>
      <c r="H423" s="143"/>
      <c r="J423" s="143"/>
    </row>
    <row r="426" spans="4:10">
      <c r="D426" s="141"/>
      <c r="F426" s="143"/>
      <c r="G426" s="143"/>
      <c r="H426" s="143"/>
      <c r="J426" s="143"/>
    </row>
    <row r="427" spans="4:10">
      <c r="D427" s="141"/>
      <c r="F427" s="143"/>
      <c r="G427" s="143"/>
      <c r="H427" s="143"/>
      <c r="J427" s="143"/>
    </row>
    <row r="435" spans="4:10">
      <c r="D435" s="141"/>
      <c r="F435" s="143"/>
      <c r="G435" s="143"/>
      <c r="H435" s="143"/>
      <c r="J435" s="143"/>
    </row>
    <row r="436" spans="4:10">
      <c r="D436" s="141"/>
      <c r="F436" s="143"/>
      <c r="G436" s="143"/>
      <c r="H436" s="143"/>
      <c r="J436" s="143"/>
    </row>
    <row r="439" spans="4:10">
      <c r="D439" s="141"/>
      <c r="F439" s="143"/>
      <c r="G439" s="143"/>
      <c r="H439" s="143"/>
      <c r="J439" s="143"/>
    </row>
    <row r="440" spans="4:10">
      <c r="D440" s="141"/>
      <c r="F440" s="143"/>
      <c r="G440" s="143"/>
      <c r="H440" s="143"/>
      <c r="J440" s="143"/>
    </row>
    <row r="443" spans="4:10">
      <c r="D443" s="141"/>
      <c r="F443" s="143"/>
      <c r="G443" s="143"/>
      <c r="H443" s="143"/>
      <c r="J443" s="143"/>
    </row>
    <row r="444" spans="4:10">
      <c r="D444" s="141"/>
      <c r="F444" s="143"/>
      <c r="G444" s="143"/>
      <c r="H444" s="143"/>
      <c r="J444" s="143"/>
    </row>
    <row r="447" spans="4:10">
      <c r="D447" s="141"/>
      <c r="F447" s="143"/>
      <c r="G447" s="143"/>
      <c r="H447" s="143"/>
      <c r="J447" s="143"/>
    </row>
    <row r="448" spans="4:10">
      <c r="D448" s="141"/>
      <c r="F448" s="143"/>
      <c r="G448" s="143"/>
      <c r="H448" s="143"/>
      <c r="J448" s="143"/>
    </row>
    <row r="451" spans="4:10">
      <c r="D451" s="141"/>
      <c r="F451" s="143"/>
      <c r="G451" s="143"/>
      <c r="H451" s="143"/>
      <c r="J451" s="143"/>
    </row>
    <row r="453" spans="4:10">
      <c r="D453" s="141"/>
      <c r="F453" s="143"/>
      <c r="G453" s="143"/>
      <c r="H453" s="143"/>
      <c r="J453" s="143"/>
    </row>
    <row r="455" spans="4:10">
      <c r="D455" s="141"/>
      <c r="F455" s="143"/>
      <c r="G455" s="143"/>
      <c r="H455" s="143"/>
      <c r="J455" s="143"/>
    </row>
    <row r="458" spans="4:10">
      <c r="D458" s="141"/>
      <c r="F458" s="143"/>
      <c r="G458" s="143"/>
      <c r="H458" s="143"/>
      <c r="J458" s="143"/>
    </row>
    <row r="461" spans="4:10">
      <c r="D461" s="141"/>
      <c r="F461" s="143"/>
      <c r="G461" s="143"/>
      <c r="H461" s="143"/>
      <c r="J461" s="143"/>
    </row>
    <row r="463" spans="4:10">
      <c r="D463" s="141"/>
      <c r="F463" s="143"/>
      <c r="G463" s="143"/>
      <c r="H463" s="143"/>
      <c r="J463" s="143"/>
    </row>
    <row r="467" spans="4:10">
      <c r="D467" s="141"/>
      <c r="F467" s="143"/>
      <c r="G467" s="143"/>
      <c r="H467" s="143"/>
      <c r="J467" s="143"/>
    </row>
    <row r="473" spans="4:10">
      <c r="D473" s="141"/>
      <c r="F473" s="143"/>
      <c r="G473" s="143"/>
      <c r="H473" s="143"/>
      <c r="J473" s="143"/>
    </row>
    <row r="478" spans="4:10">
      <c r="D478" s="141"/>
      <c r="F478" s="143"/>
      <c r="G478" s="143"/>
      <c r="H478" s="143"/>
      <c r="J478" s="143"/>
    </row>
    <row r="486" spans="4:10">
      <c r="D486" s="141"/>
      <c r="F486" s="143"/>
      <c r="G486" s="143"/>
      <c r="H486" s="143"/>
      <c r="J486" s="143"/>
    </row>
    <row r="495" spans="4:10">
      <c r="D495" s="141"/>
      <c r="F495" s="143"/>
      <c r="G495" s="143"/>
      <c r="H495" s="143"/>
      <c r="J495" s="143"/>
    </row>
    <row r="507" spans="4:10">
      <c r="D507" s="141"/>
      <c r="F507" s="143"/>
      <c r="G507" s="143"/>
      <c r="H507" s="143"/>
      <c r="J507" s="143"/>
    </row>
    <row r="512" spans="4:10">
      <c r="D512" s="141"/>
      <c r="F512" s="143"/>
      <c r="G512" s="143"/>
      <c r="H512" s="143"/>
      <c r="J512" s="143"/>
    </row>
    <row r="519" spans="4:10">
      <c r="D519" s="141"/>
      <c r="F519" s="143"/>
      <c r="G519" s="143"/>
      <c r="H519" s="143"/>
      <c r="J519" s="143"/>
    </row>
    <row r="524" spans="4:10">
      <c r="D524" s="141"/>
      <c r="F524" s="143"/>
      <c r="G524" s="143"/>
      <c r="H524" s="143"/>
      <c r="J524" s="143"/>
    </row>
    <row r="530" spans="4:10">
      <c r="D530" s="141"/>
      <c r="F530" s="143"/>
      <c r="G530" s="143"/>
      <c r="H530" s="143"/>
      <c r="J530" s="143"/>
    </row>
    <row r="534" spans="4:10">
      <c r="D534" s="141"/>
      <c r="F534" s="143"/>
      <c r="G534" s="143"/>
      <c r="H534" s="143"/>
      <c r="J534" s="143"/>
    </row>
    <row r="536" spans="4:10">
      <c r="D536" s="141"/>
      <c r="F536" s="143"/>
      <c r="G536" s="143"/>
      <c r="H536" s="143"/>
      <c r="J536" s="143"/>
    </row>
    <row r="538" spans="4:10">
      <c r="D538" s="141"/>
      <c r="F538" s="143"/>
      <c r="G538" s="143"/>
      <c r="H538" s="143"/>
      <c r="J538" s="143"/>
    </row>
    <row r="540" spans="4:10">
      <c r="D540" s="141"/>
      <c r="F540" s="143"/>
      <c r="G540" s="143"/>
      <c r="H540" s="143"/>
      <c r="J540" s="143"/>
    </row>
    <row r="542" spans="4:10">
      <c r="D542" s="141"/>
      <c r="F542" s="143"/>
      <c r="G542" s="143"/>
      <c r="H542" s="143"/>
      <c r="J542" s="143"/>
    </row>
    <row r="544" spans="4:10">
      <c r="D544" s="141"/>
      <c r="F544" s="143"/>
      <c r="G544" s="143"/>
      <c r="H544" s="143"/>
      <c r="J544" s="143"/>
    </row>
    <row r="546" spans="4:10">
      <c r="D546" s="141"/>
      <c r="F546" s="143"/>
      <c r="G546" s="143"/>
      <c r="H546" s="143"/>
      <c r="J546" s="143"/>
    </row>
    <row r="548" spans="4:10">
      <c r="D548" s="141"/>
      <c r="F548" s="143"/>
      <c r="G548" s="143"/>
      <c r="H548" s="143"/>
      <c r="J548" s="143"/>
    </row>
    <row r="550" spans="4:10">
      <c r="D550" s="141"/>
      <c r="F550" s="143"/>
      <c r="G550" s="143"/>
      <c r="H550" s="143"/>
      <c r="J550" s="143"/>
    </row>
    <row r="553" spans="4:10">
      <c r="D553" s="141"/>
      <c r="F553" s="143"/>
      <c r="G553" s="143"/>
      <c r="H553" s="143"/>
      <c r="J553" s="143"/>
    </row>
    <row r="556" spans="4:10">
      <c r="D556" s="141"/>
      <c r="F556" s="143"/>
      <c r="G556" s="143"/>
      <c r="H556" s="143"/>
      <c r="J556" s="143"/>
    </row>
    <row r="557" spans="4:10">
      <c r="D557" s="141"/>
      <c r="F557" s="143"/>
      <c r="G557" s="143"/>
      <c r="H557" s="143"/>
      <c r="J557" s="143"/>
    </row>
    <row r="561" spans="4:10">
      <c r="D561" s="141"/>
      <c r="F561" s="143"/>
      <c r="G561" s="143"/>
      <c r="H561" s="143"/>
      <c r="J561" s="143"/>
    </row>
    <row r="565" spans="4:10">
      <c r="D565" s="141"/>
      <c r="F565" s="143"/>
      <c r="G565" s="143"/>
      <c r="H565" s="143"/>
      <c r="J565" s="143"/>
    </row>
    <row r="569" spans="4:10">
      <c r="D569" s="141"/>
      <c r="F569" s="143"/>
      <c r="G569" s="143"/>
      <c r="H569" s="143"/>
      <c r="J569" s="143"/>
    </row>
    <row r="575" spans="4:10">
      <c r="D575" s="141"/>
      <c r="F575" s="143"/>
      <c r="G575" s="143"/>
      <c r="H575" s="143"/>
      <c r="J575" s="143"/>
    </row>
    <row r="578" spans="4:10">
      <c r="D578" s="141"/>
      <c r="F578" s="143"/>
      <c r="G578" s="143"/>
      <c r="H578" s="143"/>
      <c r="J578" s="143"/>
    </row>
    <row r="579" spans="4:10">
      <c r="D579" s="141"/>
      <c r="F579" s="143"/>
      <c r="G579" s="143"/>
      <c r="H579" s="143"/>
      <c r="J579" s="143"/>
    </row>
    <row r="583" spans="4:10">
      <c r="D583" s="141"/>
      <c r="F583" s="143"/>
      <c r="G583" s="143"/>
      <c r="H583" s="143"/>
      <c r="J583" s="143"/>
    </row>
    <row r="585" spans="4:10">
      <c r="D585" s="141"/>
      <c r="F585" s="143"/>
      <c r="G585" s="143"/>
      <c r="H585" s="143"/>
      <c r="J585" s="143"/>
    </row>
    <row r="587" spans="4:10">
      <c r="D587" s="141"/>
      <c r="F587" s="143"/>
      <c r="G587" s="143"/>
      <c r="H587" s="143"/>
      <c r="J587" s="143"/>
    </row>
    <row r="593" spans="4:10">
      <c r="D593" s="141"/>
      <c r="F593" s="143"/>
      <c r="G593" s="143"/>
      <c r="H593" s="143"/>
      <c r="J593" s="143"/>
    </row>
    <row r="598" spans="4:10">
      <c r="D598" s="141"/>
      <c r="F598" s="143"/>
      <c r="G598" s="143"/>
      <c r="H598" s="143"/>
      <c r="J598" s="143"/>
    </row>
    <row r="603" spans="4:10">
      <c r="D603" s="141"/>
      <c r="F603" s="143"/>
      <c r="G603" s="143"/>
      <c r="H603" s="143"/>
      <c r="J603" s="143"/>
    </row>
    <row r="608" spans="4:10">
      <c r="D608" s="141"/>
      <c r="F608" s="143"/>
      <c r="G608" s="143"/>
      <c r="H608" s="143"/>
      <c r="J608" s="143"/>
    </row>
    <row r="615" spans="4:10">
      <c r="D615" s="141"/>
      <c r="F615" s="143"/>
      <c r="G615" s="143"/>
      <c r="H615" s="143"/>
      <c r="J615" s="143"/>
    </row>
    <row r="619" spans="4:10">
      <c r="D619" s="141"/>
      <c r="F619" s="143"/>
      <c r="G619" s="143"/>
      <c r="H619" s="143"/>
      <c r="J619" s="143"/>
    </row>
    <row r="628" spans="4:10">
      <c r="D628" s="141"/>
      <c r="F628" s="143"/>
      <c r="G628" s="143"/>
      <c r="H628" s="143"/>
      <c r="J628" s="143"/>
    </row>
    <row r="635" spans="4:10">
      <c r="D635" s="141"/>
      <c r="F635" s="143"/>
      <c r="G635" s="143"/>
      <c r="H635" s="143"/>
      <c r="J635" s="143"/>
    </row>
    <row r="639" spans="4:10">
      <c r="D639" s="141"/>
      <c r="F639" s="143"/>
      <c r="G639" s="143"/>
      <c r="H639" s="143"/>
      <c r="J639" s="143"/>
    </row>
    <row r="643" spans="4:10">
      <c r="D643" s="141"/>
      <c r="F643" s="143"/>
      <c r="G643" s="143"/>
      <c r="H643" s="143"/>
      <c r="J643" s="143"/>
    </row>
    <row r="648" spans="4:10">
      <c r="D648" s="141"/>
      <c r="F648" s="143"/>
      <c r="G648" s="143"/>
      <c r="H648" s="143"/>
      <c r="J648" s="143"/>
    </row>
    <row r="652" spans="4:10">
      <c r="D652" s="141"/>
      <c r="F652" s="143"/>
      <c r="G652" s="143"/>
      <c r="H652" s="143"/>
      <c r="J652" s="143"/>
    </row>
    <row r="656" spans="4:10">
      <c r="D656" s="141"/>
      <c r="F656" s="143"/>
      <c r="G656" s="143"/>
      <c r="H656" s="143"/>
      <c r="J656" s="143"/>
    </row>
    <row r="660" spans="4:10">
      <c r="D660" s="141"/>
      <c r="F660" s="143"/>
      <c r="G660" s="143"/>
      <c r="H660" s="143"/>
      <c r="J660" s="143"/>
    </row>
    <row r="664" spans="4:10">
      <c r="D664" s="141"/>
      <c r="F664" s="143"/>
      <c r="G664" s="143"/>
      <c r="H664" s="143"/>
      <c r="J664" s="143"/>
    </row>
    <row r="668" spans="4:10">
      <c r="D668" s="141"/>
      <c r="F668" s="143"/>
      <c r="G668" s="143"/>
      <c r="H668" s="143"/>
      <c r="J668" s="143"/>
    </row>
    <row r="672" spans="4:10">
      <c r="D672" s="141"/>
      <c r="F672" s="143"/>
      <c r="G672" s="143"/>
      <c r="H672" s="143"/>
      <c r="J672" s="143"/>
    </row>
    <row r="676" spans="4:10">
      <c r="D676" s="141"/>
      <c r="F676" s="143"/>
      <c r="G676" s="143"/>
      <c r="H676" s="143"/>
      <c r="J676" s="143"/>
    </row>
    <row r="680" spans="4:10">
      <c r="D680" s="141"/>
      <c r="F680" s="143"/>
      <c r="G680" s="143"/>
      <c r="H680" s="143"/>
      <c r="J680" s="143"/>
    </row>
    <row r="685" spans="4:10">
      <c r="D685" s="141"/>
      <c r="F685" s="143"/>
      <c r="G685" s="143"/>
      <c r="H685" s="143"/>
      <c r="J685" s="143"/>
    </row>
    <row r="690" spans="4:10">
      <c r="D690" s="141"/>
      <c r="F690" s="143"/>
      <c r="G690" s="143"/>
      <c r="H690" s="143"/>
      <c r="J690" s="143"/>
    </row>
    <row r="694" spans="4:10">
      <c r="D694" s="141"/>
      <c r="F694" s="143"/>
      <c r="G694" s="143"/>
      <c r="H694" s="143"/>
      <c r="J694" s="143"/>
    </row>
    <row r="698" spans="4:10">
      <c r="D698" s="141"/>
      <c r="F698" s="143"/>
      <c r="G698" s="143"/>
      <c r="H698" s="143"/>
      <c r="J698" s="143"/>
    </row>
    <row r="702" spans="4:10">
      <c r="D702" s="141"/>
      <c r="F702" s="143"/>
      <c r="G702" s="143"/>
      <c r="H702" s="143"/>
      <c r="J702" s="143"/>
    </row>
    <row r="733" spans="4:10">
      <c r="D733" s="141"/>
      <c r="F733" s="143"/>
      <c r="G733" s="143"/>
      <c r="H733" s="143"/>
      <c r="J733" s="143"/>
    </row>
    <row r="909" spans="4:10">
      <c r="D909" s="141"/>
      <c r="F909" s="143"/>
      <c r="G909" s="143"/>
      <c r="H909" s="143"/>
      <c r="J909" s="143"/>
    </row>
    <row r="913" spans="4:10">
      <c r="D913" s="141"/>
      <c r="F913" s="143"/>
      <c r="G913" s="143"/>
      <c r="H913" s="143"/>
      <c r="J913" s="143"/>
    </row>
    <row r="917" spans="4:10">
      <c r="D917" s="141"/>
      <c r="F917" s="143"/>
      <c r="G917" s="143"/>
      <c r="H917" s="143"/>
      <c r="J917" s="143"/>
    </row>
  </sheetData>
  <mergeCells count="6">
    <mergeCell ref="C1:J1"/>
    <mergeCell ref="C2:J2"/>
    <mergeCell ref="C3:J3"/>
    <mergeCell ref="A4:J4"/>
    <mergeCell ref="A5:J5"/>
    <mergeCell ref="A6:J6"/>
  </mergeCells>
  <printOptions horizontalCentered="1"/>
  <pageMargins left="0.511811023622047" right="0.511811023622047" top="0.47244094488189" bottom="1.25984251968504" header="0.31496062992126" footer="0.31496062992126"/>
  <pageSetup paperSize="9" scale="50" fitToHeight="0" orientation="portrait"/>
  <headerFooter>
    <oddFooter>&amp;C&amp;P/&amp;N</oddFooter>
  </headerFooter>
  <rowBreaks count="2" manualBreakCount="2">
    <brk id="83" max="9" man="1"/>
    <brk id="138" max="9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910"/>
  <sheetViews>
    <sheetView view="pageBreakPreview" zoomScaleNormal="100" workbookViewId="0">
      <selection activeCell="C16" sqref="C16"/>
    </sheetView>
  </sheetViews>
  <sheetFormatPr defaultColWidth="9.11428571428571" defaultRowHeight="12.75"/>
  <cols>
    <col min="1" max="1" width="7.66666666666667" style="141" customWidth="1"/>
    <col min="2" max="2" width="13.8857142857143" style="142" customWidth="1"/>
    <col min="3" max="3" width="56.552380952381" style="141" customWidth="1"/>
    <col min="4" max="4" width="7.88571428571429" style="142" customWidth="1"/>
    <col min="5" max="5" width="15.6666666666667" style="143" customWidth="1"/>
    <col min="6" max="6" width="16" style="144" customWidth="1"/>
    <col min="7" max="7" width="14.8857142857143" style="144" customWidth="1"/>
    <col min="8" max="8" width="16.3333333333333" style="144" customWidth="1"/>
    <col min="9" max="9" width="17.3333333333333" style="144" customWidth="1"/>
    <col min="10" max="10" width="17.1142857142857" style="144" customWidth="1"/>
    <col min="11" max="11" width="14.8857142857143" style="145" customWidth="1"/>
    <col min="12" max="12" width="35.8857142857143" style="145" customWidth="1"/>
    <col min="13" max="16384" width="9.11428571428571" style="145"/>
  </cols>
  <sheetData>
    <row r="1" s="139" customFormat="1" ht="25.2" customHeight="1" spans="1:16">
      <c r="A1" s="146"/>
      <c r="B1" s="147"/>
      <c r="C1" s="148" t="s">
        <v>226</v>
      </c>
      <c r="D1" s="149"/>
      <c r="E1" s="149"/>
      <c r="F1" s="149"/>
      <c r="G1" s="149"/>
      <c r="H1" s="149"/>
      <c r="I1" s="149"/>
      <c r="J1" s="149"/>
      <c r="L1" s="150"/>
    </row>
    <row r="2" s="139" customFormat="1" ht="25.2" customHeight="1" spans="1:16">
      <c r="A2" s="151"/>
      <c r="B2" s="152"/>
      <c r="C2" s="148" t="s">
        <v>227</v>
      </c>
      <c r="D2" s="149"/>
      <c r="E2" s="149"/>
      <c r="F2" s="149"/>
      <c r="G2" s="149"/>
      <c r="H2" s="149"/>
      <c r="I2" s="149"/>
      <c r="J2" s="149"/>
      <c r="L2" s="150"/>
    </row>
    <row r="3" s="139" customFormat="1" ht="25.2" customHeight="1" spans="1:16">
      <c r="A3" s="151"/>
      <c r="B3" s="152"/>
      <c r="C3" s="148" t="s">
        <v>228</v>
      </c>
      <c r="D3" s="149"/>
      <c r="E3" s="149"/>
      <c r="F3" s="149"/>
      <c r="G3" s="149"/>
      <c r="H3" s="149"/>
      <c r="I3" s="149"/>
      <c r="J3" s="149"/>
      <c r="L3" s="150"/>
    </row>
    <row r="4" spans="1:16">
      <c r="A4" s="153" t="s">
        <v>229</v>
      </c>
      <c r="B4" s="154"/>
      <c r="C4" s="154"/>
      <c r="D4" s="154"/>
      <c r="E4" s="154"/>
      <c r="F4" s="154"/>
      <c r="G4" s="154"/>
      <c r="H4" s="154"/>
      <c r="I4" s="154"/>
      <c r="J4" s="155"/>
      <c r="K4" s="156"/>
      <c r="L4" s="156"/>
      <c r="M4" s="156"/>
      <c r="N4" s="156"/>
      <c r="O4" s="156"/>
      <c r="P4" s="156"/>
    </row>
    <row r="5" ht="30" customHeight="1" spans="1:16">
      <c r="A5" s="157" t="s">
        <v>230</v>
      </c>
      <c r="B5" s="158"/>
      <c r="C5" s="158"/>
      <c r="D5" s="158"/>
      <c r="E5" s="158"/>
      <c r="F5" s="158"/>
      <c r="G5" s="158"/>
      <c r="H5" s="158"/>
      <c r="I5" s="158"/>
      <c r="J5" s="159"/>
      <c r="K5" s="160"/>
      <c r="L5" s="161"/>
      <c r="M5" s="156"/>
      <c r="N5" s="156"/>
      <c r="O5" s="156"/>
      <c r="P5" s="156"/>
    </row>
    <row r="6" spans="1:16">
      <c r="A6" s="162" t="s">
        <v>231</v>
      </c>
      <c r="B6" s="163"/>
      <c r="C6" s="163"/>
      <c r="D6" s="163"/>
      <c r="E6" s="163"/>
      <c r="F6" s="163"/>
      <c r="G6" s="163"/>
      <c r="H6" s="163"/>
      <c r="I6" s="163"/>
      <c r="J6" s="164"/>
      <c r="K6" s="165"/>
      <c r="L6" s="166"/>
      <c r="M6" s="156"/>
      <c r="N6" s="156"/>
      <c r="O6" s="156"/>
      <c r="P6" s="156"/>
    </row>
    <row r="7" ht="29.25" customHeight="1" spans="1:16">
      <c r="A7" s="167" t="s">
        <v>232</v>
      </c>
      <c r="B7" s="168"/>
      <c r="C7" s="169"/>
      <c r="D7" s="169"/>
      <c r="E7" s="169"/>
      <c r="F7" s="169"/>
      <c r="G7" s="169"/>
      <c r="H7" s="169"/>
      <c r="I7" s="170"/>
      <c r="J7" s="171" t="str">
        <f t="array" ref="J7:O7">'[9]Planilha Orçamentária'!A8:F8</f>
        <v>Data: AGOSTO/2022</v>
      </c>
      <c r="K7" s="165" t="e">
        <v>#REF!</v>
      </c>
      <c r="L7" s="166" t="e">
        <v>#REF!</v>
      </c>
      <c r="M7" s="156" t="e">
        <v>#REF!</v>
      </c>
      <c r="N7" s="156" t="e">
        <v>#REF!</v>
      </c>
      <c r="O7" s="156" t="e">
        <v>#REF!</v>
      </c>
      <c r="P7" s="156"/>
    </row>
    <row r="8" s="140" customFormat="1" spans="1:16">
      <c r="A8" s="172" t="s">
        <v>233</v>
      </c>
      <c r="B8" s="172" t="s">
        <v>234</v>
      </c>
      <c r="C8" s="172" t="s">
        <v>235</v>
      </c>
      <c r="D8" s="172" t="s">
        <v>236</v>
      </c>
      <c r="E8" s="173" t="s">
        <v>237</v>
      </c>
      <c r="F8" s="174" t="s">
        <v>238</v>
      </c>
      <c r="G8" s="173" t="s">
        <v>239</v>
      </c>
      <c r="H8" s="173" t="s">
        <v>240</v>
      </c>
      <c r="I8" s="173" t="s">
        <v>241</v>
      </c>
      <c r="J8" s="175" t="s">
        <v>242</v>
      </c>
      <c r="K8" s="166"/>
      <c r="L8" s="166"/>
      <c r="M8" s="176"/>
      <c r="N8" s="176"/>
      <c r="O8" s="176"/>
      <c r="P8" s="176"/>
    </row>
    <row r="9" spans="1:16">
      <c r="A9" s="177" t="s">
        <v>243</v>
      </c>
      <c r="B9" s="178" t="s">
        <v>10</v>
      </c>
      <c r="C9" s="179"/>
      <c r="D9" s="179"/>
      <c r="E9" s="179"/>
      <c r="F9" s="179"/>
      <c r="G9" s="179"/>
      <c r="H9" s="179"/>
      <c r="I9" s="179"/>
      <c r="J9" s="179"/>
    </row>
    <row r="10" spans="1:16">
      <c r="A10" s="180" t="s">
        <v>28</v>
      </c>
      <c r="B10" s="181"/>
      <c r="C10" s="182" t="s">
        <v>29</v>
      </c>
      <c r="D10" s="183"/>
      <c r="E10" s="184"/>
      <c r="F10" s="185"/>
      <c r="G10" s="185"/>
      <c r="H10" s="185"/>
      <c r="I10" s="186"/>
      <c r="J10" s="187"/>
    </row>
    <row r="11" ht="38.25" spans="1:16">
      <c r="A11" s="188" t="s">
        <v>189</v>
      </c>
      <c r="B11" s="189" t="str">
        <f>VLOOKUP(A11,'PLANILHA ORCAMENTARIA'!A:J,2,0)</f>
        <v>103689</v>
      </c>
      <c r="C11" s="190" t="str">
        <f>VLOOKUP(A11,'PLANILHA ORCAMENTARIA'!A:J,4,0)</f>
        <v>FORNECIMENTO E INSTALAÇÃO DE PLACA DE OBRA COM CHAPA GALVANIZADA E ESTRUTURA DE MADEIRA. AF_03/2022_PS</v>
      </c>
      <c r="D11" s="191" t="str">
        <f>VLOOKUP(A11,'PLANILHA ORCAMENTARIA'!A:J,5,0)</f>
        <v>M2</v>
      </c>
      <c r="E11" s="192"/>
      <c r="F11" s="193" t="s">
        <v>244</v>
      </c>
      <c r="G11" s="193" t="s">
        <v>245</v>
      </c>
      <c r="H11" s="193"/>
      <c r="I11" s="193" t="s">
        <v>246</v>
      </c>
      <c r="J11" s="194">
        <f>ROUND(SUM(J13:J13),2)</f>
        <v>4.32</v>
      </c>
      <c r="K11" s="140" t="str">
        <f>SUBSTITUTE(A11,1,3,1)</f>
        <v>3.3.1</v>
      </c>
    </row>
    <row r="12" spans="1:16">
      <c r="A12" s="188" t="s">
        <v>247</v>
      </c>
      <c r="B12" s="189"/>
      <c r="C12" s="195"/>
      <c r="D12" s="196"/>
      <c r="E12" s="197"/>
      <c r="F12" s="198"/>
      <c r="G12" s="198"/>
      <c r="H12" s="198"/>
      <c r="I12" s="198"/>
      <c r="J12" s="199"/>
      <c r="K12" s="140" t="str">
        <f t="shared" ref="K12:K79" si="0">SUBSTITUTE(A12,1,3,1)</f>
        <v/>
      </c>
    </row>
    <row r="13" spans="1:16">
      <c r="A13" s="188" t="s">
        <v>247</v>
      </c>
      <c r="B13" s="200"/>
      <c r="C13" s="201"/>
      <c r="D13" s="202"/>
      <c r="E13" s="203"/>
      <c r="F13" s="204">
        <v>3.6</v>
      </c>
      <c r="G13" s="204">
        <v>1.2</v>
      </c>
      <c r="H13" s="205"/>
      <c r="I13" s="204">
        <v>1</v>
      </c>
      <c r="J13" s="206">
        <f>ROUND(PRODUCT(E13:I13),2)</f>
        <v>4.32</v>
      </c>
      <c r="K13" s="140" t="str">
        <f t="shared" si="0"/>
        <v/>
      </c>
    </row>
    <row r="14" spans="1:16">
      <c r="A14" s="207" t="s">
        <v>247</v>
      </c>
      <c r="B14" s="208"/>
      <c r="C14" s="209"/>
      <c r="D14" s="209"/>
      <c r="E14" s="209"/>
      <c r="F14" s="209"/>
      <c r="G14" s="209"/>
      <c r="H14" s="209"/>
      <c r="I14" s="209"/>
      <c r="J14" s="210"/>
      <c r="K14" s="140" t="str">
        <f t="shared" si="0"/>
        <v/>
      </c>
    </row>
    <row r="15" ht="25.5" spans="1:16">
      <c r="A15" s="188" t="s">
        <v>190</v>
      </c>
      <c r="B15" s="189" t="str">
        <f>VLOOKUP(A15,'PLANILHA ORCAMENTARIA'!A:J,2,0)</f>
        <v>INS-13695818</v>
      </c>
      <c r="C15" s="190" t="str">
        <f>VLOOKUP(A15,'PLANILHA ORCAMENTARIA'!A:J,4,0)</f>
        <v>ALUGUEL DE BANHEIRO QUÍMICO INCLUSIVE LOCAÇÃO, TRANSPORTE E LIMPEZA</v>
      </c>
      <c r="D15" s="191" t="str">
        <f>VLOOKUP(A15,'PLANILHA ORCAMENTARIA'!A:J,5,0)</f>
        <v>MÊS</v>
      </c>
      <c r="E15" s="192"/>
      <c r="F15" s="198"/>
      <c r="G15" s="198"/>
      <c r="H15" s="198"/>
      <c r="I15" s="198"/>
      <c r="J15" s="211">
        <f>ROUND(SUM(J18:J18),2)</f>
        <v>2</v>
      </c>
      <c r="K15" s="140" t="str">
        <f t="shared" si="0"/>
        <v>3.3.2</v>
      </c>
    </row>
    <row r="16" ht="25.5" spans="1:16">
      <c r="A16" s="188" t="s">
        <v>247</v>
      </c>
      <c r="B16" s="212"/>
      <c r="C16" s="190"/>
      <c r="D16" s="191"/>
      <c r="E16" s="192"/>
      <c r="F16" s="198"/>
      <c r="G16" s="198"/>
      <c r="H16" s="198"/>
      <c r="I16" s="213" t="s">
        <v>248</v>
      </c>
      <c r="J16" s="211"/>
      <c r="K16" s="140" t="str">
        <f t="shared" si="0"/>
        <v/>
      </c>
    </row>
    <row r="17" spans="1:11">
      <c r="A17" s="188" t="s">
        <v>247</v>
      </c>
      <c r="B17" s="212"/>
      <c r="C17" s="190"/>
      <c r="D17" s="191"/>
      <c r="E17" s="192"/>
      <c r="F17" s="198"/>
      <c r="G17" s="198"/>
      <c r="H17" s="198"/>
      <c r="I17" s="213"/>
      <c r="J17" s="211"/>
      <c r="K17" s="140" t="str">
        <f t="shared" si="0"/>
        <v/>
      </c>
    </row>
    <row r="18" spans="1:11">
      <c r="A18" s="188" t="s">
        <v>247</v>
      </c>
      <c r="B18" s="200"/>
      <c r="C18" s="214"/>
      <c r="D18" s="215"/>
      <c r="E18" s="216"/>
      <c r="F18" s="216"/>
      <c r="G18" s="205"/>
      <c r="H18" s="205"/>
      <c r="I18" s="217">
        <v>2</v>
      </c>
      <c r="J18" s="218">
        <f>ROUND(PRODUCT(E18:I18),2)</f>
        <v>2</v>
      </c>
      <c r="K18" s="140" t="str">
        <f t="shared" si="0"/>
        <v/>
      </c>
    </row>
    <row r="19" spans="1:11">
      <c r="A19" s="188" t="s">
        <v>247</v>
      </c>
      <c r="B19" s="200"/>
      <c r="C19" s="214"/>
      <c r="D19" s="215"/>
      <c r="E19" s="216"/>
      <c r="F19" s="216"/>
      <c r="G19" s="205"/>
      <c r="H19" s="205"/>
      <c r="I19" s="217"/>
      <c r="J19" s="218"/>
      <c r="K19" s="140" t="str">
        <f t="shared" si="0"/>
        <v/>
      </c>
    </row>
    <row r="20" ht="51" spans="1:11">
      <c r="A20" s="219" t="s">
        <v>191</v>
      </c>
      <c r="B20" s="189" t="str">
        <f>VLOOKUP(A20,'PLANILHA ORCAMENTARIA'!A:J,2,0)</f>
        <v>00010775</v>
      </c>
      <c r="C20" s="190" t="str">
        <f>VLOOKUP(A20,'PLANILHA ORCAMENTARIA'!A:J,4,0)</f>
        <v>LOCACAO DE CONTAINER 2,30 X 6,00 M, ALT. 2,50 M, COM 1 SANITARIO, PARA ESCRITORIO, COMPLETO, SEM DIVISORIAS INTERNAS (NAO INCLUI MOBILIZACAO/DESMOBILIZACAO)</v>
      </c>
      <c r="D20" s="191" t="str">
        <f>VLOOKUP(A20,'PLANILHA ORCAMENTARIA'!A:J,5,0)</f>
        <v>MES</v>
      </c>
      <c r="E20" s="192"/>
      <c r="F20" s="198"/>
      <c r="G20" s="198"/>
      <c r="H20" s="198"/>
      <c r="I20" s="198"/>
      <c r="J20" s="199">
        <f>ROUND(SUM(J22:J22),2)</f>
        <v>2</v>
      </c>
      <c r="K20" s="140" t="str">
        <f t="shared" si="0"/>
        <v>3.3.3</v>
      </c>
    </row>
    <row r="21" ht="25.5" spans="1:11">
      <c r="A21" s="220" t="s">
        <v>247</v>
      </c>
      <c r="B21" s="220"/>
      <c r="C21" s="220"/>
      <c r="D21" s="220"/>
      <c r="E21" s="221"/>
      <c r="F21" s="221"/>
      <c r="G21" s="221"/>
      <c r="H21" s="221"/>
      <c r="I21" s="222" t="s">
        <v>248</v>
      </c>
      <c r="J21" s="221"/>
      <c r="K21" s="140" t="str">
        <f t="shared" si="0"/>
        <v/>
      </c>
    </row>
    <row r="22" spans="1:11">
      <c r="A22" s="220" t="s">
        <v>247</v>
      </c>
      <c r="B22" s="220"/>
      <c r="C22" s="220"/>
      <c r="D22" s="220"/>
      <c r="E22" s="221"/>
      <c r="F22" s="221"/>
      <c r="G22" s="221"/>
      <c r="H22" s="221"/>
      <c r="I22" s="221">
        <f>I18</f>
        <v>2</v>
      </c>
      <c r="J22" s="223">
        <f>ROUND(PRODUCT(E22:I22),2)</f>
        <v>2</v>
      </c>
      <c r="K22" s="140" t="str">
        <f t="shared" si="0"/>
        <v/>
      </c>
    </row>
    <row r="23" spans="1:11">
      <c r="A23" s="220" t="s">
        <v>247</v>
      </c>
      <c r="B23" s="220"/>
      <c r="C23" s="220"/>
      <c r="D23" s="220"/>
      <c r="E23" s="221"/>
      <c r="F23" s="221"/>
      <c r="G23" s="221"/>
      <c r="H23" s="221"/>
      <c r="I23" s="221"/>
      <c r="J23" s="221"/>
      <c r="K23" s="140" t="str">
        <f t="shared" si="0"/>
        <v/>
      </c>
    </row>
    <row r="24" ht="25.5" spans="1:11">
      <c r="A24" s="219" t="s">
        <v>192</v>
      </c>
      <c r="B24" s="189" t="str">
        <f>VLOOKUP(A24,'PLANILHA ORCAMENTARIA'!A:J,2,0)</f>
        <v>COMP-20511029</v>
      </c>
      <c r="C24" s="190" t="str">
        <f>VLOOKUP(A24,'PLANILHA ORCAMENTARIA'!A:J,4,0)</f>
        <v>MOBILIZAÇÃO DE CONTAINER_JANEIRO/2026</v>
      </c>
      <c r="D24" s="191" t="str">
        <f>VLOOKUP(A24,'PLANILHA ORCAMENTARIA'!A:J,5,0)</f>
        <v>UND</v>
      </c>
      <c r="E24" s="192"/>
      <c r="F24" s="198"/>
      <c r="G24" s="198"/>
      <c r="H24" s="198"/>
      <c r="I24" s="198"/>
      <c r="J24" s="199">
        <f>ROUND(SUM(J26:J26),2)</f>
        <v>1</v>
      </c>
      <c r="K24" s="140" t="str">
        <f t="shared" ref="K24:K31" si="1">SUBSTITUTE(A24,4,1,1)</f>
        <v>3.1.1</v>
      </c>
    </row>
    <row r="25" spans="1:11">
      <c r="A25" s="220" t="s">
        <v>247</v>
      </c>
      <c r="B25" s="220"/>
      <c r="C25" s="220"/>
      <c r="D25" s="220"/>
      <c r="E25" s="221"/>
      <c r="F25" s="221"/>
      <c r="G25" s="221"/>
      <c r="H25" s="221"/>
      <c r="I25" s="222" t="s">
        <v>249</v>
      </c>
      <c r="J25" s="221"/>
      <c r="K25" s="140" t="str">
        <f t="shared" si="1"/>
        <v/>
      </c>
    </row>
    <row r="26" spans="1:11">
      <c r="A26" s="220" t="s">
        <v>247</v>
      </c>
      <c r="B26" s="220"/>
      <c r="C26" s="220"/>
      <c r="D26" s="220"/>
      <c r="E26" s="221"/>
      <c r="F26" s="221"/>
      <c r="G26" s="221"/>
      <c r="H26" s="221"/>
      <c r="I26" s="221">
        <v>1</v>
      </c>
      <c r="J26" s="223">
        <f>ROUND(PRODUCT(E26:I26),2)</f>
        <v>1</v>
      </c>
      <c r="K26" s="140" t="str">
        <f t="shared" si="1"/>
        <v/>
      </c>
    </row>
    <row r="27" spans="1:11">
      <c r="A27" s="220" t="s">
        <v>247</v>
      </c>
      <c r="B27" s="220"/>
      <c r="C27" s="220"/>
      <c r="D27" s="220"/>
      <c r="E27" s="221"/>
      <c r="F27" s="221"/>
      <c r="G27" s="221"/>
      <c r="H27" s="221"/>
      <c r="I27" s="221"/>
      <c r="J27" s="221"/>
      <c r="K27" s="140" t="str">
        <f t="shared" si="1"/>
        <v/>
      </c>
    </row>
    <row r="28" ht="25.5" spans="1:11">
      <c r="A28" s="219" t="s">
        <v>193</v>
      </c>
      <c r="B28" s="189" t="str">
        <f>VLOOKUP(A28,'PLANILHA ORCAMENTARIA'!A:J,2,0)</f>
        <v>COMP-38919866</v>
      </c>
      <c r="C28" s="190" t="str">
        <f>VLOOKUP(A28,'PLANILHA ORCAMENTARIA'!A:J,4,0)</f>
        <v>DESMOBILIZAÇÃO DE CONTAINER_JANEIRO/2026</v>
      </c>
      <c r="D28" s="191" t="str">
        <f>VLOOKUP(A28,'PLANILHA ORCAMENTARIA'!A:J,5,0)</f>
        <v>UND</v>
      </c>
      <c r="E28" s="192"/>
      <c r="F28" s="198"/>
      <c r="G28" s="198"/>
      <c r="H28" s="198"/>
      <c r="I28" s="198"/>
      <c r="J28" s="199">
        <f>ROUND(SUM(J30:J30),2)</f>
        <v>1</v>
      </c>
      <c r="K28" s="140" t="str">
        <f t="shared" si="1"/>
        <v>3.1.5</v>
      </c>
    </row>
    <row r="29" spans="1:11">
      <c r="A29" s="220" t="s">
        <v>247</v>
      </c>
      <c r="B29" s="220"/>
      <c r="C29" s="220"/>
      <c r="D29" s="220"/>
      <c r="E29" s="221"/>
      <c r="F29" s="221"/>
      <c r="G29" s="221"/>
      <c r="H29" s="221"/>
      <c r="I29" s="222" t="s">
        <v>249</v>
      </c>
      <c r="J29" s="221"/>
      <c r="K29" s="140" t="str">
        <f t="shared" si="1"/>
        <v/>
      </c>
    </row>
    <row r="30" spans="1:11">
      <c r="A30" s="220" t="s">
        <v>247</v>
      </c>
      <c r="B30" s="220"/>
      <c r="C30" s="220"/>
      <c r="D30" s="220"/>
      <c r="E30" s="221"/>
      <c r="F30" s="221"/>
      <c r="G30" s="221"/>
      <c r="H30" s="221"/>
      <c r="I30" s="221">
        <v>1</v>
      </c>
      <c r="J30" s="223">
        <f>ROUND(PRODUCT(E30:I30),2)</f>
        <v>1</v>
      </c>
      <c r="K30" s="140" t="str">
        <f t="shared" si="1"/>
        <v/>
      </c>
    </row>
    <row r="31" spans="1:11">
      <c r="A31" s="220" t="s">
        <v>247</v>
      </c>
      <c r="B31" s="220"/>
      <c r="C31" s="220"/>
      <c r="D31" s="220"/>
      <c r="E31" s="221"/>
      <c r="F31" s="221"/>
      <c r="G31" s="221"/>
      <c r="H31" s="221"/>
      <c r="I31" s="221"/>
      <c r="J31" s="221"/>
      <c r="K31" s="140" t="str">
        <f t="shared" si="1"/>
        <v/>
      </c>
    </row>
    <row r="32" spans="1:11">
      <c r="A32" s="180" t="s">
        <v>194</v>
      </c>
      <c r="B32" s="181"/>
      <c r="C32" s="182" t="s">
        <v>52</v>
      </c>
      <c r="D32" s="182"/>
      <c r="E32" s="224"/>
      <c r="F32" s="225"/>
      <c r="G32" s="225"/>
      <c r="H32" s="225"/>
      <c r="I32" s="225"/>
      <c r="J32" s="226"/>
      <c r="K32" s="140" t="str">
        <f t="shared" si="0"/>
        <v>3.2</v>
      </c>
    </row>
    <row r="33" ht="25.5" spans="1:11">
      <c r="A33" s="219" t="s">
        <v>195</v>
      </c>
      <c r="B33" s="189" t="str">
        <f>VLOOKUP(A33,'PLANILHA ORCAMENTARIA'!A:J,2,0)</f>
        <v>93565</v>
      </c>
      <c r="C33" s="190" t="str">
        <f>VLOOKUP(A33,'PLANILHA ORCAMENTARIA'!A:J,4,0)</f>
        <v>ENGENHEIRO CIVIL DE OBRA JUNIOR COM ENCARGOS COMPLEMENTARES</v>
      </c>
      <c r="D33" s="191" t="str">
        <f>VLOOKUP(A33,'PLANILHA ORCAMENTARIA'!A:J,5,0)</f>
        <v>MES</v>
      </c>
      <c r="E33" s="227"/>
      <c r="F33" s="227"/>
      <c r="G33" s="227"/>
      <c r="H33" s="227"/>
      <c r="I33" s="227"/>
      <c r="J33" s="194">
        <f>ROUND(SUM(J35),2)</f>
        <v>0.25</v>
      </c>
      <c r="K33" s="140" t="str">
        <f t="shared" si="0"/>
        <v>3.2.3</v>
      </c>
    </row>
    <row r="34" ht="14.25" spans="1:11">
      <c r="A34" s="219" t="s">
        <v>247</v>
      </c>
      <c r="B34" s="189"/>
      <c r="C34" s="228" t="s">
        <v>250</v>
      </c>
      <c r="D34" s="191"/>
      <c r="E34" s="227"/>
      <c r="F34" s="229"/>
      <c r="G34" s="229"/>
      <c r="H34" s="229"/>
      <c r="I34" s="229"/>
      <c r="J34" s="199"/>
      <c r="K34" s="140" t="str">
        <f t="shared" si="0"/>
        <v/>
      </c>
    </row>
    <row r="35" ht="14.25" spans="1:11">
      <c r="A35" s="220" t="s">
        <v>247</v>
      </c>
      <c r="B35" s="220"/>
      <c r="C35" s="228" t="s">
        <v>251</v>
      </c>
      <c r="D35" s="230"/>
      <c r="E35" s="229">
        <f>22/176</f>
        <v>0.125</v>
      </c>
      <c r="F35" s="229"/>
      <c r="G35" s="229"/>
      <c r="H35" s="229"/>
      <c r="I35" s="229">
        <f>I18</f>
        <v>2</v>
      </c>
      <c r="J35" s="206">
        <f>ROUND(PRODUCT(E35:I35),2)</f>
        <v>0.25</v>
      </c>
      <c r="K35" s="140" t="str">
        <f t="shared" si="0"/>
        <v/>
      </c>
    </row>
    <row r="36" ht="14.25" spans="1:11">
      <c r="A36" s="220" t="s">
        <v>247</v>
      </c>
      <c r="B36" s="220"/>
      <c r="C36" s="228" t="s">
        <v>252</v>
      </c>
      <c r="D36" s="230"/>
      <c r="E36" s="229"/>
      <c r="F36" s="229"/>
      <c r="G36" s="229"/>
      <c r="H36" s="229"/>
      <c r="I36" s="229"/>
      <c r="J36" s="231"/>
      <c r="K36" s="140" t="str">
        <f t="shared" si="0"/>
        <v/>
      </c>
    </row>
    <row r="37" ht="14.25" spans="1:11">
      <c r="A37" s="220" t="s">
        <v>247</v>
      </c>
      <c r="B37" s="220"/>
      <c r="C37" s="228" t="s">
        <v>253</v>
      </c>
      <c r="D37" s="232"/>
      <c r="E37" s="233"/>
      <c r="F37" s="217"/>
      <c r="G37" s="205"/>
      <c r="H37" s="205"/>
      <c r="I37" s="217"/>
      <c r="J37" s="234"/>
      <c r="K37" s="140" t="str">
        <f t="shared" si="0"/>
        <v/>
      </c>
    </row>
    <row r="38" spans="1:11">
      <c r="A38" s="188" t="s">
        <v>247</v>
      </c>
      <c r="B38" s="188"/>
      <c r="C38" s="235"/>
      <c r="D38" s="235"/>
      <c r="E38" s="235"/>
      <c r="F38" s="235"/>
      <c r="G38" s="235"/>
      <c r="H38" s="235"/>
      <c r="I38" s="235"/>
      <c r="J38" s="235"/>
      <c r="K38" s="140" t="str">
        <f t="shared" si="0"/>
        <v/>
      </c>
    </row>
    <row r="39" ht="25.5" spans="1:11">
      <c r="A39" s="219" t="s">
        <v>196</v>
      </c>
      <c r="B39" s="189" t="str">
        <f>VLOOKUP(A39,'PLANILHA ORCAMENTARIA'!A:J,2,0)</f>
        <v>93572</v>
      </c>
      <c r="C39" s="190" t="str">
        <f>VLOOKUP(A39,'PLANILHA ORCAMENTARIA'!A:J,4,0)</f>
        <v>ENCARREGADO GERAL DE OBRAS COM ENCARGOS COMPLEMENTARES</v>
      </c>
      <c r="D39" s="191" t="str">
        <f>VLOOKUP(A39,'PLANILHA ORCAMENTARIA'!A:J,5,0)</f>
        <v>MES</v>
      </c>
      <c r="E39" s="227"/>
      <c r="F39" s="236"/>
      <c r="G39" s="236"/>
      <c r="H39" s="236"/>
      <c r="I39" s="236"/>
      <c r="J39" s="199">
        <f>ROUND(SUM(J41),2)</f>
        <v>1</v>
      </c>
      <c r="K39" s="140" t="str">
        <f t="shared" si="0"/>
        <v>3.2.2</v>
      </c>
    </row>
    <row r="40" ht="14.25" spans="1:11">
      <c r="A40" s="219" t="s">
        <v>247</v>
      </c>
      <c r="B40" s="189"/>
      <c r="C40" s="228" t="s">
        <v>250</v>
      </c>
      <c r="D40" s="191"/>
      <c r="E40" s="227"/>
      <c r="F40" s="229"/>
      <c r="G40" s="229"/>
      <c r="H40" s="229"/>
      <c r="I40" s="229"/>
      <c r="J40" s="199"/>
      <c r="K40" s="140" t="str">
        <f t="shared" si="0"/>
        <v/>
      </c>
    </row>
    <row r="41" ht="14.25" spans="1:11">
      <c r="A41" s="220" t="s">
        <v>247</v>
      </c>
      <c r="B41" s="220"/>
      <c r="C41" s="228" t="s">
        <v>251</v>
      </c>
      <c r="D41" s="230"/>
      <c r="E41" s="229">
        <f>88/176</f>
        <v>0.5</v>
      </c>
      <c r="F41" s="229"/>
      <c r="G41" s="229"/>
      <c r="H41" s="229"/>
      <c r="I41" s="229">
        <f>I18</f>
        <v>2</v>
      </c>
      <c r="J41" s="206">
        <f>ROUND(PRODUCT(E41:I41),2)</f>
        <v>1</v>
      </c>
      <c r="K41" s="140" t="str">
        <f t="shared" si="0"/>
        <v/>
      </c>
    </row>
    <row r="42" ht="14.25" spans="1:11">
      <c r="A42" s="220" t="s">
        <v>247</v>
      </c>
      <c r="B42" s="220"/>
      <c r="C42" s="228" t="s">
        <v>252</v>
      </c>
      <c r="D42" s="230"/>
      <c r="E42" s="229"/>
      <c r="F42" s="229"/>
      <c r="G42" s="229"/>
      <c r="H42" s="229"/>
      <c r="I42" s="229"/>
      <c r="J42" s="231"/>
      <c r="K42" s="140" t="str">
        <f t="shared" si="0"/>
        <v/>
      </c>
    </row>
    <row r="43" ht="14.25" spans="1:11">
      <c r="A43" s="220" t="s">
        <v>247</v>
      </c>
      <c r="B43" s="220"/>
      <c r="C43" s="237" t="s">
        <v>253</v>
      </c>
      <c r="D43" s="238"/>
      <c r="E43" s="239"/>
      <c r="F43" s="239"/>
      <c r="G43" s="240"/>
      <c r="H43" s="240"/>
      <c r="I43" s="239"/>
      <c r="J43" s="241"/>
      <c r="K43" s="140" t="str">
        <f t="shared" si="0"/>
        <v/>
      </c>
    </row>
    <row r="44" spans="1:11">
      <c r="A44" s="188" t="s">
        <v>247</v>
      </c>
      <c r="B44" s="188"/>
      <c r="C44" s="235"/>
      <c r="D44" s="235"/>
      <c r="E44" s="235"/>
      <c r="F44" s="235"/>
      <c r="G44" s="235"/>
      <c r="H44" s="235"/>
      <c r="I44" s="235"/>
      <c r="J44" s="235"/>
      <c r="K44" s="140" t="str">
        <f t="shared" si="0"/>
        <v/>
      </c>
    </row>
    <row r="45" ht="25.5" customHeight="1" spans="1:11">
      <c r="A45" s="219" t="s">
        <v>197</v>
      </c>
      <c r="B45" s="189" t="str">
        <f>VLOOKUP(A45,'PLANILHA ORCAMENTARIA'!A:J,2,0)</f>
        <v>CP-94296-25656932</v>
      </c>
      <c r="C45" s="190" t="str">
        <f>VLOOKUP(A45,'PLANILHA ORCAMENTARIA'!A:J,4,0)</f>
        <v>TOPOGRAFO COM ENCARGOS COMPLEMENTARES</v>
      </c>
      <c r="D45" s="191" t="str">
        <f>VLOOKUP(A45,'PLANILHA ORCAMENTARIA'!A:J,5,0)</f>
        <v>MES</v>
      </c>
      <c r="E45" s="242"/>
      <c r="F45" s="243"/>
      <c r="G45" s="243"/>
      <c r="H45" s="243"/>
      <c r="I45" s="243"/>
      <c r="J45" s="199">
        <f>ROUND(SUM(J47),2)</f>
        <v>0.5</v>
      </c>
      <c r="K45" s="140" t="str">
        <f t="shared" si="0"/>
        <v>3.2.3</v>
      </c>
    </row>
    <row r="46" ht="14.25" spans="1:11">
      <c r="A46" s="219" t="s">
        <v>247</v>
      </c>
      <c r="B46" s="189"/>
      <c r="C46" s="228" t="s">
        <v>254</v>
      </c>
      <c r="D46" s="191"/>
      <c r="E46" s="242"/>
      <c r="F46" s="229"/>
      <c r="G46" s="229"/>
      <c r="H46" s="229"/>
      <c r="I46" s="229"/>
      <c r="J46" s="199"/>
      <c r="K46" s="140" t="str">
        <f t="shared" si="0"/>
        <v/>
      </c>
    </row>
    <row r="47" ht="14.25" spans="1:11">
      <c r="A47" s="220" t="s">
        <v>247</v>
      </c>
      <c r="B47" s="220"/>
      <c r="C47" s="237"/>
      <c r="D47" s="244"/>
      <c r="E47" s="245"/>
      <c r="F47" s="245"/>
      <c r="G47" s="245"/>
      <c r="H47" s="245"/>
      <c r="I47" s="245">
        <v>0.5</v>
      </c>
      <c r="J47" s="246">
        <f>ROUND(PRODUCT(E47:I47),2)</f>
        <v>0.5</v>
      </c>
      <c r="K47" s="140" t="str">
        <f t="shared" si="0"/>
        <v/>
      </c>
    </row>
    <row r="48" spans="1:11">
      <c r="A48" s="188" t="s">
        <v>247</v>
      </c>
      <c r="B48" s="188"/>
      <c r="C48" s="235"/>
      <c r="D48" s="235"/>
      <c r="E48" s="235"/>
      <c r="F48" s="235"/>
      <c r="G48" s="235"/>
      <c r="H48" s="235"/>
      <c r="I48" s="235"/>
      <c r="J48" s="235"/>
      <c r="K48" s="140" t="str">
        <f t="shared" si="0"/>
        <v/>
      </c>
    </row>
    <row r="49" spans="1:11">
      <c r="A49" s="180" t="s">
        <v>198</v>
      </c>
      <c r="B49" s="181"/>
      <c r="C49" s="182" t="s">
        <v>63</v>
      </c>
      <c r="D49" s="183"/>
      <c r="E49" s="184"/>
      <c r="F49" s="185"/>
      <c r="G49" s="185"/>
      <c r="H49" s="185"/>
      <c r="I49" s="186"/>
      <c r="J49" s="247"/>
      <c r="K49" s="140" t="str">
        <f t="shared" si="0"/>
        <v>3.3</v>
      </c>
    </row>
    <row r="50" ht="38.25" spans="1:11">
      <c r="A50" s="219" t="s">
        <v>199</v>
      </c>
      <c r="B50" s="189" t="str">
        <f>VLOOKUP(A50,'PLANILHA ORCAMENTARIA'!A:J,2,0)</f>
        <v>CP-74205/001-17324935</v>
      </c>
      <c r="C50" s="190" t="str">
        <f>VLOOKUP(A50,'PLANILHA ORCAMENTARIA'!A:J,4,0)</f>
        <v>ESCAVAÇÃO MECÂNICA DE MATERIAL 1A. CATEGORIA, PROVENIENTE DE CORTE DE SUBLEITO (C/TRATOR ESTEIRAS 160HP)</v>
      </c>
      <c r="D50" s="191" t="str">
        <f>VLOOKUP(A50,'PLANILHA ORCAMENTARIA'!A:J,5,0)</f>
        <v>M3</v>
      </c>
      <c r="E50" s="192"/>
      <c r="F50" s="192"/>
      <c r="G50" s="192"/>
      <c r="H50" s="192"/>
      <c r="I50" s="192"/>
      <c r="J50" s="194">
        <f>ROUND(SUM(J52:J52),2)</f>
        <v>901.18</v>
      </c>
      <c r="K50" s="140" t="str">
        <f t="shared" si="0"/>
        <v>3.3.3</v>
      </c>
    </row>
    <row r="51" spans="1:11">
      <c r="A51" s="219" t="s">
        <v>247</v>
      </c>
      <c r="B51" s="189"/>
      <c r="C51" s="248" t="s">
        <v>255</v>
      </c>
      <c r="D51" s="191"/>
      <c r="E51" s="192"/>
      <c r="F51" s="198"/>
      <c r="G51" s="198"/>
      <c r="H51" s="198"/>
      <c r="I51" s="213" t="s">
        <v>256</v>
      </c>
      <c r="J51" s="199"/>
      <c r="K51" s="140" t="str">
        <f t="shared" si="0"/>
        <v/>
      </c>
    </row>
    <row r="52" spans="1:11">
      <c r="A52" s="249" t="s">
        <v>247</v>
      </c>
      <c r="B52" s="250"/>
      <c r="C52" s="251" t="s">
        <v>257</v>
      </c>
      <c r="D52" s="252"/>
      <c r="E52" s="253"/>
      <c r="F52" s="253"/>
      <c r="G52" s="253"/>
      <c r="H52" s="253"/>
      <c r="I52" s="253">
        <v>901.18</v>
      </c>
      <c r="J52" s="254">
        <f>ROUND(PRODUCT(E52:I52),2)</f>
        <v>901.18</v>
      </c>
      <c r="K52" s="140" t="str">
        <f t="shared" si="0"/>
        <v/>
      </c>
    </row>
    <row r="53" spans="1:11">
      <c r="A53" s="200" t="s">
        <v>247</v>
      </c>
      <c r="B53" s="200"/>
      <c r="C53" s="255"/>
      <c r="D53" s="255"/>
      <c r="E53" s="255"/>
      <c r="F53" s="255"/>
      <c r="G53" s="255"/>
      <c r="H53" s="255"/>
      <c r="I53" s="255"/>
      <c r="J53" s="255"/>
      <c r="K53" s="140" t="str">
        <f t="shared" si="0"/>
        <v/>
      </c>
    </row>
    <row r="54" ht="51" spans="1:11">
      <c r="A54" s="256" t="s">
        <v>200</v>
      </c>
      <c r="B54" s="189" t="str">
        <f>VLOOKUP(A54,'PLANILHA ORCAMENTARIA'!A:J,2,0)</f>
        <v>COMP-35145154</v>
      </c>
      <c r="C54" s="190" t="str">
        <f>VLOOKUP(A54,'PLANILHA ORCAMENTARIA'!A:J,4,0)</f>
        <v>CARGA E DESCARGA MECANICA DE SOLO UTILIZANDO CAMINHAO BASCULANTE 14,0M3/36T E PA CARREGADEIRA SOBRE PNEUS 128 HP, CAPACIDADE DA CAÇAMBA 1,7 A 2,8 M3, PESO OPERACIONAL 11632 KH</v>
      </c>
      <c r="D54" s="191" t="str">
        <f>VLOOKUP(A54,'PLANILHA ORCAMENTARIA'!A:J,5,0)</f>
        <v>M³</v>
      </c>
      <c r="E54" s="257"/>
      <c r="F54" s="258"/>
      <c r="G54" s="258"/>
      <c r="H54" s="258"/>
      <c r="I54" s="258"/>
      <c r="J54" s="199">
        <f>ROUND(SUM(J56:J56),2)</f>
        <v>1126.48</v>
      </c>
      <c r="K54" s="140" t="str">
        <f t="shared" si="0"/>
        <v>3.3.2</v>
      </c>
    </row>
    <row r="55" spans="1:11">
      <c r="A55" s="256" t="s">
        <v>247</v>
      </c>
      <c r="B55" s="259"/>
      <c r="C55" s="251" t="s">
        <v>258</v>
      </c>
      <c r="D55" s="260"/>
      <c r="E55" s="261" t="s">
        <v>259</v>
      </c>
      <c r="F55" s="261"/>
      <c r="G55" s="261"/>
      <c r="H55" s="261"/>
      <c r="I55" s="261" t="s">
        <v>256</v>
      </c>
      <c r="J55" s="262"/>
      <c r="K55" s="140" t="str">
        <f t="shared" si="0"/>
        <v/>
      </c>
    </row>
    <row r="56" spans="1:11">
      <c r="A56" s="256" t="s">
        <v>247</v>
      </c>
      <c r="B56" s="259"/>
      <c r="C56" s="251" t="s">
        <v>260</v>
      </c>
      <c r="D56" s="252"/>
      <c r="E56" s="253">
        <v>1.25</v>
      </c>
      <c r="F56" s="263"/>
      <c r="G56" s="263"/>
      <c r="H56" s="263"/>
      <c r="I56" s="263">
        <f>J50</f>
        <v>901.18</v>
      </c>
      <c r="J56" s="254">
        <f>ROUND(PRODUCT(E56:I56),2)</f>
        <v>1126.48</v>
      </c>
      <c r="K56" s="140" t="str">
        <f t="shared" si="0"/>
        <v/>
      </c>
    </row>
    <row r="57" spans="1:11">
      <c r="A57" s="200" t="s">
        <v>247</v>
      </c>
      <c r="B57" s="200"/>
      <c r="C57" s="255"/>
      <c r="D57" s="255"/>
      <c r="E57" s="255"/>
      <c r="F57" s="255"/>
      <c r="G57" s="255"/>
      <c r="H57" s="255"/>
      <c r="I57" s="255"/>
      <c r="J57" s="255"/>
      <c r="K57" s="140" t="str">
        <f t="shared" si="0"/>
        <v/>
      </c>
    </row>
    <row r="58" ht="38.25" spans="1:11">
      <c r="A58" s="264" t="s">
        <v>201</v>
      </c>
      <c r="B58" s="189" t="str">
        <f>VLOOKUP(A58,'PLANILHA ORCAMENTARIA'!A:J,2,0)</f>
        <v>95876</v>
      </c>
      <c r="C58" s="190" t="str">
        <f>VLOOKUP(A58,'PLANILHA ORCAMENTARIA'!A:J,4,0)</f>
        <v>TRANSPORTE COM CAMINHÃO BASCULANTE DE 14 M³, EM VIA URBANA PAVIMENTADA, DMT ATÉ 30 KM (UNIDADE: M3XKM). AF_07/2020</v>
      </c>
      <c r="D58" s="191" t="str">
        <f>VLOOKUP(A58,'PLANILHA ORCAMENTARIA'!A:J,5,0)</f>
        <v>M3XKM</v>
      </c>
      <c r="E58" s="265"/>
      <c r="F58" s="266"/>
      <c r="G58" s="266"/>
      <c r="H58" s="266"/>
      <c r="I58" s="266"/>
      <c r="J58" s="211">
        <f>ROUND(SUM(J60:J60),2)</f>
        <v>4167.98</v>
      </c>
      <c r="K58" s="140" t="str">
        <f t="shared" si="0"/>
        <v>3.3.3</v>
      </c>
    </row>
    <row r="59" spans="1:11">
      <c r="A59" s="264" t="s">
        <v>247</v>
      </c>
      <c r="B59" s="267"/>
      <c r="C59" s="248" t="s">
        <v>255</v>
      </c>
      <c r="D59" s="268"/>
      <c r="E59" s="269" t="s">
        <v>261</v>
      </c>
      <c r="F59" s="266"/>
      <c r="G59" s="266"/>
      <c r="H59" s="270"/>
      <c r="I59" s="270" t="s">
        <v>256</v>
      </c>
      <c r="J59" s="271"/>
      <c r="K59" s="140" t="str">
        <f t="shared" si="0"/>
        <v/>
      </c>
    </row>
    <row r="60" spans="1:11">
      <c r="A60" s="264" t="s">
        <v>247</v>
      </c>
      <c r="B60" s="267"/>
      <c r="C60" s="251" t="s">
        <v>262</v>
      </c>
      <c r="D60" s="252"/>
      <c r="E60" s="253">
        <v>3.7</v>
      </c>
      <c r="F60" s="272"/>
      <c r="G60" s="272"/>
      <c r="H60" s="272"/>
      <c r="I60" s="273">
        <f>J54</f>
        <v>1126.48</v>
      </c>
      <c r="J60" s="274">
        <f>ROUND(PRODUCT(E60:I60),2)</f>
        <v>4167.98</v>
      </c>
      <c r="K60" s="140" t="str">
        <f t="shared" si="0"/>
        <v/>
      </c>
    </row>
    <row r="61" spans="1:11">
      <c r="A61" s="250" t="s">
        <v>247</v>
      </c>
      <c r="B61" s="275"/>
      <c r="C61" s="276"/>
      <c r="D61" s="276"/>
      <c r="E61" s="276"/>
      <c r="F61" s="276"/>
      <c r="G61" s="276"/>
      <c r="H61" s="276"/>
      <c r="I61" s="276"/>
      <c r="J61" s="277"/>
      <c r="K61" s="140" t="str">
        <f t="shared" si="0"/>
        <v/>
      </c>
    </row>
    <row r="62" spans="1:11">
      <c r="A62" s="180" t="s">
        <v>202</v>
      </c>
      <c r="B62" s="181"/>
      <c r="C62" s="182" t="s">
        <v>77</v>
      </c>
      <c r="D62" s="183"/>
      <c r="E62" s="184"/>
      <c r="F62" s="185"/>
      <c r="G62" s="185"/>
      <c r="H62" s="185"/>
      <c r="I62" s="186"/>
      <c r="J62" s="226"/>
      <c r="K62" s="140" t="str">
        <f t="shared" si="0"/>
        <v>3.4</v>
      </c>
    </row>
    <row r="63" ht="38.25" spans="1:11">
      <c r="A63" s="278" t="s">
        <v>203</v>
      </c>
      <c r="B63" s="189" t="str">
        <f>VLOOKUP(A63,'PLANILHA ORCAMENTARIA'!A:J,2,0)</f>
        <v>100576</v>
      </c>
      <c r="C63" s="190" t="str">
        <f>VLOOKUP(A63,'PLANILHA ORCAMENTARIA'!A:J,4,0)</f>
        <v>REGULARIZAÇÃO E COMPACTAÇÃO DE SUBLEITO DE SOLO PREDOMINANTEMENTE ARGILOSO, PARA OBRAS DE CONSTRUÇÃO DE PAVIMENTOS. AF_09/2024</v>
      </c>
      <c r="D63" s="191" t="str">
        <f>VLOOKUP(A63,'PLANILHA ORCAMENTARIA'!A:J,5,0)</f>
        <v>M2</v>
      </c>
      <c r="E63" s="279"/>
      <c r="F63" s="266"/>
      <c r="G63" s="266"/>
      <c r="H63" s="266"/>
      <c r="I63" s="266"/>
      <c r="J63" s="271">
        <f>ROUND(SUM(J65:J65),2)</f>
        <v>625.29</v>
      </c>
      <c r="K63" s="140" t="str">
        <f t="shared" si="0"/>
        <v>3.4.3</v>
      </c>
    </row>
    <row r="64" ht="14.25" spans="1:11">
      <c r="A64" s="278" t="s">
        <v>247</v>
      </c>
      <c r="B64" s="280"/>
      <c r="C64" s="281" t="s">
        <v>263</v>
      </c>
      <c r="D64" s="282"/>
      <c r="E64" s="279"/>
      <c r="F64" s="270"/>
      <c r="G64" s="269"/>
      <c r="H64" s="266"/>
      <c r="I64" s="270" t="s">
        <v>264</v>
      </c>
      <c r="J64" s="271"/>
      <c r="K64" s="140" t="str">
        <f t="shared" si="0"/>
        <v/>
      </c>
    </row>
    <row r="65" ht="15" spans="1:11">
      <c r="A65" s="278" t="s">
        <v>247</v>
      </c>
      <c r="B65" s="280"/>
      <c r="C65" s="283" t="s">
        <v>265</v>
      </c>
      <c r="D65" s="284"/>
      <c r="E65" s="279"/>
      <c r="F65" s="263"/>
      <c r="G65" s="285"/>
      <c r="H65" s="286"/>
      <c r="I65" s="287">
        <v>625.29</v>
      </c>
      <c r="J65" s="288">
        <f>ROUND(PRODUCT(E65:I65),2)</f>
        <v>625.29</v>
      </c>
      <c r="K65" s="140" t="str">
        <f t="shared" si="0"/>
        <v/>
      </c>
    </row>
    <row r="66" spans="1:11">
      <c r="A66" s="289" t="s">
        <v>247</v>
      </c>
      <c r="B66" s="290"/>
      <c r="C66" s="291"/>
      <c r="D66" s="291"/>
      <c r="E66" s="291"/>
      <c r="F66" s="291"/>
      <c r="G66" s="291"/>
      <c r="H66" s="291"/>
      <c r="I66" s="291"/>
      <c r="J66" s="292"/>
      <c r="K66" s="140" t="str">
        <f t="shared" si="0"/>
        <v/>
      </c>
    </row>
    <row r="67" ht="38.25" spans="1:11">
      <c r="A67" s="264" t="s">
        <v>204</v>
      </c>
      <c r="B67" s="189" t="str">
        <f>VLOOKUP(A67,'PLANILHA ORCAMENTARIA'!A:J,2,0)</f>
        <v>105730</v>
      </c>
      <c r="C67" s="190" t="str">
        <f>VLOOKUP(A67,'PLANILHA ORCAMENTARIA'!A:J,4,0)</f>
        <v>CONSTRUÇÃO DE BASE E SUB-BASE PARA PAVIMENTAÇÃO DE BRITA GRADUADA SIMPLES, COM ESPESSURA DE 20 CM - EXCLUSIVE CARGA E TRANSPORTE. AF_09/2024</v>
      </c>
      <c r="D67" s="191" t="str">
        <f>VLOOKUP(A67,'PLANILHA ORCAMENTARIA'!A:J,5,0)</f>
        <v>M3</v>
      </c>
      <c r="E67" s="265"/>
      <c r="F67" s="293"/>
      <c r="G67" s="293"/>
      <c r="H67" s="293"/>
      <c r="I67" s="293"/>
      <c r="J67" s="294">
        <f>ROUND(SUM(J69:J70),2)</f>
        <v>130.46</v>
      </c>
      <c r="K67" s="140" t="str">
        <f t="shared" si="0"/>
        <v>3.4.2</v>
      </c>
    </row>
    <row r="68" ht="14.25" spans="1:11">
      <c r="A68" s="264" t="s">
        <v>247</v>
      </c>
      <c r="B68" s="267"/>
      <c r="C68" s="295" t="s">
        <v>263</v>
      </c>
      <c r="D68" s="296"/>
      <c r="E68" s="265"/>
      <c r="F68" s="265"/>
      <c r="G68" s="265"/>
      <c r="H68" s="265"/>
      <c r="I68" s="265"/>
      <c r="J68" s="297"/>
      <c r="K68" s="140" t="str">
        <f t="shared" si="0"/>
        <v/>
      </c>
    </row>
    <row r="69" spans="1:11">
      <c r="A69" s="264" t="s">
        <v>247</v>
      </c>
      <c r="B69" s="267"/>
      <c r="C69" s="298" t="s">
        <v>267</v>
      </c>
      <c r="D69" s="268"/>
      <c r="E69" s="265"/>
      <c r="F69" s="270"/>
      <c r="G69" s="269"/>
      <c r="H69" s="269" t="s">
        <v>268</v>
      </c>
      <c r="I69" s="270" t="s">
        <v>264</v>
      </c>
      <c r="J69" s="299"/>
      <c r="K69" s="140" t="str">
        <f t="shared" si="0"/>
        <v/>
      </c>
    </row>
    <row r="70" spans="1:11">
      <c r="A70" s="264" t="s">
        <v>247</v>
      </c>
      <c r="B70" s="267"/>
      <c r="C70" s="300" t="s">
        <v>265</v>
      </c>
      <c r="D70" s="268"/>
      <c r="E70" s="265"/>
      <c r="F70" s="270"/>
      <c r="G70" s="269"/>
      <c r="H70" s="270">
        <v>0.2</v>
      </c>
      <c r="I70" s="301">
        <v>652.29</v>
      </c>
      <c r="J70" s="299">
        <f>ROUND(PRODUCT(E70:I70),2)</f>
        <v>130.46</v>
      </c>
      <c r="K70" s="140" t="str">
        <f t="shared" si="0"/>
        <v/>
      </c>
    </row>
    <row r="71" spans="1:11">
      <c r="A71" s="302" t="s">
        <v>247</v>
      </c>
      <c r="B71" s="303"/>
      <c r="C71" s="304"/>
      <c r="D71" s="304"/>
      <c r="E71" s="304"/>
      <c r="F71" s="304"/>
      <c r="G71" s="304"/>
      <c r="H71" s="304"/>
      <c r="I71" s="304"/>
      <c r="J71" s="305"/>
      <c r="K71" s="140" t="str">
        <f t="shared" si="0"/>
        <v/>
      </c>
    </row>
    <row r="72" ht="51" spans="1:11">
      <c r="A72" s="264" t="s">
        <v>205</v>
      </c>
      <c r="B72" s="189" t="str">
        <f>VLOOKUP(A72,'PLANILHA ORCAMENTARIA'!A:J,2,0)</f>
        <v>COMP-35145154</v>
      </c>
      <c r="C72" s="190" t="str">
        <f>VLOOKUP(A72,'PLANILHA ORCAMENTARIA'!A:J,4,0)</f>
        <v>CARGA E DESCARGA MECANICA DE SOLO UTILIZANDO CAMINHAO BASCULANTE 14,0M3/36T E PA CARREGADEIRA SOBRE PNEUS 128 HP, CAPACIDADE DA CAÇAMBA 1,7 A 2,8 M3, PESO OPERACIONAL 11632 KH</v>
      </c>
      <c r="D72" s="191" t="str">
        <f>VLOOKUP(A72,'PLANILHA ORCAMENTARIA'!A:J,5,0)</f>
        <v>M³</v>
      </c>
      <c r="E72" s="265"/>
      <c r="F72" s="293"/>
      <c r="G72" s="293"/>
      <c r="H72" s="293"/>
      <c r="I72" s="293"/>
      <c r="J72" s="294">
        <f>ROUND(SUM(J74:J74),2)</f>
        <v>163.08</v>
      </c>
      <c r="K72" s="140" t="str">
        <f t="shared" si="0"/>
        <v>3.4.3</v>
      </c>
    </row>
    <row r="73" ht="25.5" spans="1:11">
      <c r="A73" s="278" t="s">
        <v>247</v>
      </c>
      <c r="B73" s="280"/>
      <c r="C73" s="260"/>
      <c r="D73" s="260"/>
      <c r="E73" s="261" t="s">
        <v>259</v>
      </c>
      <c r="F73" s="261"/>
      <c r="G73" s="261"/>
      <c r="H73" s="261"/>
      <c r="I73" s="261" t="s">
        <v>269</v>
      </c>
      <c r="J73" s="288"/>
      <c r="K73" s="140" t="str">
        <f t="shared" si="0"/>
        <v/>
      </c>
    </row>
    <row r="74" ht="14.25" spans="1:11">
      <c r="A74" s="278" t="s">
        <v>247</v>
      </c>
      <c r="B74" s="280"/>
      <c r="C74" s="306" t="s">
        <v>270</v>
      </c>
      <c r="D74" s="307"/>
      <c r="E74" s="217">
        <v>1.25</v>
      </c>
      <c r="F74" s="217"/>
      <c r="G74" s="205"/>
      <c r="H74" s="205"/>
      <c r="I74" s="308">
        <f>J67</f>
        <v>130.46</v>
      </c>
      <c r="J74" s="309">
        <f>ROUND(PRODUCT(E74:I74),2)</f>
        <v>163.08</v>
      </c>
      <c r="K74" s="140" t="str">
        <f t="shared" si="0"/>
        <v/>
      </c>
    </row>
    <row r="75" spans="1:11">
      <c r="A75" s="310" t="s">
        <v>247</v>
      </c>
      <c r="B75" s="311"/>
      <c r="C75" s="311"/>
      <c r="D75" s="311"/>
      <c r="E75" s="312"/>
      <c r="F75" s="312"/>
      <c r="G75" s="312"/>
      <c r="H75" s="312"/>
      <c r="I75" s="312"/>
      <c r="J75" s="313"/>
      <c r="K75" s="140" t="str">
        <f t="shared" si="0"/>
        <v/>
      </c>
    </row>
    <row r="76" ht="25.5" spans="1:11">
      <c r="A76" s="264" t="s">
        <v>206</v>
      </c>
      <c r="B76" s="189" t="str">
        <f>VLOOKUP(A76,'PLANILHA ORCAMENTARIA'!A:J,2,0)</f>
        <v>COMP-83526730</v>
      </c>
      <c r="C76" s="190" t="str">
        <f>VLOOKUP(A76,'PLANILHA ORCAMENTARIA'!A:J,4,0)</f>
        <v>TRANSPORTE COMERCIAL DE BRITA</v>
      </c>
      <c r="D76" s="191" t="str">
        <f>VLOOKUP(A76,'PLANILHA ORCAMENTARIA'!A:J,5,0)</f>
        <v>M³XKM</v>
      </c>
      <c r="E76" s="265"/>
      <c r="F76" s="293"/>
      <c r="G76" s="293"/>
      <c r="H76" s="293"/>
      <c r="I76" s="293"/>
      <c r="J76" s="271">
        <f>ROUND(SUM(J78:J78),2)</f>
        <v>1581.88</v>
      </c>
      <c r="K76" s="140" t="str">
        <f t="shared" si="0"/>
        <v>3.4.4</v>
      </c>
    </row>
    <row r="77" ht="25.5" spans="1:11">
      <c r="A77" s="264" t="s">
        <v>247</v>
      </c>
      <c r="B77" s="267"/>
      <c r="C77" s="314" t="s">
        <v>271</v>
      </c>
      <c r="D77" s="315"/>
      <c r="E77" s="213" t="s">
        <v>261</v>
      </c>
      <c r="F77" s="213"/>
      <c r="G77" s="213"/>
      <c r="H77" s="266"/>
      <c r="I77" s="270" t="s">
        <v>272</v>
      </c>
      <c r="J77" s="271"/>
      <c r="K77" s="140" t="str">
        <f t="shared" si="0"/>
        <v/>
      </c>
    </row>
    <row r="78" ht="14.25" spans="1:11">
      <c r="A78" s="249" t="s">
        <v>247</v>
      </c>
      <c r="B78" s="249"/>
      <c r="C78" s="316" t="s">
        <v>273</v>
      </c>
      <c r="D78" s="248"/>
      <c r="E78" s="193">
        <v>9.7</v>
      </c>
      <c r="F78" s="193"/>
      <c r="G78" s="317"/>
      <c r="H78" s="279"/>
      <c r="I78" s="287">
        <f>J72</f>
        <v>163.08</v>
      </c>
      <c r="J78" s="274">
        <f>ROUND(PRODUCT(E78:I78),2)</f>
        <v>1581.88</v>
      </c>
      <c r="K78" s="140" t="str">
        <f t="shared" si="0"/>
        <v/>
      </c>
    </row>
    <row r="79" spans="1:11">
      <c r="A79" s="200" t="s">
        <v>247</v>
      </c>
      <c r="B79" s="200"/>
      <c r="C79" s="255"/>
      <c r="D79" s="255"/>
      <c r="E79" s="255"/>
      <c r="F79" s="255"/>
      <c r="G79" s="255"/>
      <c r="H79" s="255"/>
      <c r="I79" s="255"/>
      <c r="J79" s="255"/>
      <c r="K79" s="140" t="str">
        <f t="shared" si="0"/>
        <v/>
      </c>
    </row>
    <row r="80" ht="51" spans="1:11">
      <c r="A80" s="264" t="s">
        <v>207</v>
      </c>
      <c r="B80" s="189" t="str">
        <f>VLOOKUP(A80,'PLANILHA ORCAMENTARIA'!A:J,2,0)</f>
        <v>CP-92399-27762594</v>
      </c>
      <c r="C80" s="190" t="str">
        <f>VLOOKUP(A80,'PLANILHA ORCAMENTARIA'!A:J,4,0)</f>
        <v>EXECUÇÃO DE VIA EM PISO INTERTRAVADO, COM BLOCO RETANGULAR COR NATURAL/COLORIDO DE 20 X 10 CM, ESPESSURA 8 CM - (SEM O MATERIAL BLOQUETE/PISO INTERTRAVADO)</v>
      </c>
      <c r="D80" s="191" t="str">
        <f>VLOOKUP(A80,'PLANILHA ORCAMENTARIA'!A:J,5,0)</f>
        <v>M2</v>
      </c>
      <c r="E80" s="265"/>
      <c r="F80" s="293"/>
      <c r="G80" s="293"/>
      <c r="H80" s="293"/>
      <c r="I80" s="293"/>
      <c r="J80" s="271">
        <f>ROUND(SUM(J82:J82),2)</f>
        <v>652.29</v>
      </c>
      <c r="K80" s="140" t="str">
        <f t="shared" ref="K80:K141" si="2">SUBSTITUTE(A80,1,3,1)</f>
        <v>3.4.5</v>
      </c>
    </row>
    <row r="81" ht="14.25" spans="1:11">
      <c r="A81" s="264" t="s">
        <v>247</v>
      </c>
      <c r="B81" s="267"/>
      <c r="C81" s="281" t="s">
        <v>263</v>
      </c>
      <c r="D81" s="268"/>
      <c r="E81" s="265"/>
      <c r="F81" s="293"/>
      <c r="G81" s="293"/>
      <c r="H81" s="293"/>
      <c r="I81" s="308" t="s">
        <v>264</v>
      </c>
      <c r="J81" s="271"/>
      <c r="K81" s="140" t="str">
        <f t="shared" si="2"/>
        <v/>
      </c>
    </row>
    <row r="82" ht="28.5" spans="1:11">
      <c r="A82" s="249" t="s">
        <v>247</v>
      </c>
      <c r="B82" s="249"/>
      <c r="C82" s="281" t="s">
        <v>274</v>
      </c>
      <c r="D82" s="249"/>
      <c r="E82" s="318"/>
      <c r="F82" s="318"/>
      <c r="G82" s="318"/>
      <c r="H82" s="318"/>
      <c r="I82" s="301">
        <f>I70</f>
        <v>652.29</v>
      </c>
      <c r="J82" s="309">
        <f>ROUND(PRODUCT(E82:I82),2)</f>
        <v>652.29</v>
      </c>
      <c r="K82" s="140" t="str">
        <f t="shared" si="2"/>
        <v/>
      </c>
    </row>
    <row r="83" spans="1:11">
      <c r="A83" s="200" t="s">
        <v>247</v>
      </c>
      <c r="B83" s="200"/>
      <c r="C83" s="255"/>
      <c r="D83" s="255"/>
      <c r="E83" s="255"/>
      <c r="F83" s="255"/>
      <c r="G83" s="255"/>
      <c r="H83" s="255"/>
      <c r="I83" s="255"/>
      <c r="J83" s="255"/>
      <c r="K83" s="140" t="str">
        <f t="shared" si="2"/>
        <v/>
      </c>
    </row>
    <row r="84" ht="63.75" spans="1:11">
      <c r="A84" s="319" t="s">
        <v>208</v>
      </c>
      <c r="B84" s="320" t="str">
        <f>VLOOKUP(A84,'PLANILHA ORCAMENTARIA'!A:J,2,0)</f>
        <v>00036170</v>
      </c>
      <c r="C84" s="321" t="str">
        <f>VLOOKUP(A84,'PLANILHA ORCAMENTARIA'!A:J,4,0)</f>
        <v>BLOQUETE/PISO INTERTRAVADO DE CONCRETO - MODELO ONDA/16 FACES/RETANGULAR/TIJOLINHO/PAVER/HOLANDES/PARALELEPIPEDO, *20 X 10* CM, E = 8 CM, RESISTENCIA DE 35 MPA, COR NATURAL - BDI = 10,07</v>
      </c>
      <c r="D84" s="322" t="str">
        <f>VLOOKUP(A84,'PLANILHA ORCAMENTARIA'!A:J,5,0)</f>
        <v>M2</v>
      </c>
      <c r="E84" s="323"/>
      <c r="F84" s="324"/>
      <c r="G84" s="324"/>
      <c r="H84" s="324"/>
      <c r="I84" s="324"/>
      <c r="J84" s="325">
        <f>ROUND(SUM(J86:J86),2)</f>
        <v>660.83</v>
      </c>
      <c r="K84" s="140" t="str">
        <f t="shared" si="2"/>
        <v>3.4.6</v>
      </c>
    </row>
    <row r="85" spans="1:11">
      <c r="A85" s="326" t="s">
        <v>247</v>
      </c>
      <c r="B85" s="326"/>
      <c r="C85" s="327"/>
      <c r="D85" s="328"/>
      <c r="E85" s="329" t="s">
        <v>276</v>
      </c>
      <c r="F85" s="330"/>
      <c r="G85" s="330"/>
      <c r="H85" s="330"/>
      <c r="I85" s="330" t="s">
        <v>264</v>
      </c>
      <c r="J85" s="330"/>
      <c r="K85" s="140" t="str">
        <f t="shared" si="2"/>
        <v/>
      </c>
    </row>
    <row r="86" spans="1:11">
      <c r="A86" s="326" t="s">
        <v>247</v>
      </c>
      <c r="B86" s="326"/>
      <c r="C86" s="331" t="s">
        <v>277</v>
      </c>
      <c r="D86" s="326"/>
      <c r="E86" s="332">
        <v>1.0131</v>
      </c>
      <c r="F86" s="333"/>
      <c r="G86" s="333"/>
      <c r="H86" s="333"/>
      <c r="I86" s="333">
        <f>J82</f>
        <v>652.29</v>
      </c>
      <c r="J86" s="334">
        <f>ROUND(PRODUCT(E86:I86),2)</f>
        <v>660.83</v>
      </c>
      <c r="K86" s="140" t="str">
        <f t="shared" si="2"/>
        <v/>
      </c>
    </row>
    <row r="87" spans="1:11">
      <c r="A87" s="326" t="s">
        <v>247</v>
      </c>
      <c r="B87" s="326"/>
      <c r="C87" s="326"/>
      <c r="D87" s="326"/>
      <c r="E87" s="333"/>
      <c r="F87" s="333"/>
      <c r="G87" s="333"/>
      <c r="H87" s="333"/>
      <c r="I87" s="333"/>
      <c r="J87" s="333"/>
      <c r="K87" s="140" t="str">
        <f t="shared" si="2"/>
        <v/>
      </c>
    </row>
    <row r="88" ht="51" spans="1:11">
      <c r="A88" s="219" t="s">
        <v>209</v>
      </c>
      <c r="B88" s="189" t="str">
        <f>VLOOKUP(A88,'PLANILHA ORCAMENTARIA'!A:J,2,0)</f>
        <v>94273</v>
      </c>
      <c r="C88" s="190" t="str">
        <f>VLOOKUP(A88,'PLANILHA ORCAMENTARIA'!A:J,4,0)</f>
        <v>ASSENTAMENTO DE GUIA (MEIO-FIO) EM TRECHO RETO, CONFECCIONADA EM CONCRETO PRÉ-FABRICADO, DIMENSÕES 100X15X13X30 CM (COMPRIMENTO X BASE INFERIOR X BASE SUPERIOR X ALTURA). AF_01/2024</v>
      </c>
      <c r="D88" s="191" t="str">
        <f>VLOOKUP(A88,'PLANILHA ORCAMENTARIA'!A:J,5,0)</f>
        <v>M</v>
      </c>
      <c r="E88" s="192"/>
      <c r="F88" s="198"/>
      <c r="G88" s="198"/>
      <c r="H88" s="198"/>
      <c r="I88" s="198"/>
      <c r="J88" s="211">
        <f>ROUND(SUM(J90:J91),2)</f>
        <v>339.42</v>
      </c>
      <c r="K88" s="140" t="str">
        <f t="shared" si="2"/>
        <v>3.4.7</v>
      </c>
    </row>
    <row r="89" ht="14.25" spans="1:11">
      <c r="A89" s="219" t="s">
        <v>247</v>
      </c>
      <c r="B89" s="212"/>
      <c r="C89" s="281" t="s">
        <v>263</v>
      </c>
      <c r="D89" s="191"/>
      <c r="E89" s="192"/>
      <c r="F89" s="213" t="s">
        <v>244</v>
      </c>
      <c r="G89" s="198"/>
      <c r="H89" s="198"/>
      <c r="I89" s="198"/>
      <c r="J89" s="211"/>
      <c r="K89" s="140" t="str">
        <f t="shared" si="2"/>
        <v/>
      </c>
    </row>
    <row r="90" ht="25.5" spans="1:11">
      <c r="A90" s="335" t="s">
        <v>247</v>
      </c>
      <c r="B90" s="336"/>
      <c r="C90" s="337" t="s">
        <v>278</v>
      </c>
      <c r="D90" s="338"/>
      <c r="E90" s="339"/>
      <c r="F90" s="340">
        <v>323.9</v>
      </c>
      <c r="G90" s="341"/>
      <c r="H90" s="341"/>
      <c r="I90" s="341"/>
      <c r="J90" s="342">
        <f t="shared" ref="J90:J91" si="3">ROUND(PRODUCT(E90:I90),2)</f>
        <v>323.9</v>
      </c>
      <c r="K90" s="140" t="str">
        <f t="shared" si="2"/>
        <v/>
      </c>
    </row>
    <row r="91" ht="25.5" spans="1:11">
      <c r="A91" s="335" t="s">
        <v>247</v>
      </c>
      <c r="B91" s="336"/>
      <c r="C91" s="343" t="s">
        <v>279</v>
      </c>
      <c r="D91" s="191"/>
      <c r="E91" s="192"/>
      <c r="F91" s="270">
        <v>15.52</v>
      </c>
      <c r="G91" s="344"/>
      <c r="H91" s="344"/>
      <c r="I91" s="344"/>
      <c r="J91" s="345">
        <f t="shared" si="3"/>
        <v>15.52</v>
      </c>
      <c r="K91" s="140" t="str">
        <f t="shared" si="2"/>
        <v/>
      </c>
    </row>
    <row r="92" ht="14.25" customHeight="1" spans="1:11">
      <c r="A92" s="200" t="s">
        <v>247</v>
      </c>
      <c r="B92" s="200"/>
      <c r="C92" s="255"/>
      <c r="D92" s="255"/>
      <c r="E92" s="255"/>
      <c r="F92" s="255"/>
      <c r="G92" s="255"/>
      <c r="H92" s="255"/>
      <c r="I92" s="255"/>
      <c r="J92" s="255"/>
      <c r="K92" s="140" t="str">
        <f t="shared" si="2"/>
        <v/>
      </c>
    </row>
    <row r="93" ht="14.25" customHeight="1" spans="1:11">
      <c r="A93" s="180" t="s">
        <v>210</v>
      </c>
      <c r="B93" s="181"/>
      <c r="C93" s="182" t="s">
        <v>103</v>
      </c>
      <c r="D93" s="182"/>
      <c r="E93" s="224"/>
      <c r="F93" s="225"/>
      <c r="G93" s="225"/>
      <c r="H93" s="225"/>
      <c r="I93" s="225"/>
      <c r="J93" s="226"/>
      <c r="K93" s="140" t="str">
        <f t="shared" si="2"/>
        <v>3.5</v>
      </c>
    </row>
    <row r="94" spans="1:11">
      <c r="A94" s="346" t="s">
        <v>211</v>
      </c>
      <c r="B94" s="189" t="str">
        <f>VLOOKUP(A94,'PLANILHA ORCAMENTARIA'!A:J,2,0)</f>
        <v>93358</v>
      </c>
      <c r="C94" s="190" t="str">
        <f>VLOOKUP(A94,'PLANILHA ORCAMENTARIA'!A:J,4,0)</f>
        <v>ESCAVAÇÃO MANUAL DE VALA. AF_09/2024</v>
      </c>
      <c r="D94" s="191" t="str">
        <f>VLOOKUP(A94,'PLANILHA ORCAMENTARIA'!A:J,5,0)</f>
        <v>M3</v>
      </c>
      <c r="E94" s="341"/>
      <c r="F94" s="341"/>
      <c r="G94" s="341"/>
      <c r="H94" s="341"/>
      <c r="I94" s="341"/>
      <c r="J94" s="347">
        <f>ROUND(SUM(J95:J97),2)</f>
        <v>5.12</v>
      </c>
      <c r="K94" s="140" t="str">
        <f t="shared" si="2"/>
        <v>3.5.3</v>
      </c>
    </row>
    <row r="95" ht="14.25" customHeight="1" spans="1:11">
      <c r="A95" s="348" t="s">
        <v>247</v>
      </c>
      <c r="B95" s="348"/>
      <c r="C95" s="349" t="s">
        <v>280</v>
      </c>
      <c r="D95" s="191"/>
      <c r="E95" s="350"/>
      <c r="F95" s="351" t="s">
        <v>244</v>
      </c>
      <c r="G95" s="351" t="s">
        <v>245</v>
      </c>
      <c r="H95" s="351" t="s">
        <v>281</v>
      </c>
      <c r="I95" s="350"/>
      <c r="J95" s="352"/>
      <c r="K95" s="140" t="str">
        <f t="shared" si="2"/>
        <v/>
      </c>
    </row>
    <row r="96" ht="28.5" spans="1:11">
      <c r="A96" s="348" t="s">
        <v>247</v>
      </c>
      <c r="B96" s="348"/>
      <c r="C96" s="306" t="s">
        <v>282</v>
      </c>
      <c r="D96" s="353"/>
      <c r="E96" s="354"/>
      <c r="F96" s="351">
        <f>8*20</f>
        <v>160</v>
      </c>
      <c r="G96" s="351">
        <v>0.4</v>
      </c>
      <c r="H96" s="351">
        <f>0.16-0.08</f>
        <v>0.08</v>
      </c>
      <c r="I96" s="355"/>
      <c r="J96" s="206">
        <f>ROUND(PRODUCT(E96:I96),2)</f>
        <v>5.12</v>
      </c>
      <c r="K96" s="140" t="str">
        <f t="shared" si="2"/>
        <v/>
      </c>
    </row>
    <row r="97" ht="14.25" customHeight="1" spans="1:11">
      <c r="A97" s="356" t="s">
        <v>247</v>
      </c>
      <c r="B97" s="357"/>
      <c r="C97" s="358"/>
      <c r="D97" s="358"/>
      <c r="E97" s="358"/>
      <c r="F97" s="358"/>
      <c r="G97" s="358"/>
      <c r="H97" s="358"/>
      <c r="I97" s="358"/>
      <c r="J97" s="358"/>
      <c r="K97" s="140" t="str">
        <f t="shared" si="2"/>
        <v/>
      </c>
    </row>
    <row r="98" ht="38.25" spans="1:11">
      <c r="A98" s="346" t="s">
        <v>212</v>
      </c>
      <c r="B98" s="189" t="str">
        <f>VLOOKUP(A98,'PLANILHA ORCAMENTARIA'!A:J,2,0)</f>
        <v>94974</v>
      </c>
      <c r="C98" s="190" t="str">
        <f>VLOOKUP(A98,'PLANILHA ORCAMENTARIA'!A:J,4,0)</f>
        <v>CONCRETO MAGRO PARA LASTRO, TRAÇO 1:4,5:4,5 (EM MASSA SECA DE CIMENTO/ AREIA MÉDIA/ BRITA 1) - PREPARO MANUAL. AF_05/2021</v>
      </c>
      <c r="D98" s="191" t="str">
        <f>VLOOKUP(A98,'PLANILHA ORCAMENTARIA'!A:J,5,0)</f>
        <v>M3</v>
      </c>
      <c r="E98" s="341"/>
      <c r="F98" s="344"/>
      <c r="G98" s="344"/>
      <c r="H98" s="344"/>
      <c r="I98" s="344"/>
      <c r="J98" s="359">
        <f>ROUND(SUM(J99:J101),2)</f>
        <v>3.2</v>
      </c>
      <c r="K98" s="140" t="str">
        <f t="shared" si="2"/>
        <v>3.5.2</v>
      </c>
    </row>
    <row r="99" ht="14.25" customHeight="1" spans="1:11">
      <c r="A99" s="348" t="s">
        <v>247</v>
      </c>
      <c r="B99" s="348"/>
      <c r="C99" s="248" t="s">
        <v>280</v>
      </c>
      <c r="D99" s="190"/>
      <c r="E99" s="193"/>
      <c r="F99" s="360" t="s">
        <v>244</v>
      </c>
      <c r="G99" s="360" t="s">
        <v>245</v>
      </c>
      <c r="H99" s="360" t="s">
        <v>281</v>
      </c>
      <c r="I99" s="193"/>
      <c r="J99" s="361"/>
      <c r="K99" s="140" t="str">
        <f t="shared" si="2"/>
        <v/>
      </c>
    </row>
    <row r="100" ht="14.25" customHeight="1" spans="1:11">
      <c r="A100" s="348" t="s">
        <v>247</v>
      </c>
      <c r="B100" s="348"/>
      <c r="C100" s="362" t="s">
        <v>283</v>
      </c>
      <c r="D100" s="363"/>
      <c r="E100" s="364"/>
      <c r="F100" s="351">
        <f>F96</f>
        <v>160</v>
      </c>
      <c r="G100" s="351">
        <v>0.4</v>
      </c>
      <c r="H100" s="351">
        <v>0.05</v>
      </c>
      <c r="I100" s="355"/>
      <c r="J100" s="206">
        <f>ROUND(PRODUCT(E100:I100),2)</f>
        <v>3.2</v>
      </c>
      <c r="K100" s="140" t="str">
        <f t="shared" si="2"/>
        <v/>
      </c>
    </row>
    <row r="101" ht="14.25" customHeight="1" spans="1:11">
      <c r="A101" s="356" t="s">
        <v>247</v>
      </c>
      <c r="B101" s="357"/>
      <c r="C101" s="358"/>
      <c r="D101" s="358"/>
      <c r="E101" s="358"/>
      <c r="F101" s="358"/>
      <c r="G101" s="358"/>
      <c r="H101" s="358"/>
      <c r="I101" s="358"/>
      <c r="J101" s="358"/>
      <c r="K101" s="140" t="str">
        <f t="shared" si="2"/>
        <v/>
      </c>
    </row>
    <row r="102" ht="38.25" spans="1:11">
      <c r="A102" s="346" t="s">
        <v>213</v>
      </c>
      <c r="B102" s="189" t="str">
        <f>VLOOKUP(A102,'PLANILHA ORCAMENTARIA'!A:J,2,0)</f>
        <v>94971</v>
      </c>
      <c r="C102" s="190" t="str">
        <f>VLOOKUP(A102,'PLANILHA ORCAMENTARIA'!A:J,4,0)</f>
        <v>CONCRETO FCK = 25MPA, TRAÇO 1:2,3:2,7 (EM MASSA SECA DE CIMENTO/ AREIA MÉDIA/ BRITA 1) - PREPARO MECÂNICO COM BETONEIRA 600 L. AF_05/2021</v>
      </c>
      <c r="D102" s="191" t="str">
        <f>VLOOKUP(A102,'PLANILHA ORCAMENTARIA'!A:J,5,0)</f>
        <v>M3</v>
      </c>
      <c r="E102" s="341"/>
      <c r="F102" s="344"/>
      <c r="G102" s="344"/>
      <c r="H102" s="344"/>
      <c r="I102" s="344"/>
      <c r="J102" s="359">
        <f>ROUND(SUM(J103:J105),2)</f>
        <v>5.12</v>
      </c>
      <c r="K102" s="140" t="str">
        <f t="shared" si="2"/>
        <v>3.5.3</v>
      </c>
    </row>
    <row r="103" ht="14.25" customHeight="1" spans="1:11">
      <c r="A103" s="348" t="s">
        <v>247</v>
      </c>
      <c r="B103" s="348"/>
      <c r="C103" s="349" t="s">
        <v>280</v>
      </c>
      <c r="D103" s="191"/>
      <c r="E103" s="350"/>
      <c r="F103" s="351" t="s">
        <v>244</v>
      </c>
      <c r="G103" s="351" t="s">
        <v>245</v>
      </c>
      <c r="H103" s="351" t="s">
        <v>281</v>
      </c>
      <c r="I103" s="350"/>
      <c r="J103" s="352"/>
      <c r="K103" s="140" t="str">
        <f t="shared" si="2"/>
        <v/>
      </c>
    </row>
    <row r="104" ht="28.5" spans="1:11">
      <c r="A104" s="348" t="s">
        <v>247</v>
      </c>
      <c r="B104" s="348"/>
      <c r="C104" s="295" t="s">
        <v>284</v>
      </c>
      <c r="D104" s="365"/>
      <c r="E104" s="366"/>
      <c r="F104" s="360">
        <f>F96</f>
        <v>160</v>
      </c>
      <c r="G104" s="360">
        <v>0.4</v>
      </c>
      <c r="H104" s="360">
        <f>0.16-0.08</f>
        <v>0.08</v>
      </c>
      <c r="I104" s="367"/>
      <c r="J104" s="246">
        <f>ROUND(PRODUCT(E104:I104),2)</f>
        <v>5.12</v>
      </c>
      <c r="K104" s="140" t="str">
        <f t="shared" si="2"/>
        <v/>
      </c>
    </row>
    <row r="105" ht="14.25" customHeight="1" spans="1:11">
      <c r="A105" s="356" t="s">
        <v>247</v>
      </c>
      <c r="B105" s="357"/>
      <c r="C105" s="358"/>
      <c r="D105" s="358"/>
      <c r="E105" s="358"/>
      <c r="F105" s="358"/>
      <c r="G105" s="358"/>
      <c r="H105" s="358"/>
      <c r="I105" s="358"/>
      <c r="J105" s="358"/>
      <c r="K105" s="140" t="str">
        <f t="shared" si="2"/>
        <v/>
      </c>
    </row>
    <row r="106" ht="25.5" spans="1:11">
      <c r="A106" s="346" t="s">
        <v>214</v>
      </c>
      <c r="B106" s="189" t="str">
        <f>VLOOKUP(A106,'PLANILHA ORCAMENTARIA'!A:J,2,0)</f>
        <v>CP-74157/004-48264518</v>
      </c>
      <c r="C106" s="190" t="str">
        <f>VLOOKUP(A106,'PLANILHA ORCAMENTARIA'!A:J,4,0)</f>
        <v>LANCAMENTO/APLICACAO MANUAL DE CONCRETO EM FUNDACOES (concreto magro)</v>
      </c>
      <c r="D106" s="191" t="str">
        <f>VLOOKUP(A106,'PLANILHA ORCAMENTARIA'!A:J,5,0)</f>
        <v>M3</v>
      </c>
      <c r="E106" s="341"/>
      <c r="F106" s="344"/>
      <c r="G106" s="344"/>
      <c r="H106" s="344"/>
      <c r="I106" s="344"/>
      <c r="J106" s="359">
        <f>ROUND(SUM(J107:J109),2)</f>
        <v>8.32</v>
      </c>
      <c r="K106" s="140" t="str">
        <f t="shared" si="2"/>
        <v>3.5.4</v>
      </c>
    </row>
    <row r="107" ht="14.25" customHeight="1" spans="1:11">
      <c r="A107" s="348" t="s">
        <v>247</v>
      </c>
      <c r="B107" s="348"/>
      <c r="C107" s="349" t="s">
        <v>280</v>
      </c>
      <c r="D107" s="191"/>
      <c r="E107" s="350"/>
      <c r="F107" s="351"/>
      <c r="G107" s="351"/>
      <c r="H107" s="351"/>
      <c r="I107" s="350"/>
      <c r="J107" s="352"/>
      <c r="K107" s="140" t="str">
        <f t="shared" si="2"/>
        <v/>
      </c>
    </row>
    <row r="108" ht="14.25" customHeight="1" spans="1:11">
      <c r="A108" s="348" t="s">
        <v>247</v>
      </c>
      <c r="B108" s="348"/>
      <c r="C108" s="368" t="s">
        <v>285</v>
      </c>
      <c r="D108" s="363"/>
      <c r="E108" s="364"/>
      <c r="F108" s="351"/>
      <c r="G108" s="351"/>
      <c r="H108" s="351"/>
      <c r="I108" s="355">
        <f>J102+J98</f>
        <v>8.32</v>
      </c>
      <c r="J108" s="206">
        <f>ROUND(PRODUCT(E108:I108),2)</f>
        <v>8.32</v>
      </c>
      <c r="K108" s="140" t="str">
        <f t="shared" si="2"/>
        <v/>
      </c>
    </row>
    <row r="109" ht="14.25" customHeight="1" spans="1:11">
      <c r="A109" s="356" t="s">
        <v>247</v>
      </c>
      <c r="B109" s="357"/>
      <c r="C109" s="358"/>
      <c r="D109" s="358"/>
      <c r="E109" s="358"/>
      <c r="F109" s="358"/>
      <c r="G109" s="358"/>
      <c r="H109" s="358"/>
      <c r="I109" s="358"/>
      <c r="J109" s="358"/>
      <c r="K109" s="140" t="str">
        <f t="shared" si="2"/>
        <v/>
      </c>
    </row>
    <row r="110" ht="38.25" spans="1:11">
      <c r="A110" s="346" t="s">
        <v>215</v>
      </c>
      <c r="B110" s="189" t="str">
        <f>VLOOKUP(A110,'PLANILHA ORCAMENTARIA'!A:J,2,0)</f>
        <v>CP-S03639-45770834</v>
      </c>
      <c r="C110" s="190" t="str">
        <f>VLOOKUP(A110,'PLANILHA ORCAMENTARIA'!A:J,4,0)</f>
        <v>Fornecimento e instalação de tela aço soldada nervurada CA-60, Q-283, malha 10x10cm, ferro 6.02mm (4,48 kg/m2), painel 2,45x6,0m, Telcon ou similar</v>
      </c>
      <c r="D110" s="191" t="str">
        <f>VLOOKUP(A110,'PLANILHA ORCAMENTARIA'!A:J,5,0)</f>
        <v>m2</v>
      </c>
      <c r="E110" s="341"/>
      <c r="F110" s="344"/>
      <c r="G110" s="344"/>
      <c r="H110" s="344"/>
      <c r="I110" s="344"/>
      <c r="J110" s="359">
        <f>ROUND(SUM(J111:J113),2)</f>
        <v>64</v>
      </c>
      <c r="K110" s="140" t="str">
        <f t="shared" si="2"/>
        <v>3.5.5</v>
      </c>
    </row>
    <row r="111" ht="14.25" customHeight="1" spans="1:11">
      <c r="A111" s="348" t="s">
        <v>247</v>
      </c>
      <c r="B111" s="348"/>
      <c r="C111" s="349" t="s">
        <v>280</v>
      </c>
      <c r="D111" s="191"/>
      <c r="E111" s="350"/>
      <c r="F111" s="351" t="s">
        <v>244</v>
      </c>
      <c r="G111" s="351" t="s">
        <v>245</v>
      </c>
      <c r="H111" s="351"/>
      <c r="I111" s="350"/>
      <c r="J111" s="352"/>
      <c r="K111" s="140" t="str">
        <f t="shared" si="2"/>
        <v/>
      </c>
    </row>
    <row r="112" ht="14.25" customHeight="1" spans="1:11">
      <c r="A112" s="348" t="s">
        <v>247</v>
      </c>
      <c r="B112" s="348"/>
      <c r="C112" s="281" t="s">
        <v>286</v>
      </c>
      <c r="D112" s="369"/>
      <c r="E112" s="370"/>
      <c r="F112" s="351">
        <f>F96</f>
        <v>160</v>
      </c>
      <c r="G112" s="351">
        <v>0.4</v>
      </c>
      <c r="H112" s="351"/>
      <c r="I112" s="355"/>
      <c r="J112" s="206">
        <f>ROUND(PRODUCT(E112:I112),2)</f>
        <v>64</v>
      </c>
      <c r="K112" s="140" t="str">
        <f t="shared" si="2"/>
        <v/>
      </c>
    </row>
    <row r="113" ht="14.25" customHeight="1" spans="1:11">
      <c r="A113" s="356" t="s">
        <v>247</v>
      </c>
      <c r="B113" s="357"/>
      <c r="C113" s="358"/>
      <c r="D113" s="358"/>
      <c r="E113" s="358"/>
      <c r="F113" s="358"/>
      <c r="G113" s="358"/>
      <c r="H113" s="358"/>
      <c r="I113" s="358"/>
      <c r="J113" s="358"/>
      <c r="K113" s="140" t="str">
        <f t="shared" si="2"/>
        <v/>
      </c>
    </row>
    <row r="114" spans="1:11">
      <c r="A114" s="180" t="s">
        <v>216</v>
      </c>
      <c r="B114" s="181"/>
      <c r="C114" s="182" t="s">
        <v>121</v>
      </c>
      <c r="D114" s="182"/>
      <c r="E114" s="224"/>
      <c r="F114" s="225"/>
      <c r="G114" s="225"/>
      <c r="H114" s="225"/>
      <c r="I114" s="225"/>
      <c r="J114" s="226"/>
      <c r="K114" s="140" t="str">
        <f t="shared" si="2"/>
        <v>3.6</v>
      </c>
    </row>
    <row r="115" ht="25.5" spans="1:11">
      <c r="A115" s="346" t="s">
        <v>218</v>
      </c>
      <c r="B115" s="189" t="str">
        <f>VLOOKUP(A115,'PLANILHA ORCAMENTARIA'!A:J,2,0)</f>
        <v>5213421</v>
      </c>
      <c r="C115" s="190" t="str">
        <f>VLOOKUP(A115,'PLANILHA ORCAMENTARIA'!A:J,4,0)</f>
        <v>Confecção de placa em aço nº 16 galvanizado, com película tipo I + IV</v>
      </c>
      <c r="D115" s="191" t="str">
        <f>VLOOKUP(A115,'PLANILHA ORCAMENTARIA'!A:J,5,0)</f>
        <v>m²</v>
      </c>
      <c r="E115" s="341"/>
      <c r="F115" s="344"/>
      <c r="G115" s="344"/>
      <c r="H115" s="344"/>
      <c r="I115" s="344"/>
      <c r="J115" s="359">
        <f>ROUND(SUM(J116:J119),2)</f>
        <v>6.6</v>
      </c>
      <c r="K115" s="140" t="str">
        <f t="shared" si="2"/>
        <v>3.6.2</v>
      </c>
    </row>
    <row r="116" spans="1:11">
      <c r="A116" s="348" t="s">
        <v>247</v>
      </c>
      <c r="B116" s="348"/>
      <c r="C116" s="349" t="s">
        <v>287</v>
      </c>
      <c r="D116" s="191"/>
      <c r="E116" s="350"/>
      <c r="F116" s="371"/>
      <c r="G116" s="371"/>
      <c r="H116" s="350" t="s">
        <v>264</v>
      </c>
      <c r="I116" s="350" t="s">
        <v>288</v>
      </c>
      <c r="J116" s="352"/>
      <c r="K116" s="140" t="str">
        <f t="shared" si="2"/>
        <v/>
      </c>
    </row>
    <row r="117" spans="1:11">
      <c r="A117" s="348" t="s">
        <v>247</v>
      </c>
      <c r="B117" s="348"/>
      <c r="C117" s="372" t="s">
        <v>289</v>
      </c>
      <c r="D117" s="372"/>
      <c r="E117" s="263"/>
      <c r="F117" s="263"/>
      <c r="G117" s="263"/>
      <c r="H117" s="263">
        <v>2.2</v>
      </c>
      <c r="I117" s="253">
        <v>1</v>
      </c>
      <c r="J117" s="246">
        <f>ROUND(PRODUCT(E117:I117),2)</f>
        <v>2.2</v>
      </c>
      <c r="K117" s="140" t="str">
        <f t="shared" si="2"/>
        <v/>
      </c>
    </row>
    <row r="118" spans="1:11">
      <c r="A118" s="356" t="s">
        <v>247</v>
      </c>
      <c r="B118" s="357"/>
      <c r="C118" s="373" t="s">
        <v>290</v>
      </c>
      <c r="D118" s="374"/>
      <c r="E118" s="375"/>
      <c r="F118" s="375"/>
      <c r="G118" s="375"/>
      <c r="H118" s="375">
        <v>2.2</v>
      </c>
      <c r="I118" s="367">
        <v>2</v>
      </c>
      <c r="J118" s="246">
        <f>ROUND(PRODUCT(E118:I118),2)</f>
        <v>4.4</v>
      </c>
      <c r="K118" s="140" t="str">
        <f t="shared" si="2"/>
        <v/>
      </c>
    </row>
    <row r="119" spans="1:11">
      <c r="A119" s="356" t="s">
        <v>247</v>
      </c>
      <c r="B119" s="357"/>
      <c r="C119" s="358"/>
      <c r="D119" s="358"/>
      <c r="E119" s="358"/>
      <c r="F119" s="358"/>
      <c r="G119" s="358"/>
      <c r="H119" s="358"/>
      <c r="I119" s="358"/>
      <c r="J119" s="358"/>
      <c r="K119" s="140" t="str">
        <f t="shared" si="2"/>
        <v/>
      </c>
    </row>
    <row r="120" ht="38.25" spans="1:11">
      <c r="A120" s="219" t="s">
        <v>219</v>
      </c>
      <c r="B120" s="189" t="str">
        <f>VLOOKUP(A120,'PLANILHA ORCAMENTARIA'!A:J,2,0)</f>
        <v>103695</v>
      </c>
      <c r="C120" s="190" t="str">
        <f>VLOOKUP(A120,'PLANILHA ORCAMENTARIA'!A:J,4,0)</f>
        <v>FORNECIMENTO E INSTALAÇÃO DE SUPORTE DE MADEIRA PARA PLACAS DE SINALIZAÇÃO, EM SOLO, COM H= DE 2,0 M E SEÇÃO DE 7,5 X 7,5 CM. AF_03/2022</v>
      </c>
      <c r="D120" s="191" t="str">
        <f>VLOOKUP(A120,'PLANILHA ORCAMENTARIA'!A:J,5,0)</f>
        <v>UN</v>
      </c>
      <c r="E120" s="192"/>
      <c r="F120" s="198"/>
      <c r="G120" s="198"/>
      <c r="H120" s="198"/>
      <c r="I120" s="198"/>
      <c r="J120" s="199">
        <f>ROUND(SUM(J121:J122),2)</f>
        <v>3</v>
      </c>
      <c r="K120" s="140" t="str">
        <f t="shared" si="2"/>
        <v>3.6.3</v>
      </c>
    </row>
    <row r="121" spans="1:11">
      <c r="A121" s="220" t="s">
        <v>247</v>
      </c>
      <c r="B121" s="220"/>
      <c r="C121" s="248" t="s">
        <v>287</v>
      </c>
      <c r="D121" s="190"/>
      <c r="E121" s="192"/>
      <c r="F121" s="192"/>
      <c r="G121" s="192"/>
      <c r="H121" s="192"/>
      <c r="I121" s="193" t="s">
        <v>288</v>
      </c>
      <c r="J121" s="246"/>
      <c r="K121" s="140" t="str">
        <f t="shared" si="2"/>
        <v/>
      </c>
    </row>
    <row r="122" spans="1:11">
      <c r="A122" s="376" t="s">
        <v>247</v>
      </c>
      <c r="B122" s="376"/>
      <c r="C122" s="377" t="s">
        <v>291</v>
      </c>
      <c r="D122" s="378"/>
      <c r="E122" s="379"/>
      <c r="F122" s="204"/>
      <c r="G122" s="204"/>
      <c r="H122" s="370"/>
      <c r="I122" s="370">
        <f>I117+I118</f>
        <v>3</v>
      </c>
      <c r="J122" s="206">
        <f>ROUND(PRODUCT(E122:I122),2)</f>
        <v>3</v>
      </c>
      <c r="K122" s="140" t="str">
        <f t="shared" si="2"/>
        <v/>
      </c>
    </row>
    <row r="123" spans="1:11">
      <c r="A123" s="380" t="s">
        <v>247</v>
      </c>
      <c r="B123" s="380"/>
      <c r="C123" s="381"/>
      <c r="D123" s="381"/>
      <c r="E123" s="381"/>
      <c r="F123" s="381"/>
      <c r="G123" s="381"/>
      <c r="H123" s="381"/>
      <c r="I123" s="381"/>
      <c r="J123" s="382"/>
      <c r="K123" s="140" t="str">
        <f t="shared" si="2"/>
        <v/>
      </c>
    </row>
    <row r="124" ht="25.5" spans="1:11">
      <c r="A124" s="219" t="s">
        <v>220</v>
      </c>
      <c r="B124" s="189" t="str">
        <f>VLOOKUP(A124,'PLANILHA ORCAMENTARIA'!A:J,2,0)</f>
        <v>COMP-58084869</v>
      </c>
      <c r="C124" s="190" t="str">
        <f>VLOOKUP(A124,'PLANILHA ORCAMENTARIA'!A:J,4,0)</f>
        <v>PLACA ESMALTADA PARA IDENTIFICAÇÃO NR DE RUA, DIMENSÕES 45X25CM</v>
      </c>
      <c r="D124" s="191" t="str">
        <f>VLOOKUP(A124,'PLANILHA ORCAMENTARIA'!A:J,5,0)</f>
        <v>UND</v>
      </c>
      <c r="E124" s="192"/>
      <c r="F124" s="198"/>
      <c r="G124" s="198"/>
      <c r="H124" s="198"/>
      <c r="I124" s="198"/>
      <c r="J124" s="199">
        <f>ROUND(SUM(J126:J126),2)</f>
        <v>1</v>
      </c>
      <c r="K124" s="140" t="str">
        <f t="shared" si="2"/>
        <v>3.6.4</v>
      </c>
    </row>
    <row r="125" spans="1:11">
      <c r="A125" s="346" t="s">
        <v>247</v>
      </c>
      <c r="B125" s="383"/>
      <c r="C125" s="349" t="s">
        <v>292</v>
      </c>
      <c r="D125" s="191"/>
      <c r="E125" s="192"/>
      <c r="F125" s="198"/>
      <c r="G125" s="198"/>
      <c r="H125" s="198"/>
      <c r="I125" s="350" t="s">
        <v>288</v>
      </c>
      <c r="J125" s="359"/>
      <c r="K125" s="140" t="str">
        <f t="shared" si="2"/>
        <v/>
      </c>
    </row>
    <row r="126" spans="1:11">
      <c r="A126" s="376" t="s">
        <v>247</v>
      </c>
      <c r="B126" s="376"/>
      <c r="C126" s="377" t="s">
        <v>291</v>
      </c>
      <c r="D126" s="191"/>
      <c r="E126" s="192"/>
      <c r="F126" s="198"/>
      <c r="G126" s="198"/>
      <c r="H126" s="198"/>
      <c r="I126" s="370">
        <v>1</v>
      </c>
      <c r="J126" s="223">
        <f>ROUND(PRODUCT(E126:I126),2)</f>
        <v>1</v>
      </c>
      <c r="K126" s="140" t="str">
        <f t="shared" si="2"/>
        <v/>
      </c>
    </row>
    <row r="127" spans="1:11">
      <c r="A127" s="384" t="s">
        <v>247</v>
      </c>
      <c r="B127" s="380"/>
      <c r="C127" s="381"/>
      <c r="D127" s="381"/>
      <c r="E127" s="381"/>
      <c r="F127" s="381"/>
      <c r="G127" s="381"/>
      <c r="H127" s="381"/>
      <c r="I127" s="381"/>
      <c r="J127" s="382"/>
      <c r="K127" s="140" t="str">
        <f t="shared" si="2"/>
        <v/>
      </c>
    </row>
    <row r="128" ht="38.25" spans="1:11">
      <c r="A128" s="219" t="s">
        <v>221</v>
      </c>
      <c r="B128" s="189" t="str">
        <f>VLOOKUP(A128,'PLANILHA ORCAMENTARIA'!A:J,2,0)</f>
        <v>CP-72947-21572945</v>
      </c>
      <c r="C128" s="190" t="str">
        <f>VLOOKUP(A128,'PLANILHA ORCAMENTARIA'!A:J,4,0)</f>
        <v>SINALIZACAO HORIZONTAL COM TINTA RETRORREFLETIVA A BASE DE RESINA ACRILICA COM MICROESFERAS DE VIDRO</v>
      </c>
      <c r="D128" s="191" t="str">
        <f>VLOOKUP(A128,'PLANILHA ORCAMENTARIA'!A:J,5,0)</f>
        <v>M2</v>
      </c>
      <c r="E128" s="192"/>
      <c r="F128" s="198"/>
      <c r="G128" s="198"/>
      <c r="H128" s="198"/>
      <c r="I128" s="198"/>
      <c r="J128" s="199">
        <f>ROUND(SUM(J130:J130),2)</f>
        <v>4.32</v>
      </c>
      <c r="K128" s="140" t="str">
        <f t="shared" si="2"/>
        <v>3.6.5</v>
      </c>
    </row>
    <row r="129" spans="1:11">
      <c r="A129" s="346" t="s">
        <v>247</v>
      </c>
      <c r="B129" s="383"/>
      <c r="C129" s="349" t="s">
        <v>287</v>
      </c>
      <c r="D129" s="282"/>
      <c r="E129" s="385"/>
      <c r="F129" s="266"/>
      <c r="G129" s="266"/>
      <c r="H129" s="266"/>
      <c r="I129" s="385" t="s">
        <v>264</v>
      </c>
      <c r="J129" s="359"/>
      <c r="K129" s="140" t="str">
        <f t="shared" si="2"/>
        <v/>
      </c>
    </row>
    <row r="130" spans="1:11">
      <c r="A130" s="376" t="s">
        <v>247</v>
      </c>
      <c r="B130" s="376"/>
      <c r="C130" s="377" t="s">
        <v>293</v>
      </c>
      <c r="D130" s="386"/>
      <c r="E130" s="370"/>
      <c r="F130" s="370"/>
      <c r="G130" s="370"/>
      <c r="H130" s="370"/>
      <c r="I130" s="370">
        <v>4.32</v>
      </c>
      <c r="J130" s="223">
        <f>ROUND(PRODUCT(E130:I130),2)</f>
        <v>4.32</v>
      </c>
      <c r="K130" s="140" t="str">
        <f t="shared" si="2"/>
        <v/>
      </c>
    </row>
    <row r="131" spans="1:11">
      <c r="A131" s="384" t="s">
        <v>247</v>
      </c>
      <c r="B131" s="380"/>
      <c r="C131" s="381"/>
      <c r="D131" s="381"/>
      <c r="E131" s="381"/>
      <c r="F131" s="381"/>
      <c r="G131" s="381"/>
      <c r="H131" s="381"/>
      <c r="I131" s="381"/>
      <c r="J131" s="382"/>
      <c r="K131" s="140" t="str">
        <f t="shared" si="2"/>
        <v/>
      </c>
    </row>
    <row r="132" spans="1:11">
      <c r="A132" s="180" t="s">
        <v>222</v>
      </c>
      <c r="B132" s="181"/>
      <c r="C132" s="182" t="s">
        <v>141</v>
      </c>
      <c r="D132" s="182"/>
      <c r="E132" s="224"/>
      <c r="F132" s="225"/>
      <c r="G132" s="225"/>
      <c r="H132" s="225"/>
      <c r="I132" s="225"/>
      <c r="J132" s="226"/>
      <c r="K132" s="140" t="str">
        <f t="shared" si="2"/>
        <v>3.7</v>
      </c>
    </row>
    <row r="133" ht="38.25" spans="1:11">
      <c r="A133" s="219" t="s">
        <v>223</v>
      </c>
      <c r="B133" s="189" t="str">
        <f>VLOOKUP(A133,'PLANILHA ORCAMENTARIA'!A:J,2,0)</f>
        <v>97896</v>
      </c>
      <c r="C133" s="190" t="str">
        <f>VLOOKUP(A133,'PLANILHA ORCAMENTARIA'!A:J,4,0)</f>
        <v>CAIXA ENTERRADA HIDRÁULICA RETANGULAR, EM CONCRETO PRÉ-MOLDADO, DIMENSÕES INTERNAS: 0,4X0,4X0,4 M. AF_12/2020</v>
      </c>
      <c r="D133" s="191" t="str">
        <f>VLOOKUP(A133,'PLANILHA ORCAMENTARIA'!A:J,5,0)</f>
        <v>UN</v>
      </c>
      <c r="E133" s="192"/>
      <c r="F133" s="198"/>
      <c r="G133" s="198"/>
      <c r="H133" s="198"/>
      <c r="I133" s="198"/>
      <c r="J133" s="199">
        <f>ROUND(SUM(J135:J135),2)</f>
        <v>32</v>
      </c>
      <c r="K133" s="140" t="str">
        <f t="shared" si="2"/>
        <v>3.7.3</v>
      </c>
    </row>
    <row r="134" spans="1:11">
      <c r="A134" s="387" t="s">
        <v>247</v>
      </c>
      <c r="B134" s="220"/>
      <c r="C134" s="388"/>
      <c r="D134" s="252"/>
      <c r="E134" s="193"/>
      <c r="F134" s="389"/>
      <c r="G134" s="389"/>
      <c r="H134" s="389"/>
      <c r="I134" s="389" t="s">
        <v>264</v>
      </c>
      <c r="J134" s="389"/>
      <c r="K134" s="140" t="str">
        <f t="shared" si="2"/>
        <v/>
      </c>
    </row>
    <row r="135" spans="1:11">
      <c r="A135" s="220" t="s">
        <v>247</v>
      </c>
      <c r="B135" s="220"/>
      <c r="C135" s="390" t="s">
        <v>277</v>
      </c>
      <c r="D135" s="220"/>
      <c r="E135" s="318"/>
      <c r="F135" s="221"/>
      <c r="G135" s="221"/>
      <c r="H135" s="221"/>
      <c r="I135" s="221">
        <v>32</v>
      </c>
      <c r="J135" s="223">
        <f>ROUND(PRODUCT(E135:I135),2)</f>
        <v>32</v>
      </c>
      <c r="K135" s="140" t="str">
        <f t="shared" si="2"/>
        <v/>
      </c>
    </row>
    <row r="136" spans="1:11">
      <c r="A136" s="220" t="s">
        <v>247</v>
      </c>
      <c r="B136" s="220"/>
      <c r="C136" s="220"/>
      <c r="D136" s="220"/>
      <c r="E136" s="221"/>
      <c r="F136" s="221"/>
      <c r="G136" s="221"/>
      <c r="H136" s="221"/>
      <c r="I136" s="221"/>
      <c r="J136" s="221"/>
      <c r="K136" s="140" t="str">
        <f t="shared" si="2"/>
        <v/>
      </c>
    </row>
    <row r="137" ht="38.25" spans="1:11">
      <c r="A137" s="219" t="s">
        <v>224</v>
      </c>
      <c r="B137" s="189" t="str">
        <f>VLOOKUP(A137,'PLANILHA ORCAMENTARIA'!A:J,2,0)</f>
        <v>102264</v>
      </c>
      <c r="C137" s="190" t="str">
        <f>VLOOKUP(A137,'PLANILHA ORCAMENTARIA'!A:J,4,0)</f>
        <v>TUBO DE PVC BRANCO PARA REDE COLETORA DE ESGOTO CONDOMINIAL DE PAREDE MACIÇA, DN 100 MM, JUNTA ELÁSTICA - FORNECIMENTO E ASSENTAMENTO. AF_01/2021</v>
      </c>
      <c r="D137" s="191" t="str">
        <f>VLOOKUP(A137,'PLANILHA ORCAMENTARIA'!A:J,5,0)</f>
        <v>M</v>
      </c>
      <c r="E137" s="192"/>
      <c r="F137" s="198"/>
      <c r="G137" s="198"/>
      <c r="H137" s="198"/>
      <c r="I137" s="198"/>
      <c r="J137" s="199">
        <f>ROUND(SUM(J139:J139),2)</f>
        <v>307.88</v>
      </c>
      <c r="K137" s="140" t="str">
        <f t="shared" si="2"/>
        <v>3.7.2</v>
      </c>
    </row>
    <row r="138" spans="1:11">
      <c r="A138" s="387" t="s">
        <v>247</v>
      </c>
      <c r="B138" s="220"/>
      <c r="C138" s="388"/>
      <c r="D138" s="252"/>
      <c r="E138" s="193"/>
      <c r="F138" s="389"/>
      <c r="G138" s="389"/>
      <c r="H138" s="389"/>
      <c r="I138" s="389" t="s">
        <v>264</v>
      </c>
      <c r="J138" s="389"/>
      <c r="K138" s="140" t="str">
        <f t="shared" si="2"/>
        <v/>
      </c>
    </row>
    <row r="139" spans="1:11">
      <c r="A139" s="220" t="s">
        <v>247</v>
      </c>
      <c r="B139" s="220"/>
      <c r="C139" s="390" t="s">
        <v>277</v>
      </c>
      <c r="D139" s="220"/>
      <c r="E139" s="318"/>
      <c r="F139" s="221"/>
      <c r="G139" s="221"/>
      <c r="H139" s="221"/>
      <c r="I139" s="221">
        <v>307.88</v>
      </c>
      <c r="J139" s="223">
        <f>ROUND(PRODUCT(E139:I139),2)</f>
        <v>307.88</v>
      </c>
      <c r="K139" s="140" t="str">
        <f t="shared" si="2"/>
        <v/>
      </c>
    </row>
    <row r="140" spans="1:11">
      <c r="A140" s="220" t="s">
        <v>247</v>
      </c>
      <c r="B140" s="220"/>
      <c r="C140" s="220"/>
      <c r="D140" s="220"/>
      <c r="E140" s="221"/>
      <c r="F140" s="221"/>
      <c r="G140" s="221"/>
      <c r="H140" s="221"/>
      <c r="I140" s="221"/>
      <c r="J140" s="221"/>
      <c r="K140" s="140" t="str">
        <f t="shared" si="2"/>
        <v/>
      </c>
    </row>
    <row r="141" spans="1:11">
      <c r="A141" s="219" t="s">
        <v>225</v>
      </c>
      <c r="B141" s="189" t="str">
        <f>VLOOKUP(A141,'PLANILHA ORCAMENTARIA'!A:J,2,0)</f>
        <v>93358</v>
      </c>
      <c r="C141" s="190" t="str">
        <f>VLOOKUP(A141,'PLANILHA ORCAMENTARIA'!A:J,4,0)</f>
        <v>ESCAVAÇÃO MANUAL DE VALA. AF_09/2024</v>
      </c>
      <c r="D141" s="191" t="str">
        <f>VLOOKUP(A141,'PLANILHA ORCAMENTARIA'!A:J,5,0)</f>
        <v>M3</v>
      </c>
      <c r="E141" s="371" t="s">
        <v>237</v>
      </c>
      <c r="F141" s="371" t="s">
        <v>238</v>
      </c>
      <c r="G141" s="371" t="s">
        <v>239</v>
      </c>
      <c r="H141" s="371" t="s">
        <v>240</v>
      </c>
      <c r="I141" s="371" t="s">
        <v>241</v>
      </c>
      <c r="J141" s="391" t="s">
        <v>242</v>
      </c>
      <c r="K141" s="140" t="str">
        <f t="shared" si="2"/>
        <v>3.7.3</v>
      </c>
    </row>
    <row r="142" spans="1:11">
      <c r="A142" s="387"/>
      <c r="B142" s="220"/>
      <c r="C142" s="388"/>
      <c r="D142" s="252"/>
      <c r="E142" s="193"/>
      <c r="F142" s="389"/>
      <c r="G142" s="389"/>
      <c r="H142" s="389"/>
      <c r="I142" s="389"/>
      <c r="J142" s="389"/>
      <c r="K142" s="140" t="str">
        <f t="shared" ref="K142:K144" si="4">SUBSTITUTE(A142,4,1,1)</f>
        <v/>
      </c>
    </row>
    <row r="143" spans="1:11">
      <c r="A143" s="220"/>
      <c r="B143" s="220"/>
      <c r="C143" s="390" t="s">
        <v>294</v>
      </c>
      <c r="D143" s="220"/>
      <c r="E143" s="318"/>
      <c r="F143" s="221">
        <f>I139</f>
        <v>307.88</v>
      </c>
      <c r="G143" s="221">
        <v>0.3</v>
      </c>
      <c r="H143" s="221">
        <v>0.4</v>
      </c>
      <c r="I143" s="221">
        <v>2</v>
      </c>
      <c r="J143" s="223">
        <f>ROUND(PRODUCT(E143:I143),2)</f>
        <v>73.89</v>
      </c>
      <c r="K143" s="140" t="str">
        <f t="shared" si="4"/>
        <v/>
      </c>
    </row>
    <row r="144" spans="1:11">
      <c r="A144" s="220"/>
      <c r="B144" s="220"/>
      <c r="C144" s="220"/>
      <c r="D144" s="220"/>
      <c r="E144" s="221"/>
      <c r="F144" s="221"/>
      <c r="G144" s="221"/>
      <c r="H144" s="221"/>
      <c r="I144" s="221"/>
      <c r="J144" s="221"/>
      <c r="K144" s="140" t="str">
        <f t="shared" si="4"/>
        <v/>
      </c>
    </row>
    <row r="147" spans="4:10">
      <c r="D147" s="141"/>
      <c r="F147" s="143"/>
      <c r="G147" s="143"/>
      <c r="H147" s="143"/>
      <c r="I147" s="143"/>
      <c r="J147" s="143"/>
    </row>
    <row r="151" spans="4:10">
      <c r="D151" s="141"/>
      <c r="F151" s="143"/>
      <c r="G151" s="143"/>
      <c r="H151" s="143"/>
      <c r="I151" s="143"/>
      <c r="J151" s="143"/>
    </row>
    <row r="155" spans="4:10">
      <c r="D155" s="141"/>
      <c r="F155" s="143"/>
      <c r="G155" s="143"/>
      <c r="H155" s="143"/>
      <c r="I155" s="143"/>
      <c r="J155" s="143"/>
    </row>
    <row r="159" spans="4:10">
      <c r="D159" s="141"/>
      <c r="F159" s="143"/>
      <c r="G159" s="143"/>
      <c r="H159" s="143"/>
      <c r="I159" s="143"/>
      <c r="J159" s="143"/>
    </row>
    <row r="163" spans="4:10">
      <c r="D163" s="141"/>
      <c r="F163" s="143"/>
      <c r="G163" s="143"/>
      <c r="H163" s="143"/>
      <c r="I163" s="143"/>
      <c r="J163" s="143"/>
    </row>
    <row r="166" spans="4:10">
      <c r="D166" s="141"/>
      <c r="F166" s="143"/>
      <c r="G166" s="143"/>
      <c r="H166" s="143"/>
      <c r="I166" s="143"/>
      <c r="J166" s="143"/>
    </row>
    <row r="167" spans="4:10">
      <c r="D167" s="141"/>
      <c r="F167" s="143"/>
      <c r="G167" s="143"/>
      <c r="H167" s="143"/>
      <c r="I167" s="143"/>
      <c r="J167" s="143"/>
    </row>
    <row r="171" spans="4:10">
      <c r="D171" s="141"/>
      <c r="F171" s="143"/>
      <c r="G171" s="143"/>
      <c r="H171" s="143"/>
      <c r="I171" s="143"/>
      <c r="J171" s="143"/>
    </row>
    <row r="174" spans="4:10">
      <c r="D174" s="141"/>
      <c r="F174" s="143"/>
      <c r="G174" s="143"/>
      <c r="H174" s="143"/>
      <c r="I174" s="143"/>
      <c r="J174" s="143"/>
    </row>
    <row r="178" spans="4:10">
      <c r="D178" s="141"/>
      <c r="F178" s="143"/>
      <c r="G178" s="143"/>
      <c r="H178" s="143"/>
      <c r="I178" s="143"/>
      <c r="J178" s="143"/>
    </row>
    <row r="182" spans="4:10">
      <c r="D182" s="141"/>
      <c r="F182" s="143"/>
      <c r="G182" s="143"/>
      <c r="H182" s="143"/>
      <c r="I182" s="143"/>
      <c r="J182" s="143"/>
    </row>
    <row r="183" spans="4:10">
      <c r="D183" s="141"/>
      <c r="F183" s="143"/>
      <c r="G183" s="143"/>
      <c r="H183" s="143"/>
      <c r="I183" s="143"/>
      <c r="J183" s="143"/>
    </row>
    <row r="186" spans="4:10">
      <c r="D186" s="141"/>
      <c r="F186" s="143"/>
      <c r="G186" s="143"/>
      <c r="H186" s="143"/>
      <c r="I186" s="143"/>
      <c r="J186" s="143"/>
    </row>
    <row r="189" spans="4:10">
      <c r="D189" s="141"/>
      <c r="F189" s="143"/>
      <c r="G189" s="143"/>
      <c r="H189" s="143"/>
      <c r="I189" s="143"/>
      <c r="J189" s="143"/>
    </row>
    <row r="195" spans="4:10">
      <c r="D195" s="141"/>
      <c r="F195" s="143"/>
      <c r="G195" s="143"/>
      <c r="H195" s="143"/>
      <c r="I195" s="143"/>
      <c r="J195" s="143"/>
    </row>
    <row r="199" spans="4:10">
      <c r="D199" s="141"/>
      <c r="F199" s="143"/>
      <c r="G199" s="143"/>
      <c r="H199" s="143"/>
      <c r="I199" s="143"/>
      <c r="J199" s="143"/>
    </row>
    <row r="203" spans="4:10">
      <c r="D203" s="141"/>
      <c r="F203" s="143"/>
      <c r="G203" s="143"/>
      <c r="H203" s="143"/>
      <c r="I203" s="143"/>
      <c r="J203" s="143"/>
    </row>
    <row r="207" spans="4:10">
      <c r="D207" s="141"/>
      <c r="F207" s="143"/>
      <c r="G207" s="143"/>
      <c r="H207" s="143"/>
      <c r="I207" s="143"/>
      <c r="J207" s="143"/>
    </row>
    <row r="212" spans="4:10">
      <c r="D212" s="141"/>
      <c r="F212" s="143"/>
      <c r="G212" s="143"/>
      <c r="H212" s="143"/>
      <c r="I212" s="143"/>
      <c r="J212" s="143"/>
    </row>
    <row r="216" spans="4:10">
      <c r="D216" s="141"/>
      <c r="F216" s="143"/>
      <c r="G216" s="143"/>
      <c r="H216" s="143"/>
      <c r="I216" s="143"/>
      <c r="J216" s="143"/>
    </row>
    <row r="217" spans="4:10">
      <c r="D217" s="141"/>
      <c r="F217" s="143"/>
      <c r="G217" s="143"/>
      <c r="H217" s="143"/>
      <c r="I217" s="143"/>
      <c r="J217" s="143"/>
    </row>
    <row r="220" spans="4:10">
      <c r="D220" s="141"/>
      <c r="F220" s="143"/>
      <c r="G220" s="143"/>
      <c r="H220" s="143"/>
      <c r="I220" s="143"/>
      <c r="J220" s="143"/>
    </row>
    <row r="228" spans="4:10">
      <c r="D228" s="141"/>
      <c r="F228" s="143"/>
      <c r="G228" s="143"/>
      <c r="H228" s="143"/>
      <c r="I228" s="143"/>
      <c r="J228" s="143"/>
    </row>
    <row r="234" spans="4:10">
      <c r="D234" s="141"/>
      <c r="F234" s="143"/>
      <c r="G234" s="143"/>
      <c r="H234" s="143"/>
      <c r="I234" s="143"/>
      <c r="J234" s="143"/>
    </row>
    <row r="239" spans="4:10">
      <c r="D239" s="141"/>
      <c r="F239" s="143"/>
      <c r="G239" s="143"/>
      <c r="H239" s="143"/>
      <c r="I239" s="143"/>
      <c r="J239" s="143"/>
    </row>
    <row r="242" spans="4:10">
      <c r="D242" s="141"/>
      <c r="F242" s="143"/>
      <c r="G242" s="143"/>
      <c r="H242" s="143"/>
      <c r="I242" s="143"/>
      <c r="J242" s="143"/>
    </row>
    <row r="243" spans="4:10">
      <c r="D243" s="141"/>
      <c r="F243" s="143"/>
      <c r="G243" s="143"/>
      <c r="H243" s="143"/>
      <c r="I243" s="143"/>
      <c r="J243" s="143"/>
    </row>
    <row r="247" spans="4:10">
      <c r="D247" s="141"/>
      <c r="F247" s="143"/>
      <c r="G247" s="143"/>
      <c r="H247" s="143"/>
      <c r="I247" s="143"/>
      <c r="J247" s="143"/>
    </row>
    <row r="250" spans="4:10">
      <c r="D250" s="141"/>
      <c r="F250" s="143"/>
      <c r="G250" s="143"/>
      <c r="H250" s="143"/>
      <c r="I250" s="143"/>
      <c r="J250" s="143"/>
    </row>
    <row r="251" spans="4:10">
      <c r="D251" s="141"/>
      <c r="F251" s="143"/>
      <c r="G251" s="143"/>
      <c r="H251" s="143"/>
      <c r="I251" s="143"/>
      <c r="J251" s="143"/>
    </row>
    <row r="256" spans="4:10">
      <c r="D256" s="141"/>
      <c r="F256" s="143"/>
      <c r="G256" s="143"/>
      <c r="H256" s="143"/>
      <c r="I256" s="143"/>
      <c r="J256" s="143"/>
    </row>
    <row r="258" spans="4:10">
      <c r="D258" s="141"/>
      <c r="F258" s="143"/>
      <c r="G258" s="143"/>
      <c r="H258" s="143"/>
      <c r="I258" s="143"/>
      <c r="J258" s="143"/>
    </row>
    <row r="261" spans="4:10">
      <c r="D261" s="141"/>
      <c r="F261" s="143"/>
      <c r="G261" s="143"/>
      <c r="H261" s="143"/>
      <c r="I261" s="143"/>
      <c r="J261" s="143"/>
    </row>
    <row r="263" spans="4:10">
      <c r="D263" s="141"/>
      <c r="F263" s="143"/>
      <c r="G263" s="143"/>
      <c r="H263" s="143"/>
      <c r="I263" s="143"/>
      <c r="J263" s="143"/>
    </row>
    <row r="266" spans="4:10">
      <c r="D266" s="141"/>
      <c r="F266" s="143"/>
      <c r="G266" s="143"/>
      <c r="H266" s="143"/>
      <c r="I266" s="143"/>
      <c r="J266" s="143"/>
    </row>
    <row r="268" spans="4:10">
      <c r="D268" s="141"/>
      <c r="F268" s="143"/>
      <c r="G268" s="143"/>
      <c r="H268" s="143"/>
      <c r="I268" s="143"/>
      <c r="J268" s="143"/>
    </row>
    <row r="270" spans="4:10">
      <c r="D270" s="141"/>
      <c r="F270" s="143"/>
      <c r="G270" s="143"/>
      <c r="H270" s="143"/>
      <c r="I270" s="143"/>
      <c r="J270" s="143"/>
    </row>
    <row r="272" spans="4:10">
      <c r="D272" s="141"/>
      <c r="F272" s="143"/>
      <c r="G272" s="143"/>
      <c r="H272" s="143"/>
      <c r="I272" s="143"/>
      <c r="J272" s="143"/>
    </row>
    <row r="276" spans="4:10">
      <c r="D276" s="141"/>
      <c r="F276" s="143"/>
      <c r="G276" s="143"/>
      <c r="H276" s="143"/>
      <c r="I276" s="143"/>
      <c r="J276" s="143"/>
    </row>
    <row r="280" spans="4:10">
      <c r="D280" s="141"/>
      <c r="F280" s="143"/>
      <c r="G280" s="143"/>
      <c r="H280" s="143"/>
      <c r="I280" s="143"/>
      <c r="J280" s="143"/>
    </row>
    <row r="283" spans="4:10">
      <c r="D283" s="141"/>
      <c r="F283" s="143"/>
      <c r="G283" s="143"/>
      <c r="H283" s="143"/>
      <c r="I283" s="143"/>
      <c r="J283" s="143"/>
    </row>
    <row r="284" spans="4:10">
      <c r="D284" s="141"/>
      <c r="F284" s="143"/>
      <c r="G284" s="143"/>
      <c r="H284" s="143"/>
      <c r="I284" s="143"/>
      <c r="J284" s="143"/>
    </row>
    <row r="289" spans="4:10">
      <c r="D289" s="141"/>
      <c r="F289" s="143"/>
      <c r="G289" s="143"/>
      <c r="H289" s="143"/>
      <c r="I289" s="143"/>
      <c r="J289" s="143"/>
    </row>
    <row r="290" spans="4:10">
      <c r="D290" s="141"/>
      <c r="F290" s="143"/>
      <c r="G290" s="143"/>
      <c r="H290" s="143"/>
      <c r="I290" s="143"/>
      <c r="J290" s="143"/>
    </row>
    <row r="294" spans="4:10">
      <c r="D294" s="141"/>
      <c r="F294" s="143"/>
      <c r="G294" s="143"/>
      <c r="H294" s="143"/>
      <c r="I294" s="143"/>
      <c r="J294" s="143"/>
    </row>
    <row r="298" spans="4:10">
      <c r="D298" s="141"/>
      <c r="F298" s="143"/>
      <c r="G298" s="143"/>
      <c r="H298" s="143"/>
      <c r="I298" s="143"/>
      <c r="J298" s="143"/>
    </row>
    <row r="302" spans="4:10">
      <c r="D302" s="141"/>
      <c r="F302" s="143"/>
      <c r="G302" s="143"/>
      <c r="H302" s="143"/>
      <c r="I302" s="143"/>
      <c r="J302" s="143"/>
    </row>
    <row r="303" spans="4:10">
      <c r="D303" s="141"/>
      <c r="F303" s="143"/>
      <c r="G303" s="143"/>
      <c r="H303" s="143"/>
      <c r="I303" s="143"/>
      <c r="J303" s="143"/>
    </row>
    <row r="306" spans="4:10">
      <c r="D306" s="141"/>
      <c r="F306" s="143"/>
      <c r="G306" s="143"/>
      <c r="H306" s="143"/>
      <c r="I306" s="143"/>
      <c r="J306" s="143"/>
    </row>
    <row r="308" spans="4:10">
      <c r="D308" s="141"/>
      <c r="F308" s="143"/>
      <c r="G308" s="143"/>
      <c r="H308" s="143"/>
      <c r="I308" s="143"/>
      <c r="J308" s="143"/>
    </row>
    <row r="311" spans="4:10">
      <c r="D311" s="141"/>
      <c r="F311" s="143"/>
      <c r="G311" s="143"/>
      <c r="H311" s="143"/>
      <c r="I311" s="143"/>
      <c r="J311" s="143"/>
    </row>
    <row r="313" spans="4:10">
      <c r="D313" s="141"/>
      <c r="F313" s="143"/>
      <c r="G313" s="143"/>
      <c r="H313" s="143"/>
      <c r="I313" s="143"/>
      <c r="J313" s="143"/>
    </row>
    <row r="320" spans="4:10">
      <c r="D320" s="141"/>
      <c r="F320" s="143"/>
      <c r="G320" s="143"/>
      <c r="H320" s="143"/>
      <c r="I320" s="143"/>
      <c r="J320" s="143"/>
    </row>
    <row r="323" spans="4:10">
      <c r="D323" s="141"/>
      <c r="F323" s="143"/>
      <c r="G323" s="143"/>
      <c r="H323" s="143"/>
      <c r="I323" s="143"/>
      <c r="J323" s="143"/>
    </row>
    <row r="324" spans="4:10">
      <c r="D324" s="141"/>
      <c r="F324" s="143"/>
      <c r="G324" s="143"/>
      <c r="H324" s="143"/>
      <c r="I324" s="143"/>
      <c r="J324" s="143"/>
    </row>
    <row r="329" spans="4:10">
      <c r="D329" s="141"/>
      <c r="F329" s="143"/>
      <c r="G329" s="143"/>
      <c r="H329" s="143"/>
      <c r="I329" s="143"/>
      <c r="J329" s="143"/>
    </row>
    <row r="333" spans="4:10">
      <c r="D333" s="141"/>
      <c r="F333" s="143"/>
      <c r="G333" s="143"/>
      <c r="H333" s="143"/>
      <c r="I333" s="143"/>
      <c r="J333" s="143"/>
    </row>
    <row r="337" spans="4:10">
      <c r="D337" s="141"/>
      <c r="F337" s="143"/>
      <c r="G337" s="143"/>
      <c r="H337" s="143"/>
      <c r="I337" s="143"/>
      <c r="J337" s="143"/>
    </row>
    <row r="341" spans="4:10">
      <c r="D341" s="141"/>
      <c r="F341" s="143"/>
      <c r="G341" s="143"/>
      <c r="H341" s="143"/>
      <c r="I341" s="143"/>
      <c r="J341" s="143"/>
    </row>
    <row r="345" spans="4:10">
      <c r="D345" s="141"/>
      <c r="F345" s="143"/>
      <c r="G345" s="143"/>
      <c r="H345" s="143"/>
      <c r="I345" s="143"/>
      <c r="J345" s="143"/>
    </row>
    <row r="346" spans="4:10">
      <c r="D346" s="141"/>
      <c r="F346" s="143"/>
      <c r="G346" s="143"/>
      <c r="H346" s="143"/>
      <c r="I346" s="143"/>
      <c r="J346" s="143"/>
    </row>
    <row r="349" spans="4:10">
      <c r="D349" s="141"/>
      <c r="F349" s="143"/>
      <c r="G349" s="143"/>
      <c r="H349" s="143"/>
      <c r="I349" s="143"/>
      <c r="J349" s="143"/>
    </row>
    <row r="351" spans="4:10">
      <c r="D351" s="141"/>
      <c r="F351" s="143"/>
      <c r="G351" s="143"/>
      <c r="H351" s="143"/>
      <c r="I351" s="143"/>
      <c r="J351" s="143"/>
    </row>
    <row r="353" spans="4:10">
      <c r="D353" s="141"/>
      <c r="F353" s="143"/>
      <c r="G353" s="143"/>
      <c r="H353" s="143"/>
      <c r="I353" s="143"/>
      <c r="J353" s="143"/>
    </row>
    <row r="357" spans="4:10">
      <c r="D357" s="141"/>
      <c r="F357" s="143"/>
      <c r="G357" s="143"/>
      <c r="H357" s="143"/>
      <c r="I357" s="143"/>
      <c r="J357" s="143"/>
    </row>
    <row r="364" spans="4:10">
      <c r="D364" s="141"/>
      <c r="F364" s="143"/>
      <c r="G364" s="143"/>
      <c r="H364" s="143"/>
      <c r="I364" s="143"/>
      <c r="J364" s="143"/>
    </row>
    <row r="368" spans="4:10">
      <c r="D368" s="141"/>
      <c r="F368" s="143"/>
      <c r="G368" s="143"/>
      <c r="H368" s="143"/>
      <c r="I368" s="143"/>
      <c r="J368" s="143"/>
    </row>
    <row r="369" spans="4:10">
      <c r="D369" s="141"/>
      <c r="F369" s="143"/>
      <c r="G369" s="143"/>
      <c r="H369" s="143"/>
      <c r="I369" s="143"/>
      <c r="J369" s="143"/>
    </row>
    <row r="372" spans="4:10">
      <c r="D372" s="141"/>
      <c r="F372" s="143"/>
      <c r="G372" s="143"/>
      <c r="H372" s="143"/>
      <c r="I372" s="143"/>
      <c r="J372" s="143"/>
    </row>
    <row r="373" spans="4:10">
      <c r="D373" s="141"/>
      <c r="F373" s="143"/>
      <c r="G373" s="143"/>
      <c r="H373" s="143"/>
      <c r="I373" s="143"/>
      <c r="J373" s="143"/>
    </row>
    <row r="376" spans="4:10">
      <c r="D376" s="141"/>
      <c r="F376" s="143"/>
      <c r="G376" s="143"/>
      <c r="H376" s="143"/>
      <c r="I376" s="143"/>
      <c r="J376" s="143"/>
    </row>
    <row r="377" spans="4:10">
      <c r="D377" s="141"/>
      <c r="F377" s="143"/>
      <c r="G377" s="143"/>
      <c r="H377" s="143"/>
      <c r="I377" s="143"/>
      <c r="J377" s="143"/>
    </row>
    <row r="383" spans="4:10">
      <c r="D383" s="141"/>
      <c r="F383" s="143"/>
      <c r="G383" s="143"/>
      <c r="H383" s="143"/>
      <c r="I383" s="143"/>
      <c r="J383" s="143"/>
    </row>
    <row r="387" spans="4:10">
      <c r="D387" s="141"/>
      <c r="F387" s="143"/>
      <c r="G387" s="143"/>
      <c r="H387" s="143"/>
      <c r="I387" s="143"/>
      <c r="J387" s="143"/>
    </row>
    <row r="392" spans="4:10">
      <c r="D392" s="141"/>
      <c r="F392" s="143"/>
      <c r="G392" s="143"/>
      <c r="H392" s="143"/>
      <c r="I392" s="143"/>
      <c r="J392" s="143"/>
    </row>
    <row r="396" spans="4:10">
      <c r="D396" s="141"/>
      <c r="F396" s="143"/>
      <c r="G396" s="143"/>
      <c r="H396" s="143"/>
      <c r="I396" s="143"/>
      <c r="J396" s="143"/>
    </row>
    <row r="400" spans="4:10">
      <c r="D400" s="141"/>
      <c r="F400" s="143"/>
      <c r="G400" s="143"/>
      <c r="H400" s="143"/>
      <c r="I400" s="143"/>
      <c r="J400" s="143"/>
    </row>
    <row r="402" spans="4:10">
      <c r="D402" s="141"/>
      <c r="F402" s="143"/>
      <c r="G402" s="143"/>
      <c r="H402" s="143"/>
      <c r="I402" s="143"/>
      <c r="J402" s="143"/>
    </row>
    <row r="404" spans="4:10">
      <c r="D404" s="141"/>
      <c r="F404" s="143"/>
      <c r="G404" s="143"/>
      <c r="H404" s="143"/>
      <c r="I404" s="143"/>
      <c r="J404" s="143"/>
    </row>
    <row r="407" spans="4:10">
      <c r="D407" s="141"/>
      <c r="F407" s="143"/>
      <c r="G407" s="143"/>
      <c r="H407" s="143"/>
      <c r="I407" s="143"/>
      <c r="J407" s="143"/>
    </row>
    <row r="408" spans="4:10">
      <c r="D408" s="141"/>
      <c r="F408" s="143"/>
      <c r="G408" s="143"/>
      <c r="H408" s="143"/>
      <c r="I408" s="143"/>
      <c r="J408" s="143"/>
    </row>
    <row r="412" spans="4:10">
      <c r="D412" s="141"/>
      <c r="F412" s="143"/>
      <c r="G412" s="143"/>
      <c r="H412" s="143"/>
      <c r="I412" s="143"/>
      <c r="J412" s="143"/>
    </row>
    <row r="416" spans="4:10">
      <c r="D416" s="141"/>
      <c r="F416" s="143"/>
      <c r="G416" s="143"/>
      <c r="H416" s="143"/>
      <c r="I416" s="143"/>
      <c r="J416" s="143"/>
    </row>
    <row r="419" spans="4:10">
      <c r="D419" s="141"/>
      <c r="F419" s="143"/>
      <c r="G419" s="143"/>
      <c r="H419" s="143"/>
      <c r="I419" s="143"/>
      <c r="J419" s="143"/>
    </row>
    <row r="420" spans="4:10">
      <c r="D420" s="141"/>
      <c r="F420" s="143"/>
      <c r="G420" s="143"/>
      <c r="H420" s="143"/>
      <c r="I420" s="143"/>
      <c r="J420" s="143"/>
    </row>
    <row r="428" spans="4:10">
      <c r="D428" s="141"/>
      <c r="F428" s="143"/>
      <c r="G428" s="143"/>
      <c r="H428" s="143"/>
      <c r="I428" s="143"/>
      <c r="J428" s="143"/>
    </row>
    <row r="429" spans="4:10">
      <c r="D429" s="141"/>
      <c r="F429" s="143"/>
      <c r="G429" s="143"/>
      <c r="H429" s="143"/>
      <c r="I429" s="143"/>
      <c r="J429" s="143"/>
    </row>
    <row r="432" spans="4:10">
      <c r="D432" s="141"/>
      <c r="F432" s="143"/>
      <c r="G432" s="143"/>
      <c r="H432" s="143"/>
      <c r="I432" s="143"/>
      <c r="J432" s="143"/>
    </row>
    <row r="433" spans="4:10">
      <c r="D433" s="141"/>
      <c r="F433" s="143"/>
      <c r="G433" s="143"/>
      <c r="H433" s="143"/>
      <c r="I433" s="143"/>
      <c r="J433" s="143"/>
    </row>
    <row r="436" spans="4:10">
      <c r="D436" s="141"/>
      <c r="F436" s="143"/>
      <c r="G436" s="143"/>
      <c r="H436" s="143"/>
      <c r="I436" s="143"/>
      <c r="J436" s="143"/>
    </row>
    <row r="437" spans="4:10">
      <c r="D437" s="141"/>
      <c r="F437" s="143"/>
      <c r="G437" s="143"/>
      <c r="H437" s="143"/>
      <c r="I437" s="143"/>
      <c r="J437" s="143"/>
    </row>
    <row r="440" spans="4:10">
      <c r="D440" s="141"/>
      <c r="F440" s="143"/>
      <c r="G440" s="143"/>
      <c r="H440" s="143"/>
      <c r="I440" s="143"/>
      <c r="J440" s="143"/>
    </row>
    <row r="441" spans="4:10">
      <c r="D441" s="141"/>
      <c r="F441" s="143"/>
      <c r="G441" s="143"/>
      <c r="H441" s="143"/>
      <c r="I441" s="143"/>
      <c r="J441" s="143"/>
    </row>
    <row r="444" spans="4:10">
      <c r="D444" s="141"/>
      <c r="F444" s="143"/>
      <c r="G444" s="143"/>
      <c r="H444" s="143"/>
      <c r="I444" s="143"/>
      <c r="J444" s="143"/>
    </row>
    <row r="446" spans="4:10">
      <c r="D446" s="141"/>
      <c r="F446" s="143"/>
      <c r="G446" s="143"/>
      <c r="H446" s="143"/>
      <c r="I446" s="143"/>
      <c r="J446" s="143"/>
    </row>
    <row r="448" spans="4:10">
      <c r="D448" s="141"/>
      <c r="F448" s="143"/>
      <c r="G448" s="143"/>
      <c r="H448" s="143"/>
      <c r="I448" s="143"/>
      <c r="J448" s="143"/>
    </row>
    <row r="451" spans="4:10">
      <c r="D451" s="141"/>
      <c r="F451" s="143"/>
      <c r="G451" s="143"/>
      <c r="H451" s="143"/>
      <c r="I451" s="143"/>
      <c r="J451" s="143"/>
    </row>
    <row r="454" spans="4:10">
      <c r="D454" s="141"/>
      <c r="F454" s="143"/>
      <c r="G454" s="143"/>
      <c r="H454" s="143"/>
      <c r="I454" s="143"/>
      <c r="J454" s="143"/>
    </row>
    <row r="456" spans="4:10">
      <c r="D456" s="141"/>
      <c r="F456" s="143"/>
      <c r="G456" s="143"/>
      <c r="H456" s="143"/>
      <c r="I456" s="143"/>
      <c r="J456" s="143"/>
    </row>
    <row r="460" spans="4:10">
      <c r="D460" s="141"/>
      <c r="F460" s="143"/>
      <c r="G460" s="143"/>
      <c r="H460" s="143"/>
      <c r="I460" s="143"/>
      <c r="J460" s="143"/>
    </row>
    <row r="466" spans="4:10">
      <c r="D466" s="141"/>
      <c r="F466" s="143"/>
      <c r="G466" s="143"/>
      <c r="H466" s="143"/>
      <c r="I466" s="143"/>
      <c r="J466" s="143"/>
    </row>
    <row r="471" spans="4:10">
      <c r="D471" s="141"/>
      <c r="F471" s="143"/>
      <c r="G471" s="143"/>
      <c r="H471" s="143"/>
      <c r="I471" s="143"/>
      <c r="J471" s="143"/>
    </row>
    <row r="479" spans="4:10">
      <c r="D479" s="141"/>
      <c r="F479" s="143"/>
      <c r="G479" s="143"/>
      <c r="H479" s="143"/>
      <c r="I479" s="143"/>
      <c r="J479" s="143"/>
    </row>
    <row r="488" spans="4:10">
      <c r="D488" s="141"/>
      <c r="F488" s="143"/>
      <c r="G488" s="143"/>
      <c r="H488" s="143"/>
      <c r="I488" s="143"/>
      <c r="J488" s="143"/>
    </row>
    <row r="500" spans="4:10">
      <c r="D500" s="141"/>
      <c r="F500" s="143"/>
      <c r="G500" s="143"/>
      <c r="H500" s="143"/>
      <c r="I500" s="143"/>
      <c r="J500" s="143"/>
    </row>
    <row r="505" spans="4:10">
      <c r="D505" s="141"/>
      <c r="F505" s="143"/>
      <c r="G505" s="143"/>
      <c r="H505" s="143"/>
      <c r="I505" s="143"/>
      <c r="J505" s="143"/>
    </row>
    <row r="512" spans="4:10">
      <c r="D512" s="141"/>
      <c r="F512" s="143"/>
      <c r="G512" s="143"/>
      <c r="H512" s="143"/>
      <c r="I512" s="143"/>
      <c r="J512" s="143"/>
    </row>
    <row r="517" spans="4:10">
      <c r="D517" s="141"/>
      <c r="F517" s="143"/>
      <c r="G517" s="143"/>
      <c r="H517" s="143"/>
      <c r="I517" s="143"/>
      <c r="J517" s="143"/>
    </row>
    <row r="523" spans="4:10">
      <c r="D523" s="141"/>
      <c r="F523" s="143"/>
      <c r="G523" s="143"/>
      <c r="H523" s="143"/>
      <c r="I523" s="143"/>
      <c r="J523" s="143"/>
    </row>
    <row r="527" spans="4:10">
      <c r="D527" s="141"/>
      <c r="F527" s="143"/>
      <c r="G527" s="143"/>
      <c r="H527" s="143"/>
      <c r="I527" s="143"/>
      <c r="J527" s="143"/>
    </row>
    <row r="529" spans="4:10">
      <c r="D529" s="141"/>
      <c r="F529" s="143"/>
      <c r="G529" s="143"/>
      <c r="H529" s="143"/>
      <c r="I529" s="143"/>
      <c r="J529" s="143"/>
    </row>
    <row r="531" spans="4:10">
      <c r="D531" s="141"/>
      <c r="F531" s="143"/>
      <c r="G531" s="143"/>
      <c r="H531" s="143"/>
      <c r="I531" s="143"/>
      <c r="J531" s="143"/>
    </row>
    <row r="533" spans="4:10">
      <c r="D533" s="141"/>
      <c r="F533" s="143"/>
      <c r="G533" s="143"/>
      <c r="H533" s="143"/>
      <c r="I533" s="143"/>
      <c r="J533" s="143"/>
    </row>
    <row r="535" spans="4:10">
      <c r="D535" s="141"/>
      <c r="F535" s="143"/>
      <c r="G535" s="143"/>
      <c r="H535" s="143"/>
      <c r="I535" s="143"/>
      <c r="J535" s="143"/>
    </row>
    <row r="537" spans="4:10">
      <c r="D537" s="141"/>
      <c r="F537" s="143"/>
      <c r="G537" s="143"/>
      <c r="H537" s="143"/>
      <c r="I537" s="143"/>
      <c r="J537" s="143"/>
    </row>
    <row r="539" spans="4:10">
      <c r="D539" s="141"/>
      <c r="F539" s="143"/>
      <c r="G539" s="143"/>
      <c r="H539" s="143"/>
      <c r="I539" s="143"/>
      <c r="J539" s="143"/>
    </row>
    <row r="541" spans="4:10">
      <c r="D541" s="141"/>
      <c r="F541" s="143"/>
      <c r="G541" s="143"/>
      <c r="H541" s="143"/>
      <c r="I541" s="143"/>
      <c r="J541" s="143"/>
    </row>
    <row r="543" spans="4:10">
      <c r="D543" s="141"/>
      <c r="F543" s="143"/>
      <c r="G543" s="143"/>
      <c r="H543" s="143"/>
      <c r="I543" s="143"/>
      <c r="J543" s="143"/>
    </row>
    <row r="546" spans="4:10">
      <c r="D546" s="141"/>
      <c r="F546" s="143"/>
      <c r="G546" s="143"/>
      <c r="H546" s="143"/>
      <c r="I546" s="143"/>
      <c r="J546" s="143"/>
    </row>
    <row r="549" spans="4:10">
      <c r="D549" s="141"/>
      <c r="F549" s="143"/>
      <c r="G549" s="143"/>
      <c r="H549" s="143"/>
      <c r="I549" s="143"/>
      <c r="J549" s="143"/>
    </row>
    <row r="550" spans="4:10">
      <c r="D550" s="141"/>
      <c r="F550" s="143"/>
      <c r="G550" s="143"/>
      <c r="H550" s="143"/>
      <c r="I550" s="143"/>
      <c r="J550" s="143"/>
    </row>
    <row r="554" spans="4:10">
      <c r="D554" s="141"/>
      <c r="F554" s="143"/>
      <c r="G554" s="143"/>
      <c r="H554" s="143"/>
      <c r="I554" s="143"/>
      <c r="J554" s="143"/>
    </row>
    <row r="558" spans="4:10">
      <c r="D558" s="141"/>
      <c r="F558" s="143"/>
      <c r="G558" s="143"/>
      <c r="H558" s="143"/>
      <c r="I558" s="143"/>
      <c r="J558" s="143"/>
    </row>
    <row r="562" spans="4:10">
      <c r="D562" s="141"/>
      <c r="F562" s="143"/>
      <c r="G562" s="143"/>
      <c r="H562" s="143"/>
      <c r="I562" s="143"/>
      <c r="J562" s="143"/>
    </row>
    <row r="568" spans="4:10">
      <c r="D568" s="141"/>
      <c r="F568" s="143"/>
      <c r="G568" s="143"/>
      <c r="H568" s="143"/>
      <c r="I568" s="143"/>
      <c r="J568" s="143"/>
    </row>
    <row r="571" spans="4:10">
      <c r="D571" s="141"/>
      <c r="F571" s="143"/>
      <c r="G571" s="143"/>
      <c r="H571" s="143"/>
      <c r="I571" s="143"/>
      <c r="J571" s="143"/>
    </row>
    <row r="572" spans="4:10">
      <c r="D572" s="141"/>
      <c r="F572" s="143"/>
      <c r="G572" s="143"/>
      <c r="H572" s="143"/>
      <c r="I572" s="143"/>
      <c r="J572" s="143"/>
    </row>
    <row r="576" spans="4:10">
      <c r="D576" s="141"/>
      <c r="F576" s="143"/>
      <c r="G576" s="143"/>
      <c r="H576" s="143"/>
      <c r="I576" s="143"/>
      <c r="J576" s="143"/>
    </row>
    <row r="578" spans="4:10">
      <c r="D578" s="141"/>
      <c r="F578" s="143"/>
      <c r="G578" s="143"/>
      <c r="H578" s="143"/>
      <c r="I578" s="143"/>
      <c r="J578" s="143"/>
    </row>
    <row r="580" spans="4:10">
      <c r="D580" s="141"/>
      <c r="F580" s="143"/>
      <c r="G580" s="143"/>
      <c r="H580" s="143"/>
      <c r="I580" s="143"/>
      <c r="J580" s="143"/>
    </row>
    <row r="586" spans="4:10">
      <c r="D586" s="141"/>
      <c r="F586" s="143"/>
      <c r="G586" s="143"/>
      <c r="H586" s="143"/>
      <c r="I586" s="143"/>
      <c r="J586" s="143"/>
    </row>
    <row r="591" spans="4:10">
      <c r="D591" s="141"/>
      <c r="F591" s="143"/>
      <c r="G591" s="143"/>
      <c r="H591" s="143"/>
      <c r="I591" s="143"/>
      <c r="J591" s="143"/>
    </row>
    <row r="596" spans="4:10">
      <c r="D596" s="141"/>
      <c r="F596" s="143"/>
      <c r="G596" s="143"/>
      <c r="H596" s="143"/>
      <c r="I596" s="143"/>
      <c r="J596" s="143"/>
    </row>
    <row r="601" spans="4:10">
      <c r="D601" s="141"/>
      <c r="F601" s="143"/>
      <c r="G601" s="143"/>
      <c r="H601" s="143"/>
      <c r="I601" s="143"/>
      <c r="J601" s="143"/>
    </row>
    <row r="608" spans="4:10">
      <c r="D608" s="141"/>
      <c r="F608" s="143"/>
      <c r="G608" s="143"/>
      <c r="H608" s="143"/>
      <c r="I608" s="143"/>
      <c r="J608" s="143"/>
    </row>
    <row r="612" spans="4:10">
      <c r="D612" s="141"/>
      <c r="F612" s="143"/>
      <c r="G612" s="143"/>
      <c r="H612" s="143"/>
      <c r="I612" s="143"/>
      <c r="J612" s="143"/>
    </row>
    <row r="621" spans="4:10">
      <c r="D621" s="141"/>
      <c r="F621" s="143"/>
      <c r="G621" s="143"/>
      <c r="H621" s="143"/>
      <c r="I621" s="143"/>
      <c r="J621" s="143"/>
    </row>
    <row r="628" spans="4:10">
      <c r="D628" s="141"/>
      <c r="F628" s="143"/>
      <c r="G628" s="143"/>
      <c r="H628" s="143"/>
      <c r="I628" s="143"/>
      <c r="J628" s="143"/>
    </row>
    <row r="632" spans="4:10">
      <c r="D632" s="141"/>
      <c r="F632" s="143"/>
      <c r="G632" s="143"/>
      <c r="H632" s="143"/>
      <c r="I632" s="143"/>
      <c r="J632" s="143"/>
    </row>
    <row r="636" spans="4:10">
      <c r="D636" s="141"/>
      <c r="F636" s="143"/>
      <c r="G636" s="143"/>
      <c r="H636" s="143"/>
      <c r="I636" s="143"/>
      <c r="J636" s="143"/>
    </row>
    <row r="641" spans="4:10">
      <c r="D641" s="141"/>
      <c r="F641" s="143"/>
      <c r="G641" s="143"/>
      <c r="H641" s="143"/>
      <c r="I641" s="143"/>
      <c r="J641" s="143"/>
    </row>
    <row r="645" spans="4:10">
      <c r="D645" s="141"/>
      <c r="F645" s="143"/>
      <c r="G645" s="143"/>
      <c r="H645" s="143"/>
      <c r="I645" s="143"/>
      <c r="J645" s="143"/>
    </row>
    <row r="649" spans="4:10">
      <c r="D649" s="141"/>
      <c r="F649" s="143"/>
      <c r="G649" s="143"/>
      <c r="H649" s="143"/>
      <c r="I649" s="143"/>
      <c r="J649" s="143"/>
    </row>
    <row r="653" spans="4:10">
      <c r="D653" s="141"/>
      <c r="F653" s="143"/>
      <c r="G653" s="143"/>
      <c r="H653" s="143"/>
      <c r="I653" s="143"/>
      <c r="J653" s="143"/>
    </row>
    <row r="657" spans="4:10">
      <c r="D657" s="141"/>
      <c r="F657" s="143"/>
      <c r="G657" s="143"/>
      <c r="H657" s="143"/>
      <c r="I657" s="143"/>
      <c r="J657" s="143"/>
    </row>
    <row r="661" spans="4:10">
      <c r="D661" s="141"/>
      <c r="F661" s="143"/>
      <c r="G661" s="143"/>
      <c r="H661" s="143"/>
      <c r="I661" s="143"/>
      <c r="J661" s="143"/>
    </row>
    <row r="665" spans="4:10">
      <c r="D665" s="141"/>
      <c r="F665" s="143"/>
      <c r="G665" s="143"/>
      <c r="H665" s="143"/>
      <c r="I665" s="143"/>
      <c r="J665" s="143"/>
    </row>
    <row r="669" spans="4:10">
      <c r="D669" s="141"/>
      <c r="F669" s="143"/>
      <c r="G669" s="143"/>
      <c r="H669" s="143"/>
      <c r="I669" s="143"/>
      <c r="J669" s="143"/>
    </row>
    <row r="673" spans="4:10">
      <c r="D673" s="141"/>
      <c r="F673" s="143"/>
      <c r="G673" s="143"/>
      <c r="H673" s="143"/>
      <c r="I673" s="143"/>
      <c r="J673" s="143"/>
    </row>
    <row r="678" spans="4:10">
      <c r="D678" s="141"/>
      <c r="F678" s="143"/>
      <c r="G678" s="143"/>
      <c r="H678" s="143"/>
      <c r="I678" s="143"/>
      <c r="J678" s="143"/>
    </row>
    <row r="683" spans="4:10">
      <c r="D683" s="141"/>
      <c r="F683" s="143"/>
      <c r="G683" s="143"/>
      <c r="H683" s="143"/>
      <c r="I683" s="143"/>
      <c r="J683" s="143"/>
    </row>
    <row r="687" spans="4:10">
      <c r="D687" s="141"/>
      <c r="F687" s="143"/>
      <c r="G687" s="143"/>
      <c r="H687" s="143"/>
      <c r="I687" s="143"/>
      <c r="J687" s="143"/>
    </row>
    <row r="691" spans="4:10">
      <c r="D691" s="141"/>
      <c r="F691" s="143"/>
      <c r="G691" s="143"/>
      <c r="H691" s="143"/>
      <c r="I691" s="143"/>
      <c r="J691" s="143"/>
    </row>
    <row r="695" spans="4:10">
      <c r="D695" s="141"/>
      <c r="F695" s="143"/>
      <c r="G695" s="143"/>
      <c r="H695" s="143"/>
      <c r="I695" s="143"/>
      <c r="J695" s="143"/>
    </row>
    <row r="726" spans="4:10">
      <c r="D726" s="141"/>
      <c r="F726" s="143"/>
      <c r="G726" s="143"/>
      <c r="H726" s="143"/>
      <c r="I726" s="143"/>
      <c r="J726" s="143"/>
    </row>
    <row r="902" spans="4:10">
      <c r="D902" s="141"/>
      <c r="F902" s="143"/>
      <c r="G902" s="143"/>
      <c r="H902" s="143"/>
      <c r="I902" s="143"/>
      <c r="J902" s="143"/>
    </row>
    <row r="906" spans="4:10">
      <c r="D906" s="141"/>
      <c r="F906" s="143"/>
      <c r="G906" s="143"/>
      <c r="H906" s="143"/>
      <c r="I906" s="143"/>
      <c r="J906" s="143"/>
    </row>
    <row r="910" spans="4:10">
      <c r="D910" s="141"/>
      <c r="F910" s="143"/>
      <c r="G910" s="143"/>
      <c r="H910" s="143"/>
      <c r="I910" s="143"/>
      <c r="J910" s="143"/>
    </row>
  </sheetData>
  <mergeCells count="6">
    <mergeCell ref="C1:J1"/>
    <mergeCell ref="C2:J2"/>
    <mergeCell ref="C3:J3"/>
    <mergeCell ref="A4:J4"/>
    <mergeCell ref="A5:J5"/>
    <mergeCell ref="A6:J6"/>
  </mergeCells>
  <printOptions horizontalCentered="1"/>
  <pageMargins left="0.511811023622047" right="0.511811023622047" top="0.47244094488189" bottom="1.25984251968504" header="0.31496062992126" footer="0.31496062992126"/>
  <pageSetup paperSize="9" scale="50" fitToHeight="0" orientation="portrait"/>
  <headerFooter>
    <oddFooter>&amp;C&amp;P/&amp;N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G395"/>
  <sheetViews>
    <sheetView view="pageBreakPreview" zoomScale="90" zoomScaleNormal="100" workbookViewId="0">
      <selection activeCell="C6" sqref="C6"/>
    </sheetView>
  </sheetViews>
  <sheetFormatPr defaultColWidth="9" defaultRowHeight="12" outlineLevelCol="6"/>
  <cols>
    <col min="1" max="1" width="10.3333333333333" style="54" customWidth="1"/>
    <col min="2" max="2" width="45.7809523809524" style="54" customWidth="1"/>
    <col min="3" max="3" width="15.447619047619" style="54" customWidth="1"/>
    <col min="4" max="4" width="6.11428571428571" style="54" customWidth="1"/>
    <col min="5" max="7" width="12.447619047619" style="54" customWidth="1"/>
    <col min="8" max="16384" width="8.88571428571429" style="54"/>
  </cols>
  <sheetData>
    <row r="1" ht="99" customHeight="1" spans="1:7">
      <c r="A1" s="55"/>
      <c r="B1" s="55"/>
      <c r="C1" s="55"/>
      <c r="D1" s="55"/>
      <c r="E1" s="55"/>
      <c r="F1" s="55"/>
      <c r="G1" s="55"/>
    </row>
    <row r="2" ht="10.05" customHeight="1" spans="1:7">
      <c r="A2" s="56"/>
      <c r="B2" s="56"/>
      <c r="C2" s="56"/>
      <c r="D2" s="56"/>
      <c r="E2" s="112"/>
      <c r="F2" s="112"/>
      <c r="G2" s="112"/>
    </row>
    <row r="3" ht="19.95" customHeight="1" spans="1:7">
      <c r="A3" s="113" t="s">
        <v>296</v>
      </c>
      <c r="B3" s="113"/>
      <c r="C3" s="113"/>
      <c r="D3" s="113"/>
      <c r="E3" s="113"/>
      <c r="F3" s="113"/>
      <c r="G3" s="113"/>
    </row>
    <row r="4" ht="15" customHeight="1" spans="1:7">
      <c r="A4" s="114" t="s">
        <v>297</v>
      </c>
      <c r="B4" s="114"/>
      <c r="C4" s="115" t="s">
        <v>298</v>
      </c>
      <c r="D4" s="115" t="s">
        <v>299</v>
      </c>
      <c r="E4" s="115" t="s">
        <v>276</v>
      </c>
      <c r="F4" s="115" t="s">
        <v>300</v>
      </c>
      <c r="G4" s="115" t="s">
        <v>301</v>
      </c>
    </row>
    <row r="5" ht="21" customHeight="1" spans="1:7">
      <c r="A5" s="116" t="s">
        <v>36</v>
      </c>
      <c r="B5" s="117" t="s">
        <v>38</v>
      </c>
      <c r="C5" s="116" t="s">
        <v>302</v>
      </c>
      <c r="D5" s="116" t="s">
        <v>39</v>
      </c>
      <c r="E5" s="118">
        <v>1</v>
      </c>
      <c r="F5" s="119">
        <v>1200</v>
      </c>
      <c r="G5" s="119">
        <f>ROUND(ROUND(E5,8)*F5,2)</f>
        <v>1200</v>
      </c>
    </row>
    <row r="6" ht="15" customHeight="1" spans="1:7">
      <c r="A6" s="56"/>
      <c r="B6" s="56"/>
      <c r="C6" s="56"/>
      <c r="D6" s="56"/>
      <c r="E6" s="120" t="s">
        <v>303</v>
      </c>
      <c r="F6" s="120"/>
      <c r="G6" s="121">
        <f>SUM(G5:G5)</f>
        <v>1200</v>
      </c>
    </row>
    <row r="7" ht="15" customHeight="1" spans="1:7">
      <c r="A7" s="56"/>
      <c r="B7" s="56"/>
      <c r="C7" s="56"/>
      <c r="D7" s="56"/>
      <c r="E7" s="65" t="s">
        <v>304</v>
      </c>
      <c r="F7" s="65"/>
      <c r="G7" s="122">
        <f>ROUND(SUM(G6),2)</f>
        <v>1200</v>
      </c>
    </row>
    <row r="8" ht="10.05" customHeight="1" spans="1:7">
      <c r="A8" s="56"/>
      <c r="B8" s="56"/>
      <c r="C8" s="56"/>
      <c r="D8" s="56"/>
      <c r="E8" s="112"/>
      <c r="F8" s="112"/>
      <c r="G8" s="112"/>
    </row>
    <row r="9" ht="19.95" customHeight="1" spans="1:7">
      <c r="A9" s="113" t="s">
        <v>305</v>
      </c>
      <c r="B9" s="113"/>
      <c r="C9" s="113"/>
      <c r="D9" s="113"/>
      <c r="E9" s="113"/>
      <c r="F9" s="113"/>
      <c r="G9" s="113"/>
    </row>
    <row r="10" ht="15" customHeight="1" spans="1:7">
      <c r="A10" s="114" t="s">
        <v>297</v>
      </c>
      <c r="B10" s="114"/>
      <c r="C10" s="115" t="s">
        <v>298</v>
      </c>
      <c r="D10" s="115" t="s">
        <v>299</v>
      </c>
      <c r="E10" s="115" t="s">
        <v>276</v>
      </c>
      <c r="F10" s="115" t="s">
        <v>300</v>
      </c>
      <c r="G10" s="115" t="s">
        <v>301</v>
      </c>
    </row>
    <row r="11" ht="21" customHeight="1" spans="1:7">
      <c r="A11" s="116" t="s">
        <v>45</v>
      </c>
      <c r="B11" s="117" t="s">
        <v>46</v>
      </c>
      <c r="C11" s="116" t="s">
        <v>302</v>
      </c>
      <c r="D11" s="116" t="s">
        <v>47</v>
      </c>
      <c r="E11" s="118">
        <v>1</v>
      </c>
      <c r="F11" s="119">
        <v>883.33</v>
      </c>
      <c r="G11" s="119">
        <f>ROUND(ROUND(E11,8)*F11,2)</f>
        <v>883.33</v>
      </c>
    </row>
    <row r="12" ht="15" customHeight="1" spans="1:7">
      <c r="A12" s="56"/>
      <c r="B12" s="56"/>
      <c r="C12" s="56"/>
      <c r="D12" s="56"/>
      <c r="E12" s="120" t="s">
        <v>303</v>
      </c>
      <c r="F12" s="120"/>
      <c r="G12" s="121">
        <f>SUM(G11:G11)</f>
        <v>883.33</v>
      </c>
    </row>
    <row r="13" ht="15" customHeight="1" spans="1:7">
      <c r="A13" s="56"/>
      <c r="B13" s="56"/>
      <c r="C13" s="56"/>
      <c r="D13" s="56"/>
      <c r="E13" s="65" t="s">
        <v>304</v>
      </c>
      <c r="F13" s="65"/>
      <c r="G13" s="122">
        <f>ROUND(SUM(G12),2)</f>
        <v>883.33</v>
      </c>
    </row>
    <row r="14" ht="10.05" customHeight="1" spans="1:7">
      <c r="A14" s="56"/>
      <c r="B14" s="56"/>
      <c r="C14" s="56"/>
      <c r="D14" s="56"/>
      <c r="E14" s="112"/>
      <c r="F14" s="112"/>
      <c r="G14" s="112"/>
    </row>
    <row r="15" ht="19.95" customHeight="1" spans="1:7">
      <c r="A15" s="113" t="s">
        <v>306</v>
      </c>
      <c r="B15" s="113"/>
      <c r="C15" s="113"/>
      <c r="D15" s="113"/>
      <c r="E15" s="113"/>
      <c r="F15" s="113"/>
      <c r="G15" s="113"/>
    </row>
    <row r="16" ht="15" customHeight="1" spans="1:7">
      <c r="A16" s="114" t="s">
        <v>297</v>
      </c>
      <c r="B16" s="114"/>
      <c r="C16" s="115" t="s">
        <v>298</v>
      </c>
      <c r="D16" s="115" t="s">
        <v>299</v>
      </c>
      <c r="E16" s="115" t="s">
        <v>276</v>
      </c>
      <c r="F16" s="115" t="s">
        <v>300</v>
      </c>
      <c r="G16" s="115" t="s">
        <v>301</v>
      </c>
    </row>
    <row r="17" ht="21" customHeight="1" spans="1:7">
      <c r="A17" s="116" t="s">
        <v>49</v>
      </c>
      <c r="B17" s="117" t="s">
        <v>50</v>
      </c>
      <c r="C17" s="116" t="s">
        <v>302</v>
      </c>
      <c r="D17" s="116" t="s">
        <v>47</v>
      </c>
      <c r="E17" s="118">
        <v>1</v>
      </c>
      <c r="F17" s="119">
        <v>883.33</v>
      </c>
      <c r="G17" s="119">
        <f>ROUND(ROUND(E17,8)*F17,2)</f>
        <v>883.33</v>
      </c>
    </row>
    <row r="18" ht="15" customHeight="1" spans="1:7">
      <c r="A18" s="56"/>
      <c r="B18" s="56"/>
      <c r="C18" s="56"/>
      <c r="D18" s="56"/>
      <c r="E18" s="120" t="s">
        <v>303</v>
      </c>
      <c r="F18" s="120"/>
      <c r="G18" s="121">
        <f>SUM(G17:G17)</f>
        <v>883.33</v>
      </c>
    </row>
    <row r="19" ht="15" customHeight="1" spans="1:7">
      <c r="A19" s="56"/>
      <c r="B19" s="56"/>
      <c r="C19" s="56"/>
      <c r="D19" s="56"/>
      <c r="E19" s="65" t="s">
        <v>304</v>
      </c>
      <c r="F19" s="65"/>
      <c r="G19" s="122">
        <f>ROUND(SUM(G18),2)</f>
        <v>883.33</v>
      </c>
    </row>
    <row r="20" ht="10.05" customHeight="1" spans="1:7">
      <c r="A20" s="56"/>
      <c r="B20" s="56"/>
      <c r="C20" s="56"/>
      <c r="D20" s="56"/>
      <c r="E20" s="112"/>
      <c r="F20" s="112"/>
      <c r="G20" s="112"/>
    </row>
    <row r="21" ht="19.95" customHeight="1" spans="1:7">
      <c r="A21" s="113" t="s">
        <v>307</v>
      </c>
      <c r="B21" s="113"/>
      <c r="C21" s="113"/>
      <c r="D21" s="113"/>
      <c r="E21" s="113"/>
      <c r="F21" s="113"/>
      <c r="G21" s="113"/>
    </row>
    <row r="22" ht="15" customHeight="1" spans="1:7">
      <c r="A22" s="114" t="s">
        <v>308</v>
      </c>
      <c r="B22" s="114"/>
      <c r="C22" s="115" t="s">
        <v>298</v>
      </c>
      <c r="D22" s="115" t="s">
        <v>299</v>
      </c>
      <c r="E22" s="115" t="s">
        <v>276</v>
      </c>
      <c r="F22" s="115" t="s">
        <v>300</v>
      </c>
      <c r="G22" s="115" t="s">
        <v>301</v>
      </c>
    </row>
    <row r="23" ht="21" customHeight="1" spans="1:7">
      <c r="A23" s="116" t="s">
        <v>309</v>
      </c>
      <c r="B23" s="117" t="s">
        <v>310</v>
      </c>
      <c r="C23" s="116" t="s">
        <v>32</v>
      </c>
      <c r="D23" s="116" t="s">
        <v>43</v>
      </c>
      <c r="E23" s="118">
        <v>1</v>
      </c>
      <c r="F23" s="119">
        <v>138.98</v>
      </c>
      <c r="G23" s="119">
        <f>ROUND(ROUND(E23,8)*F23,2)</f>
        <v>138.98</v>
      </c>
    </row>
    <row r="24" ht="21" customHeight="1" spans="1:7">
      <c r="A24" s="116" t="s">
        <v>311</v>
      </c>
      <c r="B24" s="117" t="s">
        <v>312</v>
      </c>
      <c r="C24" s="116" t="s">
        <v>32</v>
      </c>
      <c r="D24" s="116" t="s">
        <v>43</v>
      </c>
      <c r="E24" s="118">
        <v>1</v>
      </c>
      <c r="F24" s="119">
        <v>270.51</v>
      </c>
      <c r="G24" s="119">
        <f>ROUND(ROUND(E24,8)*F24,2)</f>
        <v>270.51</v>
      </c>
    </row>
    <row r="25" ht="21" customHeight="1" spans="1:7">
      <c r="A25" s="116" t="s">
        <v>313</v>
      </c>
      <c r="B25" s="117" t="s">
        <v>314</v>
      </c>
      <c r="C25" s="116" t="s">
        <v>32</v>
      </c>
      <c r="D25" s="116" t="s">
        <v>43</v>
      </c>
      <c r="E25" s="118">
        <v>1</v>
      </c>
      <c r="F25" s="119">
        <v>9.89</v>
      </c>
      <c r="G25" s="119">
        <f>ROUND(ROUND(E25,8)*F25,2)</f>
        <v>9.89</v>
      </c>
    </row>
    <row r="26" ht="21" customHeight="1" spans="1:7">
      <c r="A26" s="116" t="s">
        <v>315</v>
      </c>
      <c r="B26" s="117" t="s">
        <v>316</v>
      </c>
      <c r="C26" s="116" t="s">
        <v>32</v>
      </c>
      <c r="D26" s="116" t="s">
        <v>43</v>
      </c>
      <c r="E26" s="118">
        <v>1</v>
      </c>
      <c r="F26" s="119">
        <v>15.46</v>
      </c>
      <c r="G26" s="119">
        <f>ROUND(ROUND(E26,8)*F26,2)</f>
        <v>15.46</v>
      </c>
    </row>
    <row r="27" ht="15" customHeight="1" spans="1:7">
      <c r="A27" s="56"/>
      <c r="B27" s="56"/>
      <c r="C27" s="56"/>
      <c r="D27" s="56"/>
      <c r="E27" s="120" t="s">
        <v>317</v>
      </c>
      <c r="F27" s="120"/>
      <c r="G27" s="121">
        <f>SUM(G23:G26)</f>
        <v>434.84</v>
      </c>
    </row>
    <row r="28" ht="15" customHeight="1" spans="1:7">
      <c r="A28" s="114" t="s">
        <v>318</v>
      </c>
      <c r="B28" s="114"/>
      <c r="C28" s="115" t="s">
        <v>298</v>
      </c>
      <c r="D28" s="115" t="s">
        <v>299</v>
      </c>
      <c r="E28" s="115" t="s">
        <v>276</v>
      </c>
      <c r="F28" s="115" t="s">
        <v>300</v>
      </c>
      <c r="G28" s="115" t="s">
        <v>301</v>
      </c>
    </row>
    <row r="29" ht="21" customHeight="1" spans="1:7">
      <c r="A29" s="116" t="s">
        <v>319</v>
      </c>
      <c r="B29" s="117" t="s">
        <v>320</v>
      </c>
      <c r="C29" s="116" t="s">
        <v>32</v>
      </c>
      <c r="D29" s="116" t="s">
        <v>321</v>
      </c>
      <c r="E29" s="118">
        <v>220</v>
      </c>
      <c r="F29" s="119">
        <v>2.48</v>
      </c>
      <c r="G29" s="119">
        <f>ROUND(ROUND(E29,8)*F29,2)</f>
        <v>545.6</v>
      </c>
    </row>
    <row r="30" ht="21" customHeight="1" spans="1:7">
      <c r="A30" s="116" t="s">
        <v>322</v>
      </c>
      <c r="B30" s="117" t="s">
        <v>323</v>
      </c>
      <c r="C30" s="116" t="s">
        <v>32</v>
      </c>
      <c r="D30" s="116" t="s">
        <v>321</v>
      </c>
      <c r="E30" s="118">
        <v>220</v>
      </c>
      <c r="F30" s="119">
        <v>2.48</v>
      </c>
      <c r="G30" s="119">
        <f>ROUND(ROUND(E30,8)*F30,2)</f>
        <v>545.6</v>
      </c>
    </row>
    <row r="31" ht="15" customHeight="1" spans="1:7">
      <c r="A31" s="56"/>
      <c r="B31" s="56"/>
      <c r="C31" s="56"/>
      <c r="D31" s="56"/>
      <c r="E31" s="120" t="s">
        <v>324</v>
      </c>
      <c r="F31" s="120"/>
      <c r="G31" s="121">
        <f>SUM(G29:G30)</f>
        <v>1091.2</v>
      </c>
    </row>
    <row r="32" ht="15" customHeight="1" spans="1:7">
      <c r="A32" s="114" t="s">
        <v>325</v>
      </c>
      <c r="B32" s="114"/>
      <c r="C32" s="115" t="s">
        <v>298</v>
      </c>
      <c r="D32" s="115" t="s">
        <v>299</v>
      </c>
      <c r="E32" s="115" t="s">
        <v>276</v>
      </c>
      <c r="F32" s="115" t="s">
        <v>300</v>
      </c>
      <c r="G32" s="115" t="s">
        <v>301</v>
      </c>
    </row>
    <row r="33" ht="15" customHeight="1" spans="1:7">
      <c r="A33" s="116" t="s">
        <v>326</v>
      </c>
      <c r="B33" s="117" t="s">
        <v>327</v>
      </c>
      <c r="C33" s="116" t="s">
        <v>32</v>
      </c>
      <c r="D33" s="116" t="s">
        <v>43</v>
      </c>
      <c r="E33" s="118">
        <v>1</v>
      </c>
      <c r="F33" s="119">
        <v>5471.41</v>
      </c>
      <c r="G33" s="119">
        <f>ROUND(ROUND(E33,8)*F33,2)</f>
        <v>5471.41</v>
      </c>
    </row>
    <row r="34" ht="15" customHeight="1" spans="1:7">
      <c r="A34" s="56"/>
      <c r="B34" s="56"/>
      <c r="C34" s="56"/>
      <c r="D34" s="56"/>
      <c r="E34" s="120" t="s">
        <v>328</v>
      </c>
      <c r="F34" s="120"/>
      <c r="G34" s="121">
        <f>SUM(G33:G33)</f>
        <v>5471.41</v>
      </c>
    </row>
    <row r="35" ht="15" customHeight="1" spans="1:7">
      <c r="A35" s="114" t="s">
        <v>329</v>
      </c>
      <c r="B35" s="114"/>
      <c r="C35" s="115" t="s">
        <v>298</v>
      </c>
      <c r="D35" s="115" t="s">
        <v>299</v>
      </c>
      <c r="E35" s="115" t="s">
        <v>276</v>
      </c>
      <c r="F35" s="115" t="s">
        <v>300</v>
      </c>
      <c r="G35" s="115" t="s">
        <v>301</v>
      </c>
    </row>
    <row r="36" ht="21" customHeight="1" spans="1:7">
      <c r="A36" s="116" t="s">
        <v>330</v>
      </c>
      <c r="B36" s="117" t="s">
        <v>331</v>
      </c>
      <c r="C36" s="116" t="s">
        <v>32</v>
      </c>
      <c r="D36" s="116" t="s">
        <v>43</v>
      </c>
      <c r="E36" s="118">
        <v>1</v>
      </c>
      <c r="F36" s="119">
        <v>34.25</v>
      </c>
      <c r="G36" s="119">
        <f>ROUND(ROUND(E36,8)*F36,2)</f>
        <v>34.25</v>
      </c>
    </row>
    <row r="37" ht="15" customHeight="1" spans="1:7">
      <c r="A37" s="56"/>
      <c r="B37" s="56"/>
      <c r="C37" s="56"/>
      <c r="D37" s="56"/>
      <c r="E37" s="120" t="s">
        <v>332</v>
      </c>
      <c r="F37" s="120"/>
      <c r="G37" s="121">
        <f>SUM(G36:G36)</f>
        <v>34.25</v>
      </c>
    </row>
    <row r="38" ht="15" customHeight="1" spans="1:7">
      <c r="A38" s="56"/>
      <c r="B38" s="56"/>
      <c r="C38" s="56"/>
      <c r="D38" s="56"/>
      <c r="E38" s="65" t="s">
        <v>304</v>
      </c>
      <c r="F38" s="65"/>
      <c r="G38" s="122">
        <f>ROUND(SUM(G27,G31,G34,G37),2)</f>
        <v>7031.7</v>
      </c>
    </row>
    <row r="39" ht="10.05" customHeight="1" spans="1:7">
      <c r="A39" s="56"/>
      <c r="B39" s="56"/>
      <c r="C39" s="56"/>
      <c r="D39" s="56"/>
      <c r="E39" s="112"/>
      <c r="F39" s="112"/>
      <c r="G39" s="112"/>
    </row>
    <row r="40" ht="19.95" customHeight="1" spans="1:7">
      <c r="A40" s="113" t="s">
        <v>333</v>
      </c>
      <c r="B40" s="113"/>
      <c r="C40" s="113"/>
      <c r="D40" s="113"/>
      <c r="E40" s="113"/>
      <c r="F40" s="113"/>
      <c r="G40" s="113"/>
    </row>
    <row r="41" ht="15" customHeight="1" spans="1:7">
      <c r="A41" s="114" t="s">
        <v>334</v>
      </c>
      <c r="B41" s="114"/>
      <c r="C41" s="115" t="s">
        <v>298</v>
      </c>
      <c r="D41" s="115" t="s">
        <v>299</v>
      </c>
      <c r="E41" s="115" t="s">
        <v>276</v>
      </c>
      <c r="F41" s="115" t="s">
        <v>300</v>
      </c>
      <c r="G41" s="115" t="s">
        <v>301</v>
      </c>
    </row>
    <row r="42" ht="28.95" customHeight="1" spans="1:7">
      <c r="A42" s="116" t="s">
        <v>335</v>
      </c>
      <c r="B42" s="117" t="s">
        <v>336</v>
      </c>
      <c r="C42" s="116" t="s">
        <v>32</v>
      </c>
      <c r="D42" s="116" t="s">
        <v>337</v>
      </c>
      <c r="E42" s="118">
        <v>0.00794</v>
      </c>
      <c r="F42" s="119">
        <v>280.26</v>
      </c>
      <c r="G42" s="119">
        <f>ROUND(ROUND(E42,8)*F42,2)</f>
        <v>2.23</v>
      </c>
    </row>
    <row r="43" ht="18" customHeight="1" spans="1:7">
      <c r="A43" s="56"/>
      <c r="B43" s="56"/>
      <c r="C43" s="56"/>
      <c r="D43" s="56"/>
      <c r="E43" s="120" t="s">
        <v>338</v>
      </c>
      <c r="F43" s="120"/>
      <c r="G43" s="121">
        <f>SUM(G42:G42)</f>
        <v>2.23</v>
      </c>
    </row>
    <row r="44" ht="15" customHeight="1" spans="1:7">
      <c r="A44" s="114" t="s">
        <v>339</v>
      </c>
      <c r="B44" s="114"/>
      <c r="C44" s="115" t="s">
        <v>298</v>
      </c>
      <c r="D44" s="115" t="s">
        <v>299</v>
      </c>
      <c r="E44" s="115" t="s">
        <v>276</v>
      </c>
      <c r="F44" s="115" t="s">
        <v>300</v>
      </c>
      <c r="G44" s="115" t="s">
        <v>301</v>
      </c>
    </row>
    <row r="45" ht="15" customHeight="1" spans="1:7">
      <c r="A45" s="116" t="s">
        <v>340</v>
      </c>
      <c r="B45" s="117" t="s">
        <v>341</v>
      </c>
      <c r="C45" s="116" t="s">
        <v>32</v>
      </c>
      <c r="D45" s="116" t="s">
        <v>321</v>
      </c>
      <c r="E45" s="118">
        <v>0.0069</v>
      </c>
      <c r="F45" s="119">
        <v>24.08</v>
      </c>
      <c r="G45" s="119">
        <f>ROUND(ROUND(E45,8)*F45,2)</f>
        <v>0.17</v>
      </c>
    </row>
    <row r="46" ht="18" customHeight="1" spans="1:7">
      <c r="A46" s="56"/>
      <c r="B46" s="56"/>
      <c r="C46" s="56"/>
      <c r="D46" s="56"/>
      <c r="E46" s="120" t="s">
        <v>342</v>
      </c>
      <c r="F46" s="120"/>
      <c r="G46" s="121">
        <f>SUM(G45:G45)</f>
        <v>0.17</v>
      </c>
    </row>
    <row r="47" ht="15" customHeight="1" spans="1:7">
      <c r="A47" s="56"/>
      <c r="B47" s="56"/>
      <c r="C47" s="56"/>
      <c r="D47" s="56"/>
      <c r="E47" s="65" t="s">
        <v>304</v>
      </c>
      <c r="F47" s="65"/>
      <c r="G47" s="122">
        <f>ROUND(SUM(G43,G46),2)</f>
        <v>2.4</v>
      </c>
    </row>
    <row r="48" ht="10.05" customHeight="1" spans="1:7">
      <c r="A48" s="56"/>
      <c r="B48" s="56"/>
      <c r="C48" s="56"/>
      <c r="D48" s="56"/>
      <c r="E48" s="112"/>
      <c r="F48" s="112"/>
      <c r="G48" s="112"/>
    </row>
    <row r="49" ht="19.95" customHeight="1" spans="1:7">
      <c r="A49" s="113" t="s">
        <v>343</v>
      </c>
      <c r="B49" s="113"/>
      <c r="C49" s="113"/>
      <c r="D49" s="113"/>
      <c r="E49" s="113"/>
      <c r="F49" s="113"/>
      <c r="G49" s="113"/>
    </row>
    <row r="50" ht="15" customHeight="1" spans="1:7">
      <c r="A50" s="114" t="s">
        <v>334</v>
      </c>
      <c r="B50" s="114"/>
      <c r="C50" s="115" t="s">
        <v>298</v>
      </c>
      <c r="D50" s="115" t="s">
        <v>299</v>
      </c>
      <c r="E50" s="115" t="s">
        <v>276</v>
      </c>
      <c r="F50" s="115" t="s">
        <v>300</v>
      </c>
      <c r="G50" s="115" t="s">
        <v>301</v>
      </c>
    </row>
    <row r="51" ht="37.95" customHeight="1" spans="1:7">
      <c r="A51" s="116" t="s">
        <v>344</v>
      </c>
      <c r="B51" s="117" t="s">
        <v>345</v>
      </c>
      <c r="C51" s="116" t="s">
        <v>32</v>
      </c>
      <c r="D51" s="116" t="s">
        <v>337</v>
      </c>
      <c r="E51" s="118">
        <v>0.003</v>
      </c>
      <c r="F51" s="119">
        <v>333.19</v>
      </c>
      <c r="G51" s="119">
        <f>ROUND(ROUND(E51,8)*F51,2)</f>
        <v>1</v>
      </c>
    </row>
    <row r="52" ht="28.95" customHeight="1" spans="1:7">
      <c r="A52" s="116" t="s">
        <v>346</v>
      </c>
      <c r="B52" s="117" t="s">
        <v>347</v>
      </c>
      <c r="C52" s="116" t="s">
        <v>32</v>
      </c>
      <c r="D52" s="116" t="s">
        <v>337</v>
      </c>
      <c r="E52" s="118">
        <v>0.008</v>
      </c>
      <c r="F52" s="119">
        <v>166.45</v>
      </c>
      <c r="G52" s="119">
        <f>ROUND(ROUND(E52,8)*F52,2)</f>
        <v>1.33</v>
      </c>
    </row>
    <row r="53" ht="18" customHeight="1" spans="1:7">
      <c r="A53" s="56"/>
      <c r="B53" s="56"/>
      <c r="C53" s="56"/>
      <c r="D53" s="56"/>
      <c r="E53" s="120" t="s">
        <v>338</v>
      </c>
      <c r="F53" s="120"/>
      <c r="G53" s="121">
        <f>SUM(G51:G52)</f>
        <v>2.33</v>
      </c>
    </row>
    <row r="54" ht="15" customHeight="1" spans="1:7">
      <c r="A54" s="114" t="s">
        <v>339</v>
      </c>
      <c r="B54" s="114"/>
      <c r="C54" s="115" t="s">
        <v>298</v>
      </c>
      <c r="D54" s="115" t="s">
        <v>299</v>
      </c>
      <c r="E54" s="115" t="s">
        <v>276</v>
      </c>
      <c r="F54" s="115" t="s">
        <v>300</v>
      </c>
      <c r="G54" s="115" t="s">
        <v>301</v>
      </c>
    </row>
    <row r="55" ht="15" customHeight="1" spans="1:7">
      <c r="A55" s="116" t="s">
        <v>340</v>
      </c>
      <c r="B55" s="117" t="s">
        <v>341</v>
      </c>
      <c r="C55" s="116" t="s">
        <v>32</v>
      </c>
      <c r="D55" s="116" t="s">
        <v>321</v>
      </c>
      <c r="E55" s="118">
        <v>0.008</v>
      </c>
      <c r="F55" s="119">
        <v>24.08</v>
      </c>
      <c r="G55" s="119">
        <f>ROUND(ROUND(E55,8)*F55,2)</f>
        <v>0.19</v>
      </c>
    </row>
    <row r="56" ht="18" customHeight="1" spans="1:7">
      <c r="A56" s="56"/>
      <c r="B56" s="56"/>
      <c r="C56" s="56"/>
      <c r="D56" s="56"/>
      <c r="E56" s="120" t="s">
        <v>342</v>
      </c>
      <c r="F56" s="120"/>
      <c r="G56" s="121">
        <f>SUM(G55:G55)</f>
        <v>0.19</v>
      </c>
    </row>
    <row r="57" ht="15" customHeight="1" spans="1:7">
      <c r="A57" s="56"/>
      <c r="B57" s="56"/>
      <c r="C57" s="56"/>
      <c r="D57" s="56"/>
      <c r="E57" s="65" t="s">
        <v>304</v>
      </c>
      <c r="F57" s="65"/>
      <c r="G57" s="122">
        <f>ROUND(SUM(G53,G56),2)</f>
        <v>2.52</v>
      </c>
    </row>
    <row r="58" ht="10.05" customHeight="1" spans="1:7">
      <c r="A58" s="56"/>
      <c r="B58" s="56"/>
      <c r="C58" s="56"/>
      <c r="D58" s="56"/>
      <c r="E58" s="112"/>
      <c r="F58" s="112"/>
      <c r="G58" s="112"/>
    </row>
    <row r="59" ht="19.95" customHeight="1" spans="1:7">
      <c r="A59" s="113" t="s">
        <v>343</v>
      </c>
      <c r="B59" s="113"/>
      <c r="C59" s="113"/>
      <c r="D59" s="113"/>
      <c r="E59" s="113"/>
      <c r="F59" s="113"/>
      <c r="G59" s="113"/>
    </row>
    <row r="60" ht="15" customHeight="1" spans="1:7">
      <c r="A60" s="114" t="s">
        <v>334</v>
      </c>
      <c r="B60" s="114"/>
      <c r="C60" s="115" t="s">
        <v>298</v>
      </c>
      <c r="D60" s="115" t="s">
        <v>299</v>
      </c>
      <c r="E60" s="115" t="s">
        <v>276</v>
      </c>
      <c r="F60" s="115" t="s">
        <v>300</v>
      </c>
      <c r="G60" s="115" t="s">
        <v>301</v>
      </c>
    </row>
    <row r="61" ht="37.95" customHeight="1" spans="1:7">
      <c r="A61" s="116" t="s">
        <v>344</v>
      </c>
      <c r="B61" s="117" t="s">
        <v>345</v>
      </c>
      <c r="C61" s="116" t="s">
        <v>32</v>
      </c>
      <c r="D61" s="116" t="s">
        <v>337</v>
      </c>
      <c r="E61" s="118">
        <v>0.003</v>
      </c>
      <c r="F61" s="119">
        <v>333.19</v>
      </c>
      <c r="G61" s="119">
        <f>ROUND(ROUND(E61,8)*F61,2)</f>
        <v>1</v>
      </c>
    </row>
    <row r="62" ht="28.95" customHeight="1" spans="1:7">
      <c r="A62" s="116" t="s">
        <v>346</v>
      </c>
      <c r="B62" s="117" t="s">
        <v>347</v>
      </c>
      <c r="C62" s="116" t="s">
        <v>32</v>
      </c>
      <c r="D62" s="116" t="s">
        <v>337</v>
      </c>
      <c r="E62" s="118">
        <v>0.008</v>
      </c>
      <c r="F62" s="119">
        <v>166.45</v>
      </c>
      <c r="G62" s="119">
        <f>ROUND(ROUND(E62,8)*F62,2)</f>
        <v>1.33</v>
      </c>
    </row>
    <row r="63" ht="18" customHeight="1" spans="1:7">
      <c r="A63" s="56"/>
      <c r="B63" s="56"/>
      <c r="C63" s="56"/>
      <c r="D63" s="56"/>
      <c r="E63" s="120" t="s">
        <v>338</v>
      </c>
      <c r="F63" s="120"/>
      <c r="G63" s="121">
        <f>SUM(G61:G62)</f>
        <v>2.33</v>
      </c>
    </row>
    <row r="64" ht="15" customHeight="1" spans="1:7">
      <c r="A64" s="114" t="s">
        <v>339</v>
      </c>
      <c r="B64" s="114"/>
      <c r="C64" s="115" t="s">
        <v>298</v>
      </c>
      <c r="D64" s="115" t="s">
        <v>299</v>
      </c>
      <c r="E64" s="115" t="s">
        <v>276</v>
      </c>
      <c r="F64" s="115" t="s">
        <v>300</v>
      </c>
      <c r="G64" s="115" t="s">
        <v>301</v>
      </c>
    </row>
    <row r="65" ht="15" customHeight="1" spans="1:7">
      <c r="A65" s="116" t="s">
        <v>340</v>
      </c>
      <c r="B65" s="117" t="s">
        <v>341</v>
      </c>
      <c r="C65" s="116" t="s">
        <v>32</v>
      </c>
      <c r="D65" s="116" t="s">
        <v>321</v>
      </c>
      <c r="E65" s="118">
        <v>0.008</v>
      </c>
      <c r="F65" s="119">
        <v>24.08</v>
      </c>
      <c r="G65" s="119">
        <f>ROUND(ROUND(E65,8)*F65,2)</f>
        <v>0.19</v>
      </c>
    </row>
    <row r="66" ht="18" customHeight="1" spans="1:7">
      <c r="A66" s="56"/>
      <c r="B66" s="56"/>
      <c r="C66" s="56"/>
      <c r="D66" s="56"/>
      <c r="E66" s="120" t="s">
        <v>342</v>
      </c>
      <c r="F66" s="120"/>
      <c r="G66" s="121">
        <f>SUM(G65:G65)</f>
        <v>0.19</v>
      </c>
    </row>
    <row r="67" ht="15" customHeight="1" spans="1:7">
      <c r="A67" s="56"/>
      <c r="B67" s="56"/>
      <c r="C67" s="56"/>
      <c r="D67" s="56"/>
      <c r="E67" s="65" t="s">
        <v>304</v>
      </c>
      <c r="F67" s="65"/>
      <c r="G67" s="122">
        <f>ROUND(SUM(G63,G66),2)</f>
        <v>2.52</v>
      </c>
    </row>
    <row r="68" ht="10.05" customHeight="1" spans="1:7">
      <c r="A68" s="56"/>
      <c r="B68" s="56"/>
      <c r="C68" s="56"/>
      <c r="D68" s="56"/>
      <c r="E68" s="112"/>
      <c r="F68" s="112"/>
      <c r="G68" s="112"/>
    </row>
    <row r="69" ht="19.95" customHeight="1" spans="1:7">
      <c r="A69" s="113" t="s">
        <v>348</v>
      </c>
      <c r="B69" s="113"/>
      <c r="C69" s="113"/>
      <c r="D69" s="113"/>
      <c r="E69" s="113"/>
      <c r="F69" s="113"/>
      <c r="G69" s="113"/>
    </row>
    <row r="70" ht="15" customHeight="1" spans="1:7">
      <c r="A70" s="114" t="s">
        <v>334</v>
      </c>
      <c r="B70" s="114"/>
      <c r="C70" s="115" t="s">
        <v>298</v>
      </c>
      <c r="D70" s="115" t="s">
        <v>299</v>
      </c>
      <c r="E70" s="115" t="s">
        <v>276</v>
      </c>
      <c r="F70" s="115" t="s">
        <v>300</v>
      </c>
      <c r="G70" s="115" t="s">
        <v>301</v>
      </c>
    </row>
    <row r="71" ht="46.05" customHeight="1" spans="1:7">
      <c r="A71" s="116" t="s">
        <v>349</v>
      </c>
      <c r="B71" s="117" t="s">
        <v>350</v>
      </c>
      <c r="C71" s="116" t="s">
        <v>32</v>
      </c>
      <c r="D71" s="116" t="s">
        <v>337</v>
      </c>
      <c r="E71" s="118">
        <v>0.0046</v>
      </c>
      <c r="F71" s="119">
        <v>272.22</v>
      </c>
      <c r="G71" s="119">
        <f>ROUND(ROUND(E71,8)*F71,2)</f>
        <v>1.25</v>
      </c>
    </row>
    <row r="72" ht="18" customHeight="1" spans="1:7">
      <c r="A72" s="56"/>
      <c r="B72" s="56"/>
      <c r="C72" s="56"/>
      <c r="D72" s="56"/>
      <c r="E72" s="120" t="s">
        <v>338</v>
      </c>
      <c r="F72" s="120"/>
      <c r="G72" s="121">
        <f>SUM(G71:G71)</f>
        <v>1.25</v>
      </c>
    </row>
    <row r="73" ht="15" customHeight="1" spans="1:7">
      <c r="A73" s="56"/>
      <c r="B73" s="56"/>
      <c r="C73" s="56"/>
      <c r="D73" s="56"/>
      <c r="E73" s="65" t="s">
        <v>304</v>
      </c>
      <c r="F73" s="65"/>
      <c r="G73" s="122">
        <f>ROUND(SUM(G72),2)</f>
        <v>1.25</v>
      </c>
    </row>
    <row r="74" ht="10.05" customHeight="1" spans="1:7">
      <c r="A74" s="56"/>
      <c r="B74" s="56"/>
      <c r="C74" s="56"/>
      <c r="D74" s="56"/>
      <c r="E74" s="112"/>
      <c r="F74" s="112"/>
      <c r="G74" s="112"/>
    </row>
    <row r="75" ht="19.95" customHeight="1" spans="1:7">
      <c r="A75" s="113" t="s">
        <v>351</v>
      </c>
      <c r="B75" s="113"/>
      <c r="C75" s="113"/>
      <c r="D75" s="113"/>
      <c r="E75" s="113"/>
      <c r="F75" s="113"/>
      <c r="G75" s="113"/>
    </row>
    <row r="76" ht="15" customHeight="1" spans="1:7">
      <c r="A76" s="114" t="s">
        <v>334</v>
      </c>
      <c r="B76" s="114"/>
      <c r="C76" s="115" t="s">
        <v>298</v>
      </c>
      <c r="D76" s="115" t="s">
        <v>299</v>
      </c>
      <c r="E76" s="115" t="s">
        <v>276</v>
      </c>
      <c r="F76" s="115" t="s">
        <v>300</v>
      </c>
      <c r="G76" s="115" t="s">
        <v>301</v>
      </c>
    </row>
    <row r="77" ht="37.95" customHeight="1" spans="1:7">
      <c r="A77" s="116" t="s">
        <v>352</v>
      </c>
      <c r="B77" s="117" t="s">
        <v>353</v>
      </c>
      <c r="C77" s="116" t="s">
        <v>32</v>
      </c>
      <c r="D77" s="116" t="s">
        <v>354</v>
      </c>
      <c r="E77" s="118">
        <v>0.1217</v>
      </c>
      <c r="F77" s="119">
        <v>0.47</v>
      </c>
      <c r="G77" s="119">
        <f>ROUND(ROUND(E77,8)*F77,2)</f>
        <v>0.06</v>
      </c>
    </row>
    <row r="78" ht="37.95" customHeight="1" spans="1:7">
      <c r="A78" s="116" t="s">
        <v>355</v>
      </c>
      <c r="B78" s="117" t="s">
        <v>356</v>
      </c>
      <c r="C78" s="116" t="s">
        <v>32</v>
      </c>
      <c r="D78" s="116" t="s">
        <v>337</v>
      </c>
      <c r="E78" s="118">
        <v>0.0135</v>
      </c>
      <c r="F78" s="119">
        <v>10.1</v>
      </c>
      <c r="G78" s="119">
        <f>ROUND(ROUND(E78,8)*F78,2)</f>
        <v>0.14</v>
      </c>
    </row>
    <row r="79" ht="28.95" customHeight="1" spans="1:7">
      <c r="A79" s="116" t="s">
        <v>357</v>
      </c>
      <c r="B79" s="117" t="s">
        <v>358</v>
      </c>
      <c r="C79" s="116" t="s">
        <v>32</v>
      </c>
      <c r="D79" s="116" t="s">
        <v>354</v>
      </c>
      <c r="E79" s="118">
        <v>0.1297</v>
      </c>
      <c r="F79" s="119">
        <v>0.78</v>
      </c>
      <c r="G79" s="119">
        <f>ROUND(ROUND(E79,8)*F79,2)</f>
        <v>0.1</v>
      </c>
    </row>
    <row r="80" ht="28.95" customHeight="1" spans="1:7">
      <c r="A80" s="116" t="s">
        <v>359</v>
      </c>
      <c r="B80" s="117" t="s">
        <v>360</v>
      </c>
      <c r="C80" s="116" t="s">
        <v>32</v>
      </c>
      <c r="D80" s="116" t="s">
        <v>337</v>
      </c>
      <c r="E80" s="118">
        <v>0.0055</v>
      </c>
      <c r="F80" s="119">
        <v>10.63</v>
      </c>
      <c r="G80" s="119">
        <f>ROUND(ROUND(E80,8)*F80,2)</f>
        <v>0.06</v>
      </c>
    </row>
    <row r="81" ht="18" customHeight="1" spans="1:7">
      <c r="A81" s="56"/>
      <c r="B81" s="56"/>
      <c r="C81" s="56"/>
      <c r="D81" s="56"/>
      <c r="E81" s="120" t="s">
        <v>338</v>
      </c>
      <c r="F81" s="120"/>
      <c r="G81" s="121">
        <f>SUM(G77:G80)</f>
        <v>0.36</v>
      </c>
    </row>
    <row r="82" ht="15" customHeight="1" spans="1:7">
      <c r="A82" s="114" t="s">
        <v>361</v>
      </c>
      <c r="B82" s="114"/>
      <c r="C82" s="115" t="s">
        <v>298</v>
      </c>
      <c r="D82" s="115" t="s">
        <v>299</v>
      </c>
      <c r="E82" s="115" t="s">
        <v>276</v>
      </c>
      <c r="F82" s="115" t="s">
        <v>300</v>
      </c>
      <c r="G82" s="115" t="s">
        <v>301</v>
      </c>
    </row>
    <row r="83" ht="21" customHeight="1" spans="1:7">
      <c r="A83" s="116" t="s">
        <v>362</v>
      </c>
      <c r="B83" s="117" t="s">
        <v>363</v>
      </c>
      <c r="C83" s="116" t="s">
        <v>32</v>
      </c>
      <c r="D83" s="116" t="s">
        <v>67</v>
      </c>
      <c r="E83" s="118">
        <v>0.0568</v>
      </c>
      <c r="F83" s="119">
        <v>145</v>
      </c>
      <c r="G83" s="119">
        <f>ROUND(ROUND(E83,8)*F83,2)</f>
        <v>8.24</v>
      </c>
    </row>
    <row r="84" ht="21" customHeight="1" spans="1:7">
      <c r="A84" s="116" t="s">
        <v>364</v>
      </c>
      <c r="B84" s="117" t="s">
        <v>365</v>
      </c>
      <c r="C84" s="116" t="s">
        <v>32</v>
      </c>
      <c r="D84" s="116" t="s">
        <v>67</v>
      </c>
      <c r="E84" s="118">
        <v>0.0087</v>
      </c>
      <c r="F84" s="119">
        <v>95.03</v>
      </c>
      <c r="G84" s="119">
        <f>ROUND(ROUND(E84,8)*F84,2)</f>
        <v>0.83</v>
      </c>
    </row>
    <row r="85" ht="15" customHeight="1" spans="1:7">
      <c r="A85" s="56"/>
      <c r="B85" s="56"/>
      <c r="C85" s="56"/>
      <c r="D85" s="56"/>
      <c r="E85" s="120" t="s">
        <v>366</v>
      </c>
      <c r="F85" s="120"/>
      <c r="G85" s="121">
        <f>SUM(G83:G84)</f>
        <v>9.07</v>
      </c>
    </row>
    <row r="86" ht="15" customHeight="1" spans="1:7">
      <c r="A86" s="114" t="s">
        <v>339</v>
      </c>
      <c r="B86" s="114"/>
      <c r="C86" s="115" t="s">
        <v>298</v>
      </c>
      <c r="D86" s="115" t="s">
        <v>299</v>
      </c>
      <c r="E86" s="115" t="s">
        <v>276</v>
      </c>
      <c r="F86" s="115" t="s">
        <v>300</v>
      </c>
      <c r="G86" s="115" t="s">
        <v>301</v>
      </c>
    </row>
    <row r="87" ht="15" customHeight="1" spans="1:7">
      <c r="A87" s="116" t="s">
        <v>367</v>
      </c>
      <c r="B87" s="117" t="s">
        <v>368</v>
      </c>
      <c r="C87" s="116" t="s">
        <v>32</v>
      </c>
      <c r="D87" s="116" t="s">
        <v>321</v>
      </c>
      <c r="E87" s="118">
        <v>0.2703</v>
      </c>
      <c r="F87" s="119">
        <v>29.63</v>
      </c>
      <c r="G87" s="119">
        <f>ROUND(ROUND(E87,8)*F87,2)</f>
        <v>8.01</v>
      </c>
    </row>
    <row r="88" ht="15" customHeight="1" spans="1:7">
      <c r="A88" s="116" t="s">
        <v>340</v>
      </c>
      <c r="B88" s="117" t="s">
        <v>341</v>
      </c>
      <c r="C88" s="116" t="s">
        <v>32</v>
      </c>
      <c r="D88" s="116" t="s">
        <v>321</v>
      </c>
      <c r="E88" s="118">
        <v>0.2703</v>
      </c>
      <c r="F88" s="119">
        <v>24.08</v>
      </c>
      <c r="G88" s="119">
        <f>ROUND(ROUND(E88,8)*F88,2)</f>
        <v>6.51</v>
      </c>
    </row>
    <row r="89" ht="18" customHeight="1" spans="1:7">
      <c r="A89" s="56"/>
      <c r="B89" s="56"/>
      <c r="C89" s="56"/>
      <c r="D89" s="56"/>
      <c r="E89" s="120" t="s">
        <v>342</v>
      </c>
      <c r="F89" s="120"/>
      <c r="G89" s="121">
        <f>SUM(G87:G88)</f>
        <v>14.52</v>
      </c>
    </row>
    <row r="90" ht="15" customHeight="1" spans="1:7">
      <c r="A90" s="56"/>
      <c r="B90" s="56"/>
      <c r="C90" s="56"/>
      <c r="D90" s="56"/>
      <c r="E90" s="65" t="s">
        <v>304</v>
      </c>
      <c r="F90" s="65"/>
      <c r="G90" s="122">
        <f>ROUND(SUM(G81,G85,G89),2)</f>
        <v>23.95</v>
      </c>
    </row>
    <row r="91" ht="10.05" customHeight="1" spans="1:7">
      <c r="A91" s="56"/>
      <c r="B91" s="56"/>
      <c r="C91" s="56"/>
      <c r="D91" s="56"/>
      <c r="E91" s="112"/>
      <c r="F91" s="112"/>
      <c r="G91" s="112"/>
    </row>
    <row r="92" ht="19.95" customHeight="1" spans="1:7">
      <c r="A92" s="113" t="s">
        <v>369</v>
      </c>
      <c r="B92" s="113"/>
      <c r="C92" s="113"/>
      <c r="D92" s="113"/>
      <c r="E92" s="113"/>
      <c r="F92" s="113"/>
      <c r="G92" s="113"/>
    </row>
    <row r="93" ht="15" customHeight="1" spans="1:7">
      <c r="A93" s="114" t="s">
        <v>339</v>
      </c>
      <c r="B93" s="114"/>
      <c r="C93" s="115" t="s">
        <v>298</v>
      </c>
      <c r="D93" s="115" t="s">
        <v>299</v>
      </c>
      <c r="E93" s="115" t="s">
        <v>276</v>
      </c>
      <c r="F93" s="115" t="s">
        <v>300</v>
      </c>
      <c r="G93" s="115" t="s">
        <v>301</v>
      </c>
    </row>
    <row r="94" ht="15" customHeight="1" spans="1:7">
      <c r="A94" s="116" t="s">
        <v>370</v>
      </c>
      <c r="B94" s="117" t="s">
        <v>371</v>
      </c>
      <c r="C94" s="116" t="s">
        <v>32</v>
      </c>
      <c r="D94" s="116" t="s">
        <v>321</v>
      </c>
      <c r="E94" s="118">
        <v>1.65</v>
      </c>
      <c r="F94" s="119">
        <v>29.85</v>
      </c>
      <c r="G94" s="119">
        <f>ROUND(ROUND(E94,8)*F94,2)</f>
        <v>49.25</v>
      </c>
    </row>
    <row r="95" ht="15" customHeight="1" spans="1:7">
      <c r="A95" s="116" t="s">
        <v>340</v>
      </c>
      <c r="B95" s="117" t="s">
        <v>341</v>
      </c>
      <c r="C95" s="116" t="s">
        <v>32</v>
      </c>
      <c r="D95" s="116" t="s">
        <v>321</v>
      </c>
      <c r="E95" s="118">
        <v>4.5</v>
      </c>
      <c r="F95" s="119">
        <v>24.08</v>
      </c>
      <c r="G95" s="119">
        <f>ROUND(ROUND(E95,8)*F95,2)</f>
        <v>108.36</v>
      </c>
    </row>
    <row r="96" ht="18" customHeight="1" spans="1:7">
      <c r="A96" s="56"/>
      <c r="B96" s="56"/>
      <c r="C96" s="56"/>
      <c r="D96" s="56"/>
      <c r="E96" s="120" t="s">
        <v>342</v>
      </c>
      <c r="F96" s="120"/>
      <c r="G96" s="121">
        <f>SUM(G94:G95)</f>
        <v>157.61</v>
      </c>
    </row>
    <row r="97" ht="15" customHeight="1" spans="1:7">
      <c r="A97" s="56"/>
      <c r="B97" s="56"/>
      <c r="C97" s="56"/>
      <c r="D97" s="56"/>
      <c r="E97" s="65" t="s">
        <v>304</v>
      </c>
      <c r="F97" s="65"/>
      <c r="G97" s="122">
        <f>ROUND(SUM(G96),2)</f>
        <v>157.61</v>
      </c>
    </row>
    <row r="98" ht="10.05" customHeight="1" spans="1:7">
      <c r="A98" s="56"/>
      <c r="B98" s="56"/>
      <c r="C98" s="56"/>
      <c r="D98" s="56"/>
      <c r="E98" s="112"/>
      <c r="F98" s="112"/>
      <c r="G98" s="112"/>
    </row>
    <row r="99" ht="19.95" customHeight="1" spans="1:7">
      <c r="A99" s="113" t="s">
        <v>372</v>
      </c>
      <c r="B99" s="113"/>
      <c r="C99" s="113"/>
      <c r="D99" s="113"/>
      <c r="E99" s="113"/>
      <c r="F99" s="113"/>
      <c r="G99" s="113"/>
    </row>
    <row r="100" ht="15" customHeight="1" spans="1:7">
      <c r="A100" s="114" t="s">
        <v>361</v>
      </c>
      <c r="B100" s="114"/>
      <c r="C100" s="115" t="s">
        <v>298</v>
      </c>
      <c r="D100" s="115" t="s">
        <v>299</v>
      </c>
      <c r="E100" s="115" t="s">
        <v>276</v>
      </c>
      <c r="F100" s="115" t="s">
        <v>300</v>
      </c>
      <c r="G100" s="115" t="s">
        <v>301</v>
      </c>
    </row>
    <row r="101" ht="37.95" customHeight="1" spans="1:7">
      <c r="A101" s="116" t="s">
        <v>373</v>
      </c>
      <c r="B101" s="117" t="s">
        <v>374</v>
      </c>
      <c r="C101" s="116" t="s">
        <v>32</v>
      </c>
      <c r="D101" s="116" t="s">
        <v>34</v>
      </c>
      <c r="E101" s="118">
        <v>1</v>
      </c>
      <c r="F101" s="119">
        <v>31.54</v>
      </c>
      <c r="G101" s="119">
        <f>ROUND(ROUND(E101,8)*F101,2)</f>
        <v>31.54</v>
      </c>
    </row>
    <row r="102" ht="15" customHeight="1" spans="1:7">
      <c r="A102" s="56"/>
      <c r="B102" s="56"/>
      <c r="C102" s="56"/>
      <c r="D102" s="56"/>
      <c r="E102" s="120" t="s">
        <v>366</v>
      </c>
      <c r="F102" s="120"/>
      <c r="G102" s="121">
        <f>SUM(G101:G101)</f>
        <v>31.54</v>
      </c>
    </row>
    <row r="103" ht="15" customHeight="1" spans="1:7">
      <c r="A103" s="114" t="s">
        <v>339</v>
      </c>
      <c r="B103" s="114"/>
      <c r="C103" s="115" t="s">
        <v>298</v>
      </c>
      <c r="D103" s="115" t="s">
        <v>299</v>
      </c>
      <c r="E103" s="115" t="s">
        <v>276</v>
      </c>
      <c r="F103" s="115" t="s">
        <v>300</v>
      </c>
      <c r="G103" s="115" t="s">
        <v>301</v>
      </c>
    </row>
    <row r="104" ht="15" customHeight="1" spans="1:7">
      <c r="A104" s="116" t="s">
        <v>375</v>
      </c>
      <c r="B104" s="117" t="s">
        <v>376</v>
      </c>
      <c r="C104" s="116" t="s">
        <v>32</v>
      </c>
      <c r="D104" s="116" t="s">
        <v>321</v>
      </c>
      <c r="E104" s="118">
        <v>0.5</v>
      </c>
      <c r="F104" s="119">
        <v>29.63</v>
      </c>
      <c r="G104" s="119">
        <f>ROUND(ROUND(E104,8)*F104,2)</f>
        <v>14.82</v>
      </c>
    </row>
    <row r="105" ht="18" customHeight="1" spans="1:7">
      <c r="A105" s="56"/>
      <c r="B105" s="56"/>
      <c r="C105" s="56"/>
      <c r="D105" s="56"/>
      <c r="E105" s="120" t="s">
        <v>342</v>
      </c>
      <c r="F105" s="120"/>
      <c r="G105" s="121">
        <f>SUM(G104:G104)</f>
        <v>14.82</v>
      </c>
    </row>
    <row r="106" ht="15" customHeight="1" spans="1:7">
      <c r="A106" s="56"/>
      <c r="B106" s="56"/>
      <c r="C106" s="56"/>
      <c r="D106" s="56"/>
      <c r="E106" s="65" t="s">
        <v>304</v>
      </c>
      <c r="F106" s="65"/>
      <c r="G106" s="122">
        <f>ROUND(SUM(G102,G105),2)</f>
        <v>46.36</v>
      </c>
    </row>
    <row r="107" ht="10.05" customHeight="1" spans="1:7">
      <c r="A107" s="56"/>
      <c r="B107" s="56"/>
      <c r="C107" s="56"/>
      <c r="D107" s="56"/>
      <c r="E107" s="112"/>
      <c r="F107" s="112"/>
      <c r="G107" s="112"/>
    </row>
    <row r="108" ht="19.95" customHeight="1" spans="1:7">
      <c r="A108" s="113" t="s">
        <v>377</v>
      </c>
      <c r="B108" s="113"/>
      <c r="C108" s="113"/>
      <c r="D108" s="113"/>
      <c r="E108" s="113"/>
      <c r="F108" s="113"/>
      <c r="G108" s="113"/>
    </row>
    <row r="109" ht="15" customHeight="1" spans="1:7">
      <c r="A109" s="114" t="s">
        <v>361</v>
      </c>
      <c r="B109" s="114"/>
      <c r="C109" s="115" t="s">
        <v>298</v>
      </c>
      <c r="D109" s="115" t="s">
        <v>299</v>
      </c>
      <c r="E109" s="115" t="s">
        <v>276</v>
      </c>
      <c r="F109" s="115" t="s">
        <v>300</v>
      </c>
      <c r="G109" s="115" t="s">
        <v>301</v>
      </c>
    </row>
    <row r="110" ht="28.95" customHeight="1" spans="1:7">
      <c r="A110" s="116" t="s">
        <v>378</v>
      </c>
      <c r="B110" s="117" t="s">
        <v>379</v>
      </c>
      <c r="C110" s="116" t="s">
        <v>32</v>
      </c>
      <c r="D110" s="116" t="s">
        <v>133</v>
      </c>
      <c r="E110" s="118">
        <v>4</v>
      </c>
      <c r="F110" s="119">
        <v>0.31</v>
      </c>
      <c r="G110" s="119">
        <f>ROUND(ROUND(E110,8)*F110,2)</f>
        <v>1.24</v>
      </c>
    </row>
    <row r="111" ht="21" customHeight="1" spans="1:7">
      <c r="A111" s="116" t="s">
        <v>380</v>
      </c>
      <c r="B111" s="117" t="s">
        <v>381</v>
      </c>
      <c r="C111" s="116" t="s">
        <v>32</v>
      </c>
      <c r="D111" s="116" t="s">
        <v>133</v>
      </c>
      <c r="E111" s="118">
        <v>1</v>
      </c>
      <c r="F111" s="119">
        <v>132</v>
      </c>
      <c r="G111" s="119">
        <f>ROUND(ROUND(E111,8)*F111,2)</f>
        <v>132</v>
      </c>
    </row>
    <row r="112" ht="15" customHeight="1" spans="1:7">
      <c r="A112" s="56"/>
      <c r="B112" s="56"/>
      <c r="C112" s="56"/>
      <c r="D112" s="56"/>
      <c r="E112" s="120" t="s">
        <v>366</v>
      </c>
      <c r="F112" s="120"/>
      <c r="G112" s="121">
        <f>SUM(G110:G111)</f>
        <v>133.24</v>
      </c>
    </row>
    <row r="113" ht="15" customHeight="1" spans="1:7">
      <c r="A113" s="114" t="s">
        <v>339</v>
      </c>
      <c r="B113" s="114"/>
      <c r="C113" s="115" t="s">
        <v>298</v>
      </c>
      <c r="D113" s="115" t="s">
        <v>299</v>
      </c>
      <c r="E113" s="115" t="s">
        <v>276</v>
      </c>
      <c r="F113" s="115" t="s">
        <v>300</v>
      </c>
      <c r="G113" s="115" t="s">
        <v>301</v>
      </c>
    </row>
    <row r="114" ht="15" customHeight="1" spans="1:7">
      <c r="A114" s="116" t="s">
        <v>340</v>
      </c>
      <c r="B114" s="117" t="s">
        <v>341</v>
      </c>
      <c r="C114" s="116" t="s">
        <v>32</v>
      </c>
      <c r="D114" s="116" t="s">
        <v>321</v>
      </c>
      <c r="E114" s="118">
        <v>0.4</v>
      </c>
      <c r="F114" s="119">
        <v>24.08</v>
      </c>
      <c r="G114" s="119">
        <f>ROUND(ROUND(E114,8)*F114,2)</f>
        <v>9.63</v>
      </c>
    </row>
    <row r="115" ht="18" customHeight="1" spans="1:7">
      <c r="A115" s="56"/>
      <c r="B115" s="56"/>
      <c r="C115" s="56"/>
      <c r="D115" s="56"/>
      <c r="E115" s="120" t="s">
        <v>342</v>
      </c>
      <c r="F115" s="120"/>
      <c r="G115" s="121">
        <f>SUM(G114:G114)</f>
        <v>9.63</v>
      </c>
    </row>
    <row r="116" ht="15" customHeight="1" spans="1:7">
      <c r="A116" s="56"/>
      <c r="B116" s="56"/>
      <c r="C116" s="56"/>
      <c r="D116" s="56"/>
      <c r="E116" s="65" t="s">
        <v>304</v>
      </c>
      <c r="F116" s="65"/>
      <c r="G116" s="122">
        <f>ROUND(SUM(G112,G115),2)</f>
        <v>142.87</v>
      </c>
    </row>
    <row r="117" ht="10.05" customHeight="1" spans="1:7">
      <c r="A117" s="56"/>
      <c r="B117" s="56"/>
      <c r="C117" s="56"/>
      <c r="D117" s="56"/>
      <c r="E117" s="112"/>
      <c r="F117" s="112"/>
      <c r="G117" s="112"/>
    </row>
    <row r="118" ht="19.95" customHeight="1" spans="1:7">
      <c r="A118" s="113" t="s">
        <v>382</v>
      </c>
      <c r="B118" s="113"/>
      <c r="C118" s="113"/>
      <c r="D118" s="113"/>
      <c r="E118" s="113"/>
      <c r="F118" s="113"/>
      <c r="G118" s="113"/>
    </row>
    <row r="119" ht="15" customHeight="1" spans="1:7">
      <c r="A119" s="114" t="s">
        <v>334</v>
      </c>
      <c r="B119" s="114"/>
      <c r="C119" s="115" t="s">
        <v>298</v>
      </c>
      <c r="D119" s="115" t="s">
        <v>299</v>
      </c>
      <c r="E119" s="115" t="s">
        <v>276</v>
      </c>
      <c r="F119" s="115" t="s">
        <v>300</v>
      </c>
      <c r="G119" s="115" t="s">
        <v>301</v>
      </c>
    </row>
    <row r="120" ht="46.05" customHeight="1" spans="1:7">
      <c r="A120" s="116" t="s">
        <v>383</v>
      </c>
      <c r="B120" s="117" t="s">
        <v>384</v>
      </c>
      <c r="C120" s="116" t="s">
        <v>32</v>
      </c>
      <c r="D120" s="116" t="s">
        <v>337</v>
      </c>
      <c r="E120" s="118">
        <v>0.003333</v>
      </c>
      <c r="F120" s="119">
        <v>219.22</v>
      </c>
      <c r="G120" s="119">
        <f>ROUND(ROUND(E120,8)*F120,2)</f>
        <v>0.73</v>
      </c>
    </row>
    <row r="121" ht="28.95" customHeight="1" spans="1:7">
      <c r="A121" s="116" t="s">
        <v>385</v>
      </c>
      <c r="B121" s="117" t="s">
        <v>386</v>
      </c>
      <c r="C121" s="116" t="s">
        <v>32</v>
      </c>
      <c r="D121" s="116" t="s">
        <v>337</v>
      </c>
      <c r="E121" s="118">
        <v>0.003333</v>
      </c>
      <c r="F121" s="119">
        <v>206.43</v>
      </c>
      <c r="G121" s="119">
        <f>ROUND(ROUND(E121,8)*F121,2)</f>
        <v>0.69</v>
      </c>
    </row>
    <row r="122" ht="18" customHeight="1" spans="1:7">
      <c r="A122" s="56"/>
      <c r="B122" s="56"/>
      <c r="C122" s="56"/>
      <c r="D122" s="56"/>
      <c r="E122" s="120" t="s">
        <v>338</v>
      </c>
      <c r="F122" s="120"/>
      <c r="G122" s="121">
        <f>SUM(G120:G121)</f>
        <v>1.42</v>
      </c>
    </row>
    <row r="123" ht="15" customHeight="1" spans="1:7">
      <c r="A123" s="114" t="s">
        <v>361</v>
      </c>
      <c r="B123" s="114"/>
      <c r="C123" s="115" t="s">
        <v>298</v>
      </c>
      <c r="D123" s="115" t="s">
        <v>299</v>
      </c>
      <c r="E123" s="115" t="s">
        <v>276</v>
      </c>
      <c r="F123" s="115" t="s">
        <v>300</v>
      </c>
      <c r="G123" s="115" t="s">
        <v>301</v>
      </c>
    </row>
    <row r="124" ht="15" customHeight="1" spans="1:7">
      <c r="A124" s="116" t="s">
        <v>387</v>
      </c>
      <c r="B124" s="117" t="s">
        <v>388</v>
      </c>
      <c r="C124" s="116" t="s">
        <v>32</v>
      </c>
      <c r="D124" s="116" t="s">
        <v>389</v>
      </c>
      <c r="E124" s="118">
        <v>0.13</v>
      </c>
      <c r="F124" s="119">
        <v>35.45</v>
      </c>
      <c r="G124" s="119">
        <f>ROUND(ROUND(E124,8)*F124,2)</f>
        <v>4.61</v>
      </c>
    </row>
    <row r="125" ht="21" customHeight="1" spans="1:7">
      <c r="A125" s="116" t="s">
        <v>390</v>
      </c>
      <c r="B125" s="117" t="s">
        <v>391</v>
      </c>
      <c r="C125" s="116" t="s">
        <v>32</v>
      </c>
      <c r="D125" s="116" t="s">
        <v>392</v>
      </c>
      <c r="E125" s="118">
        <v>0.4</v>
      </c>
      <c r="F125" s="119">
        <v>12.49</v>
      </c>
      <c r="G125" s="119">
        <f>ROUND(ROUND(E125,8)*F125,2)</f>
        <v>5</v>
      </c>
    </row>
    <row r="126" ht="21" customHeight="1" spans="1:7">
      <c r="A126" s="116" t="s">
        <v>393</v>
      </c>
      <c r="B126" s="117" t="s">
        <v>394</v>
      </c>
      <c r="C126" s="116" t="s">
        <v>32</v>
      </c>
      <c r="D126" s="116" t="s">
        <v>389</v>
      </c>
      <c r="E126" s="118">
        <v>0.6</v>
      </c>
      <c r="F126" s="119">
        <v>40.22</v>
      </c>
      <c r="G126" s="119">
        <f>ROUND(ROUND(E126,8)*F126,2)</f>
        <v>24.13</v>
      </c>
    </row>
    <row r="127" ht="15" customHeight="1" spans="1:7">
      <c r="A127" s="116" t="s">
        <v>395</v>
      </c>
      <c r="B127" s="117" t="s">
        <v>396</v>
      </c>
      <c r="C127" s="116" t="s">
        <v>32</v>
      </c>
      <c r="D127" s="116" t="s">
        <v>389</v>
      </c>
      <c r="E127" s="118">
        <v>0.03</v>
      </c>
      <c r="F127" s="119">
        <v>25.5</v>
      </c>
      <c r="G127" s="119">
        <f>ROUND(ROUND(E127,8)*F127,2)</f>
        <v>0.77</v>
      </c>
    </row>
    <row r="128" ht="15" customHeight="1" spans="1:7">
      <c r="A128" s="56"/>
      <c r="B128" s="56"/>
      <c r="C128" s="56"/>
      <c r="D128" s="56"/>
      <c r="E128" s="120" t="s">
        <v>366</v>
      </c>
      <c r="F128" s="120"/>
      <c r="G128" s="121">
        <f>SUM(G124:G127)</f>
        <v>34.51</v>
      </c>
    </row>
    <row r="129" ht="15" customHeight="1" spans="1:7">
      <c r="A129" s="114" t="s">
        <v>339</v>
      </c>
      <c r="B129" s="114"/>
      <c r="C129" s="115" t="s">
        <v>298</v>
      </c>
      <c r="D129" s="115" t="s">
        <v>299</v>
      </c>
      <c r="E129" s="115" t="s">
        <v>276</v>
      </c>
      <c r="F129" s="115" t="s">
        <v>300</v>
      </c>
      <c r="G129" s="115" t="s">
        <v>301</v>
      </c>
    </row>
    <row r="130" ht="15" customHeight="1" spans="1:7">
      <c r="A130" s="116" t="s">
        <v>340</v>
      </c>
      <c r="B130" s="117" t="s">
        <v>341</v>
      </c>
      <c r="C130" s="116" t="s">
        <v>32</v>
      </c>
      <c r="D130" s="116" t="s">
        <v>321</v>
      </c>
      <c r="E130" s="118">
        <v>0.03333</v>
      </c>
      <c r="F130" s="119">
        <v>24.08</v>
      </c>
      <c r="G130" s="119">
        <f>ROUND(ROUND(E130,8)*F130,2)</f>
        <v>0.8</v>
      </c>
    </row>
    <row r="131" ht="18" customHeight="1" spans="1:7">
      <c r="A131" s="56"/>
      <c r="B131" s="56"/>
      <c r="C131" s="56"/>
      <c r="D131" s="56"/>
      <c r="E131" s="120" t="s">
        <v>342</v>
      </c>
      <c r="F131" s="120"/>
      <c r="G131" s="121">
        <f>SUM(G130:G130)</f>
        <v>0.8</v>
      </c>
    </row>
    <row r="132" ht="15" customHeight="1" spans="1:7">
      <c r="A132" s="56"/>
      <c r="B132" s="56"/>
      <c r="C132" s="56"/>
      <c r="D132" s="56"/>
      <c r="E132" s="65" t="s">
        <v>304</v>
      </c>
      <c r="F132" s="65"/>
      <c r="G132" s="122">
        <f>ROUND(SUM(G122,G128,G131),2)</f>
        <v>36.73</v>
      </c>
    </row>
    <row r="133" ht="10.05" customHeight="1" spans="1:7">
      <c r="A133" s="56"/>
      <c r="B133" s="56"/>
      <c r="C133" s="56"/>
      <c r="D133" s="56"/>
      <c r="E133" s="112"/>
      <c r="F133" s="112"/>
      <c r="G133" s="112"/>
    </row>
    <row r="134" ht="19.95" customHeight="1" spans="1:7">
      <c r="A134" s="113" t="s">
        <v>296</v>
      </c>
      <c r="B134" s="113"/>
      <c r="C134" s="113"/>
      <c r="D134" s="113"/>
      <c r="E134" s="113"/>
      <c r="F134" s="113"/>
      <c r="G134" s="113"/>
    </row>
    <row r="135" ht="15" customHeight="1" spans="1:7">
      <c r="A135" s="114" t="s">
        <v>297</v>
      </c>
      <c r="B135" s="114"/>
      <c r="C135" s="115" t="s">
        <v>298</v>
      </c>
      <c r="D135" s="115" t="s">
        <v>299</v>
      </c>
      <c r="E135" s="115" t="s">
        <v>276</v>
      </c>
      <c r="F135" s="115" t="s">
        <v>300</v>
      </c>
      <c r="G135" s="115" t="s">
        <v>301</v>
      </c>
    </row>
    <row r="136" ht="21" customHeight="1" spans="1:7">
      <c r="A136" s="116" t="s">
        <v>36</v>
      </c>
      <c r="B136" s="117" t="s">
        <v>38</v>
      </c>
      <c r="C136" s="116" t="s">
        <v>302</v>
      </c>
      <c r="D136" s="116" t="s">
        <v>39</v>
      </c>
      <c r="E136" s="118">
        <v>1</v>
      </c>
      <c r="F136" s="119">
        <v>1200</v>
      </c>
      <c r="G136" s="119">
        <f>ROUND(ROUND(E136,8)*F136,2)</f>
        <v>1200</v>
      </c>
    </row>
    <row r="137" ht="15" customHeight="1" spans="1:7">
      <c r="A137" s="56"/>
      <c r="B137" s="56"/>
      <c r="C137" s="56"/>
      <c r="D137" s="56"/>
      <c r="E137" s="120" t="s">
        <v>303</v>
      </c>
      <c r="F137" s="120"/>
      <c r="G137" s="121">
        <f>SUM(G136:G136)</f>
        <v>1200</v>
      </c>
    </row>
    <row r="138" ht="15" customHeight="1" spans="1:7">
      <c r="A138" s="56"/>
      <c r="B138" s="56"/>
      <c r="C138" s="56"/>
      <c r="D138" s="56"/>
      <c r="E138" s="65" t="s">
        <v>304</v>
      </c>
      <c r="F138" s="65"/>
      <c r="G138" s="122">
        <f>ROUND(SUM(G137),2)</f>
        <v>1200</v>
      </c>
    </row>
    <row r="139" ht="10.05" customHeight="1" spans="1:7">
      <c r="A139" s="56"/>
      <c r="B139" s="56"/>
      <c r="C139" s="56"/>
      <c r="D139" s="56"/>
      <c r="E139" s="112"/>
      <c r="F139" s="112"/>
      <c r="G139" s="112"/>
    </row>
    <row r="140" ht="19.95" customHeight="1" spans="1:7">
      <c r="A140" s="113" t="s">
        <v>305</v>
      </c>
      <c r="B140" s="113"/>
      <c r="C140" s="113"/>
      <c r="D140" s="113"/>
      <c r="E140" s="113"/>
      <c r="F140" s="113"/>
      <c r="G140" s="113"/>
    </row>
    <row r="141" ht="15" customHeight="1" spans="1:7">
      <c r="A141" s="114" t="s">
        <v>297</v>
      </c>
      <c r="B141" s="114"/>
      <c r="C141" s="115" t="s">
        <v>298</v>
      </c>
      <c r="D141" s="115" t="s">
        <v>299</v>
      </c>
      <c r="E141" s="115" t="s">
        <v>276</v>
      </c>
      <c r="F141" s="115" t="s">
        <v>300</v>
      </c>
      <c r="G141" s="115" t="s">
        <v>301</v>
      </c>
    </row>
    <row r="142" ht="21" customHeight="1" spans="1:7">
      <c r="A142" s="116" t="s">
        <v>45</v>
      </c>
      <c r="B142" s="117" t="s">
        <v>46</v>
      </c>
      <c r="C142" s="116" t="s">
        <v>302</v>
      </c>
      <c r="D142" s="116" t="s">
        <v>47</v>
      </c>
      <c r="E142" s="118">
        <v>1</v>
      </c>
      <c r="F142" s="119">
        <v>883.33</v>
      </c>
      <c r="G142" s="119">
        <f>ROUND(ROUND(E142,8)*F142,2)</f>
        <v>883.33</v>
      </c>
    </row>
    <row r="143" ht="15" customHeight="1" spans="1:7">
      <c r="A143" s="56"/>
      <c r="B143" s="56"/>
      <c r="C143" s="56"/>
      <c r="D143" s="56"/>
      <c r="E143" s="120" t="s">
        <v>303</v>
      </c>
      <c r="F143" s="120"/>
      <c r="G143" s="121">
        <f>SUM(G142:G142)</f>
        <v>883.33</v>
      </c>
    </row>
    <row r="144" ht="15" customHeight="1" spans="1:7">
      <c r="A144" s="56"/>
      <c r="B144" s="56"/>
      <c r="C144" s="56"/>
      <c r="D144" s="56"/>
      <c r="E144" s="65" t="s">
        <v>304</v>
      </c>
      <c r="F144" s="65"/>
      <c r="G144" s="122">
        <f>ROUND(SUM(G143),2)</f>
        <v>883.33</v>
      </c>
    </row>
    <row r="145" ht="10.05" customHeight="1" spans="1:7">
      <c r="A145" s="56"/>
      <c r="B145" s="56"/>
      <c r="C145" s="56"/>
      <c r="D145" s="56"/>
      <c r="E145" s="112"/>
      <c r="F145" s="112"/>
      <c r="G145" s="112"/>
    </row>
    <row r="146" ht="19.95" customHeight="1" spans="1:7">
      <c r="A146" s="113" t="s">
        <v>306</v>
      </c>
      <c r="B146" s="113"/>
      <c r="C146" s="113"/>
      <c r="D146" s="113"/>
      <c r="E146" s="113"/>
      <c r="F146" s="113"/>
      <c r="G146" s="113"/>
    </row>
    <row r="147" ht="15" customHeight="1" spans="1:7">
      <c r="A147" s="114" t="s">
        <v>297</v>
      </c>
      <c r="B147" s="114"/>
      <c r="C147" s="115" t="s">
        <v>298</v>
      </c>
      <c r="D147" s="115" t="s">
        <v>299</v>
      </c>
      <c r="E147" s="115" t="s">
        <v>276</v>
      </c>
      <c r="F147" s="115" t="s">
        <v>300</v>
      </c>
      <c r="G147" s="115" t="s">
        <v>301</v>
      </c>
    </row>
    <row r="148" ht="21" customHeight="1" spans="1:7">
      <c r="A148" s="116" t="s">
        <v>49</v>
      </c>
      <c r="B148" s="117" t="s">
        <v>50</v>
      </c>
      <c r="C148" s="116" t="s">
        <v>302</v>
      </c>
      <c r="D148" s="116" t="s">
        <v>47</v>
      </c>
      <c r="E148" s="118">
        <v>1</v>
      </c>
      <c r="F148" s="119">
        <v>883.33</v>
      </c>
      <c r="G148" s="119">
        <f>ROUND(ROUND(E148,8)*F148,2)</f>
        <v>883.33</v>
      </c>
    </row>
    <row r="149" ht="15" customHeight="1" spans="1:7">
      <c r="A149" s="56"/>
      <c r="B149" s="56"/>
      <c r="C149" s="56"/>
      <c r="D149" s="56"/>
      <c r="E149" s="120" t="s">
        <v>303</v>
      </c>
      <c r="F149" s="120"/>
      <c r="G149" s="121">
        <f>SUM(G148:G148)</f>
        <v>883.33</v>
      </c>
    </row>
    <row r="150" ht="15" customHeight="1" spans="1:7">
      <c r="A150" s="56"/>
      <c r="B150" s="56"/>
      <c r="C150" s="56"/>
      <c r="D150" s="56"/>
      <c r="E150" s="65" t="s">
        <v>304</v>
      </c>
      <c r="F150" s="65"/>
      <c r="G150" s="122">
        <f>ROUND(SUM(G149),2)</f>
        <v>883.33</v>
      </c>
    </row>
    <row r="151" ht="10.05" customHeight="1" spans="1:7">
      <c r="A151" s="56"/>
      <c r="B151" s="56"/>
      <c r="C151" s="56"/>
      <c r="D151" s="56"/>
      <c r="E151" s="112"/>
      <c r="F151" s="112"/>
      <c r="G151" s="112"/>
    </row>
    <row r="152" ht="19.95" customHeight="1" spans="1:7">
      <c r="A152" s="113" t="s">
        <v>307</v>
      </c>
      <c r="B152" s="113"/>
      <c r="C152" s="113"/>
      <c r="D152" s="113"/>
      <c r="E152" s="113"/>
      <c r="F152" s="113"/>
      <c r="G152" s="113"/>
    </row>
    <row r="153" ht="15" customHeight="1" spans="1:7">
      <c r="A153" s="114" t="s">
        <v>308</v>
      </c>
      <c r="B153" s="114"/>
      <c r="C153" s="115" t="s">
        <v>298</v>
      </c>
      <c r="D153" s="115" t="s">
        <v>299</v>
      </c>
      <c r="E153" s="115" t="s">
        <v>276</v>
      </c>
      <c r="F153" s="115" t="s">
        <v>300</v>
      </c>
      <c r="G153" s="115" t="s">
        <v>301</v>
      </c>
    </row>
    <row r="154" ht="21" customHeight="1" spans="1:7">
      <c r="A154" s="116" t="s">
        <v>309</v>
      </c>
      <c r="B154" s="117" t="s">
        <v>310</v>
      </c>
      <c r="C154" s="116" t="s">
        <v>32</v>
      </c>
      <c r="D154" s="116" t="s">
        <v>43</v>
      </c>
      <c r="E154" s="118">
        <v>1</v>
      </c>
      <c r="F154" s="119">
        <v>138.98</v>
      </c>
      <c r="G154" s="119">
        <f>ROUND(ROUND(E154,8)*F154,2)</f>
        <v>138.98</v>
      </c>
    </row>
    <row r="155" ht="21" customHeight="1" spans="1:7">
      <c r="A155" s="116" t="s">
        <v>311</v>
      </c>
      <c r="B155" s="117" t="s">
        <v>312</v>
      </c>
      <c r="C155" s="116" t="s">
        <v>32</v>
      </c>
      <c r="D155" s="116" t="s">
        <v>43</v>
      </c>
      <c r="E155" s="118">
        <v>1</v>
      </c>
      <c r="F155" s="119">
        <v>270.51</v>
      </c>
      <c r="G155" s="119">
        <f>ROUND(ROUND(E155,8)*F155,2)</f>
        <v>270.51</v>
      </c>
    </row>
    <row r="156" ht="21" customHeight="1" spans="1:7">
      <c r="A156" s="116" t="s">
        <v>313</v>
      </c>
      <c r="B156" s="117" t="s">
        <v>314</v>
      </c>
      <c r="C156" s="116" t="s">
        <v>32</v>
      </c>
      <c r="D156" s="116" t="s">
        <v>43</v>
      </c>
      <c r="E156" s="118">
        <v>1</v>
      </c>
      <c r="F156" s="119">
        <v>9.89</v>
      </c>
      <c r="G156" s="119">
        <f>ROUND(ROUND(E156,8)*F156,2)</f>
        <v>9.89</v>
      </c>
    </row>
    <row r="157" ht="21" customHeight="1" spans="1:7">
      <c r="A157" s="116" t="s">
        <v>315</v>
      </c>
      <c r="B157" s="117" t="s">
        <v>316</v>
      </c>
      <c r="C157" s="116" t="s">
        <v>32</v>
      </c>
      <c r="D157" s="116" t="s">
        <v>43</v>
      </c>
      <c r="E157" s="118">
        <v>1</v>
      </c>
      <c r="F157" s="119">
        <v>15.46</v>
      </c>
      <c r="G157" s="119">
        <f>ROUND(ROUND(E157,8)*F157,2)</f>
        <v>15.46</v>
      </c>
    </row>
    <row r="158" ht="15" customHeight="1" spans="1:7">
      <c r="A158" s="56"/>
      <c r="B158" s="56"/>
      <c r="C158" s="56"/>
      <c r="D158" s="56"/>
      <c r="E158" s="120" t="s">
        <v>317</v>
      </c>
      <c r="F158" s="120"/>
      <c r="G158" s="121">
        <f>SUM(G154:G157)</f>
        <v>434.84</v>
      </c>
    </row>
    <row r="159" ht="15" customHeight="1" spans="1:7">
      <c r="A159" s="114" t="s">
        <v>318</v>
      </c>
      <c r="B159" s="114"/>
      <c r="C159" s="115" t="s">
        <v>298</v>
      </c>
      <c r="D159" s="115" t="s">
        <v>299</v>
      </c>
      <c r="E159" s="115" t="s">
        <v>276</v>
      </c>
      <c r="F159" s="115" t="s">
        <v>300</v>
      </c>
      <c r="G159" s="115" t="s">
        <v>301</v>
      </c>
    </row>
    <row r="160" ht="21" customHeight="1" spans="1:7">
      <c r="A160" s="116" t="s">
        <v>319</v>
      </c>
      <c r="B160" s="117" t="s">
        <v>320</v>
      </c>
      <c r="C160" s="116" t="s">
        <v>32</v>
      </c>
      <c r="D160" s="116" t="s">
        <v>321</v>
      </c>
      <c r="E160" s="118">
        <v>220</v>
      </c>
      <c r="F160" s="119">
        <v>2.48</v>
      </c>
      <c r="G160" s="119">
        <f>ROUND(ROUND(E160,8)*F160,2)</f>
        <v>545.6</v>
      </c>
    </row>
    <row r="161" ht="21" customHeight="1" spans="1:7">
      <c r="A161" s="116" t="s">
        <v>322</v>
      </c>
      <c r="B161" s="117" t="s">
        <v>323</v>
      </c>
      <c r="C161" s="116" t="s">
        <v>32</v>
      </c>
      <c r="D161" s="116" t="s">
        <v>321</v>
      </c>
      <c r="E161" s="118">
        <v>220</v>
      </c>
      <c r="F161" s="119">
        <v>2.48</v>
      </c>
      <c r="G161" s="119">
        <f>ROUND(ROUND(E161,8)*F161,2)</f>
        <v>545.6</v>
      </c>
    </row>
    <row r="162" ht="15" customHeight="1" spans="1:7">
      <c r="A162" s="56"/>
      <c r="B162" s="56"/>
      <c r="C162" s="56"/>
      <c r="D162" s="56"/>
      <c r="E162" s="120" t="s">
        <v>324</v>
      </c>
      <c r="F162" s="120"/>
      <c r="G162" s="121">
        <f>SUM(G160:G161)</f>
        <v>1091.2</v>
      </c>
    </row>
    <row r="163" ht="15" customHeight="1" spans="1:7">
      <c r="A163" s="114" t="s">
        <v>325</v>
      </c>
      <c r="B163" s="114"/>
      <c r="C163" s="115" t="s">
        <v>298</v>
      </c>
      <c r="D163" s="115" t="s">
        <v>299</v>
      </c>
      <c r="E163" s="115" t="s">
        <v>276</v>
      </c>
      <c r="F163" s="115" t="s">
        <v>300</v>
      </c>
      <c r="G163" s="115" t="s">
        <v>301</v>
      </c>
    </row>
    <row r="164" ht="15" customHeight="1" spans="1:7">
      <c r="A164" s="116" t="s">
        <v>326</v>
      </c>
      <c r="B164" s="117" t="s">
        <v>327</v>
      </c>
      <c r="C164" s="116" t="s">
        <v>32</v>
      </c>
      <c r="D164" s="116" t="s">
        <v>43</v>
      </c>
      <c r="E164" s="118">
        <v>1</v>
      </c>
      <c r="F164" s="119">
        <v>5471.41</v>
      </c>
      <c r="G164" s="119">
        <f>ROUND(ROUND(E164,8)*F164,2)</f>
        <v>5471.41</v>
      </c>
    </row>
    <row r="165" ht="15" customHeight="1" spans="1:7">
      <c r="A165" s="56"/>
      <c r="B165" s="56"/>
      <c r="C165" s="56"/>
      <c r="D165" s="56"/>
      <c r="E165" s="120" t="s">
        <v>328</v>
      </c>
      <c r="F165" s="120"/>
      <c r="G165" s="121">
        <f>SUM(G164:G164)</f>
        <v>5471.41</v>
      </c>
    </row>
    <row r="166" ht="15" customHeight="1" spans="1:7">
      <c r="A166" s="114" t="s">
        <v>329</v>
      </c>
      <c r="B166" s="114"/>
      <c r="C166" s="115" t="s">
        <v>298</v>
      </c>
      <c r="D166" s="115" t="s">
        <v>299</v>
      </c>
      <c r="E166" s="115" t="s">
        <v>276</v>
      </c>
      <c r="F166" s="115" t="s">
        <v>300</v>
      </c>
      <c r="G166" s="115" t="s">
        <v>301</v>
      </c>
    </row>
    <row r="167" ht="21" customHeight="1" spans="1:7">
      <c r="A167" s="116" t="s">
        <v>330</v>
      </c>
      <c r="B167" s="117" t="s">
        <v>331</v>
      </c>
      <c r="C167" s="116" t="s">
        <v>32</v>
      </c>
      <c r="D167" s="116" t="s">
        <v>43</v>
      </c>
      <c r="E167" s="118">
        <v>1</v>
      </c>
      <c r="F167" s="119">
        <v>34.25</v>
      </c>
      <c r="G167" s="119">
        <f>ROUND(ROUND(E167,8)*F167,2)</f>
        <v>34.25</v>
      </c>
    </row>
    <row r="168" ht="15" customHeight="1" spans="1:7">
      <c r="A168" s="56"/>
      <c r="B168" s="56"/>
      <c r="C168" s="56"/>
      <c r="D168" s="56"/>
      <c r="E168" s="120" t="s">
        <v>332</v>
      </c>
      <c r="F168" s="120"/>
      <c r="G168" s="121">
        <f>SUM(G167:G167)</f>
        <v>34.25</v>
      </c>
    </row>
    <row r="169" ht="15" customHeight="1" spans="1:7">
      <c r="A169" s="56"/>
      <c r="B169" s="56"/>
      <c r="C169" s="56"/>
      <c r="D169" s="56"/>
      <c r="E169" s="65" t="s">
        <v>304</v>
      </c>
      <c r="F169" s="65"/>
      <c r="G169" s="122">
        <f>ROUND(SUM(G158,G162,G165,G168),2)</f>
        <v>7031.7</v>
      </c>
    </row>
    <row r="170" ht="10.05" customHeight="1" spans="1:7">
      <c r="A170" s="56"/>
      <c r="B170" s="56"/>
      <c r="C170" s="56"/>
      <c r="D170" s="56"/>
      <c r="E170" s="112"/>
      <c r="F170" s="112"/>
      <c r="G170" s="112"/>
    </row>
    <row r="171" ht="19.95" customHeight="1" spans="1:7">
      <c r="A171" s="113" t="s">
        <v>333</v>
      </c>
      <c r="B171" s="113"/>
      <c r="C171" s="113"/>
      <c r="D171" s="113"/>
      <c r="E171" s="113"/>
      <c r="F171" s="113"/>
      <c r="G171" s="113"/>
    </row>
    <row r="172" ht="15" customHeight="1" spans="1:7">
      <c r="A172" s="114" t="s">
        <v>334</v>
      </c>
      <c r="B172" s="114"/>
      <c r="C172" s="115" t="s">
        <v>298</v>
      </c>
      <c r="D172" s="115" t="s">
        <v>299</v>
      </c>
      <c r="E172" s="115" t="s">
        <v>276</v>
      </c>
      <c r="F172" s="115" t="s">
        <v>300</v>
      </c>
      <c r="G172" s="115" t="s">
        <v>301</v>
      </c>
    </row>
    <row r="173" ht="28.95" customHeight="1" spans="1:7">
      <c r="A173" s="116" t="s">
        <v>335</v>
      </c>
      <c r="B173" s="117" t="s">
        <v>336</v>
      </c>
      <c r="C173" s="116" t="s">
        <v>32</v>
      </c>
      <c r="D173" s="116" t="s">
        <v>337</v>
      </c>
      <c r="E173" s="118">
        <v>0.00794</v>
      </c>
      <c r="F173" s="119">
        <v>280.26</v>
      </c>
      <c r="G173" s="119">
        <f>ROUND(ROUND(E173,8)*F173,2)</f>
        <v>2.23</v>
      </c>
    </row>
    <row r="174" ht="18" customHeight="1" spans="1:7">
      <c r="A174" s="56"/>
      <c r="B174" s="56"/>
      <c r="C174" s="56"/>
      <c r="D174" s="56"/>
      <c r="E174" s="120" t="s">
        <v>338</v>
      </c>
      <c r="F174" s="120"/>
      <c r="G174" s="121">
        <f>SUM(G173:G173)</f>
        <v>2.23</v>
      </c>
    </row>
    <row r="175" ht="15" customHeight="1" spans="1:7">
      <c r="A175" s="114" t="s">
        <v>339</v>
      </c>
      <c r="B175" s="114"/>
      <c r="C175" s="115" t="s">
        <v>298</v>
      </c>
      <c r="D175" s="115" t="s">
        <v>299</v>
      </c>
      <c r="E175" s="115" t="s">
        <v>276</v>
      </c>
      <c r="F175" s="115" t="s">
        <v>300</v>
      </c>
      <c r="G175" s="115" t="s">
        <v>301</v>
      </c>
    </row>
    <row r="176" ht="15" customHeight="1" spans="1:7">
      <c r="A176" s="116" t="s">
        <v>340</v>
      </c>
      <c r="B176" s="117" t="s">
        <v>341</v>
      </c>
      <c r="C176" s="116" t="s">
        <v>32</v>
      </c>
      <c r="D176" s="116" t="s">
        <v>321</v>
      </c>
      <c r="E176" s="118">
        <v>0.0069</v>
      </c>
      <c r="F176" s="119">
        <v>24.08</v>
      </c>
      <c r="G176" s="119">
        <f>ROUND(ROUND(E176,8)*F176,2)</f>
        <v>0.17</v>
      </c>
    </row>
    <row r="177" ht="18" customHeight="1" spans="1:7">
      <c r="A177" s="56"/>
      <c r="B177" s="56"/>
      <c r="C177" s="56"/>
      <c r="D177" s="56"/>
      <c r="E177" s="120" t="s">
        <v>342</v>
      </c>
      <c r="F177" s="120"/>
      <c r="G177" s="121">
        <f>SUM(G176:G176)</f>
        <v>0.17</v>
      </c>
    </row>
    <row r="178" ht="15" customHeight="1" spans="1:7">
      <c r="A178" s="56"/>
      <c r="B178" s="56"/>
      <c r="C178" s="56"/>
      <c r="D178" s="56"/>
      <c r="E178" s="65" t="s">
        <v>304</v>
      </c>
      <c r="F178" s="65"/>
      <c r="G178" s="122">
        <f>ROUND(SUM(G174,G177),2)</f>
        <v>2.4</v>
      </c>
    </row>
    <row r="179" ht="10.05" customHeight="1" spans="1:7">
      <c r="A179" s="56"/>
      <c r="B179" s="56"/>
      <c r="C179" s="56"/>
      <c r="D179" s="56"/>
      <c r="E179" s="112"/>
      <c r="F179" s="112"/>
      <c r="G179" s="112"/>
    </row>
    <row r="180" ht="19.95" customHeight="1" spans="1:7">
      <c r="A180" s="113" t="s">
        <v>343</v>
      </c>
      <c r="B180" s="113"/>
      <c r="C180" s="113"/>
      <c r="D180" s="113"/>
      <c r="E180" s="113"/>
      <c r="F180" s="113"/>
      <c r="G180" s="113"/>
    </row>
    <row r="181" ht="15" customHeight="1" spans="1:7">
      <c r="A181" s="114" t="s">
        <v>334</v>
      </c>
      <c r="B181" s="114"/>
      <c r="C181" s="115" t="s">
        <v>298</v>
      </c>
      <c r="D181" s="115" t="s">
        <v>299</v>
      </c>
      <c r="E181" s="115" t="s">
        <v>276</v>
      </c>
      <c r="F181" s="115" t="s">
        <v>300</v>
      </c>
      <c r="G181" s="115" t="s">
        <v>301</v>
      </c>
    </row>
    <row r="182" ht="37.95" customHeight="1" spans="1:7">
      <c r="A182" s="116" t="s">
        <v>344</v>
      </c>
      <c r="B182" s="117" t="s">
        <v>345</v>
      </c>
      <c r="C182" s="116" t="s">
        <v>32</v>
      </c>
      <c r="D182" s="116" t="s">
        <v>337</v>
      </c>
      <c r="E182" s="118">
        <v>0.003</v>
      </c>
      <c r="F182" s="119">
        <v>333.19</v>
      </c>
      <c r="G182" s="119">
        <f>ROUND(ROUND(E182,8)*F182,2)</f>
        <v>1</v>
      </c>
    </row>
    <row r="183" ht="28.95" customHeight="1" spans="1:7">
      <c r="A183" s="116" t="s">
        <v>346</v>
      </c>
      <c r="B183" s="117" t="s">
        <v>347</v>
      </c>
      <c r="C183" s="116" t="s">
        <v>32</v>
      </c>
      <c r="D183" s="116" t="s">
        <v>337</v>
      </c>
      <c r="E183" s="118">
        <v>0.008</v>
      </c>
      <c r="F183" s="119">
        <v>166.45</v>
      </c>
      <c r="G183" s="119">
        <f>ROUND(ROUND(E183,8)*F183,2)</f>
        <v>1.33</v>
      </c>
    </row>
    <row r="184" ht="18" customHeight="1" spans="1:7">
      <c r="A184" s="56"/>
      <c r="B184" s="56"/>
      <c r="C184" s="56"/>
      <c r="D184" s="56"/>
      <c r="E184" s="120" t="s">
        <v>338</v>
      </c>
      <c r="F184" s="120"/>
      <c r="G184" s="121">
        <f>SUM(G182:G183)</f>
        <v>2.33</v>
      </c>
    </row>
    <row r="185" ht="15" customHeight="1" spans="1:7">
      <c r="A185" s="114" t="s">
        <v>339</v>
      </c>
      <c r="B185" s="114"/>
      <c r="C185" s="115" t="s">
        <v>298</v>
      </c>
      <c r="D185" s="115" t="s">
        <v>299</v>
      </c>
      <c r="E185" s="115" t="s">
        <v>276</v>
      </c>
      <c r="F185" s="115" t="s">
        <v>300</v>
      </c>
      <c r="G185" s="115" t="s">
        <v>301</v>
      </c>
    </row>
    <row r="186" ht="15" customHeight="1" spans="1:7">
      <c r="A186" s="116" t="s">
        <v>340</v>
      </c>
      <c r="B186" s="117" t="s">
        <v>341</v>
      </c>
      <c r="C186" s="116" t="s">
        <v>32</v>
      </c>
      <c r="D186" s="116" t="s">
        <v>321</v>
      </c>
      <c r="E186" s="118">
        <v>0.008</v>
      </c>
      <c r="F186" s="119">
        <v>24.08</v>
      </c>
      <c r="G186" s="119">
        <f>ROUND(ROUND(E186,8)*F186,2)</f>
        <v>0.19</v>
      </c>
    </row>
    <row r="187" ht="18" customHeight="1" spans="1:7">
      <c r="A187" s="56"/>
      <c r="B187" s="56"/>
      <c r="C187" s="56"/>
      <c r="D187" s="56"/>
      <c r="E187" s="120" t="s">
        <v>342</v>
      </c>
      <c r="F187" s="120"/>
      <c r="G187" s="121">
        <f>SUM(G186:G186)</f>
        <v>0.19</v>
      </c>
    </row>
    <row r="188" ht="15" customHeight="1" spans="1:7">
      <c r="A188" s="56"/>
      <c r="B188" s="56"/>
      <c r="C188" s="56"/>
      <c r="D188" s="56"/>
      <c r="E188" s="65" t="s">
        <v>304</v>
      </c>
      <c r="F188" s="65"/>
      <c r="G188" s="122">
        <f>ROUND(SUM(G184,G187),2)</f>
        <v>2.52</v>
      </c>
    </row>
    <row r="189" ht="10.05" customHeight="1" spans="1:7">
      <c r="A189" s="56"/>
      <c r="B189" s="56"/>
      <c r="C189" s="56"/>
      <c r="D189" s="56"/>
      <c r="E189" s="112"/>
      <c r="F189" s="112"/>
      <c r="G189" s="112"/>
    </row>
    <row r="190" ht="19.95" customHeight="1" spans="1:7">
      <c r="A190" s="113" t="s">
        <v>343</v>
      </c>
      <c r="B190" s="113"/>
      <c r="C190" s="113"/>
      <c r="D190" s="113"/>
      <c r="E190" s="113"/>
      <c r="F190" s="113"/>
      <c r="G190" s="113"/>
    </row>
    <row r="191" ht="15" customHeight="1" spans="1:7">
      <c r="A191" s="114" t="s">
        <v>334</v>
      </c>
      <c r="B191" s="114"/>
      <c r="C191" s="115" t="s">
        <v>298</v>
      </c>
      <c r="D191" s="115" t="s">
        <v>299</v>
      </c>
      <c r="E191" s="115" t="s">
        <v>276</v>
      </c>
      <c r="F191" s="115" t="s">
        <v>300</v>
      </c>
      <c r="G191" s="115" t="s">
        <v>301</v>
      </c>
    </row>
    <row r="192" ht="37.95" customHeight="1" spans="1:7">
      <c r="A192" s="116" t="s">
        <v>344</v>
      </c>
      <c r="B192" s="117" t="s">
        <v>345</v>
      </c>
      <c r="C192" s="116" t="s">
        <v>32</v>
      </c>
      <c r="D192" s="116" t="s">
        <v>337</v>
      </c>
      <c r="E192" s="118">
        <v>0.003</v>
      </c>
      <c r="F192" s="119">
        <v>333.19</v>
      </c>
      <c r="G192" s="119">
        <f>ROUND(ROUND(E192,8)*F192,2)</f>
        <v>1</v>
      </c>
    </row>
    <row r="193" ht="28.95" customHeight="1" spans="1:7">
      <c r="A193" s="116" t="s">
        <v>346</v>
      </c>
      <c r="B193" s="117" t="s">
        <v>347</v>
      </c>
      <c r="C193" s="116" t="s">
        <v>32</v>
      </c>
      <c r="D193" s="116" t="s">
        <v>337</v>
      </c>
      <c r="E193" s="118">
        <v>0.008</v>
      </c>
      <c r="F193" s="119">
        <v>166.45</v>
      </c>
      <c r="G193" s="119">
        <f>ROUND(ROUND(E193,8)*F193,2)</f>
        <v>1.33</v>
      </c>
    </row>
    <row r="194" ht="18" customHeight="1" spans="1:7">
      <c r="A194" s="56"/>
      <c r="B194" s="56"/>
      <c r="C194" s="56"/>
      <c r="D194" s="56"/>
      <c r="E194" s="120" t="s">
        <v>338</v>
      </c>
      <c r="F194" s="120"/>
      <c r="G194" s="121">
        <f>SUM(G192:G193)</f>
        <v>2.33</v>
      </c>
    </row>
    <row r="195" ht="15" customHeight="1" spans="1:7">
      <c r="A195" s="114" t="s">
        <v>339</v>
      </c>
      <c r="B195" s="114"/>
      <c r="C195" s="115" t="s">
        <v>298</v>
      </c>
      <c r="D195" s="115" t="s">
        <v>299</v>
      </c>
      <c r="E195" s="115" t="s">
        <v>276</v>
      </c>
      <c r="F195" s="115" t="s">
        <v>300</v>
      </c>
      <c r="G195" s="115" t="s">
        <v>301</v>
      </c>
    </row>
    <row r="196" ht="15" customHeight="1" spans="1:7">
      <c r="A196" s="116" t="s">
        <v>340</v>
      </c>
      <c r="B196" s="117" t="s">
        <v>341</v>
      </c>
      <c r="C196" s="116" t="s">
        <v>32</v>
      </c>
      <c r="D196" s="116" t="s">
        <v>321</v>
      </c>
      <c r="E196" s="118">
        <v>0.008</v>
      </c>
      <c r="F196" s="119">
        <v>24.08</v>
      </c>
      <c r="G196" s="119">
        <f>ROUND(ROUND(E196,8)*F196,2)</f>
        <v>0.19</v>
      </c>
    </row>
    <row r="197" ht="18" customHeight="1" spans="1:7">
      <c r="A197" s="56"/>
      <c r="B197" s="56"/>
      <c r="C197" s="56"/>
      <c r="D197" s="56"/>
      <c r="E197" s="120" t="s">
        <v>342</v>
      </c>
      <c r="F197" s="120"/>
      <c r="G197" s="121">
        <f>SUM(G196:G196)</f>
        <v>0.19</v>
      </c>
    </row>
    <row r="198" ht="15" customHeight="1" spans="1:7">
      <c r="A198" s="56"/>
      <c r="B198" s="56"/>
      <c r="C198" s="56"/>
      <c r="D198" s="56"/>
      <c r="E198" s="65" t="s">
        <v>304</v>
      </c>
      <c r="F198" s="65"/>
      <c r="G198" s="122">
        <f>ROUND(SUM(G194,G197),2)</f>
        <v>2.52</v>
      </c>
    </row>
    <row r="199" ht="10.05" customHeight="1" spans="1:7">
      <c r="A199" s="56"/>
      <c r="B199" s="56"/>
      <c r="C199" s="56"/>
      <c r="D199" s="56"/>
      <c r="E199" s="112"/>
      <c r="F199" s="112"/>
      <c r="G199" s="112"/>
    </row>
    <row r="200" ht="19.95" customHeight="1" spans="1:7">
      <c r="A200" s="113" t="s">
        <v>348</v>
      </c>
      <c r="B200" s="113"/>
      <c r="C200" s="113"/>
      <c r="D200" s="113"/>
      <c r="E200" s="113"/>
      <c r="F200" s="113"/>
      <c r="G200" s="113"/>
    </row>
    <row r="201" ht="15" customHeight="1" spans="1:7">
      <c r="A201" s="114" t="s">
        <v>334</v>
      </c>
      <c r="B201" s="114"/>
      <c r="C201" s="115" t="s">
        <v>298</v>
      </c>
      <c r="D201" s="115" t="s">
        <v>299</v>
      </c>
      <c r="E201" s="115" t="s">
        <v>276</v>
      </c>
      <c r="F201" s="115" t="s">
        <v>300</v>
      </c>
      <c r="G201" s="115" t="s">
        <v>301</v>
      </c>
    </row>
    <row r="202" ht="46.05" customHeight="1" spans="1:7">
      <c r="A202" s="116" t="s">
        <v>349</v>
      </c>
      <c r="B202" s="117" t="s">
        <v>350</v>
      </c>
      <c r="C202" s="116" t="s">
        <v>32</v>
      </c>
      <c r="D202" s="116" t="s">
        <v>337</v>
      </c>
      <c r="E202" s="118">
        <v>0.0046</v>
      </c>
      <c r="F202" s="119">
        <v>272.22</v>
      </c>
      <c r="G202" s="119">
        <f>ROUND(ROUND(E202,8)*F202,2)</f>
        <v>1.25</v>
      </c>
    </row>
    <row r="203" ht="18" customHeight="1" spans="1:7">
      <c r="A203" s="56"/>
      <c r="B203" s="56"/>
      <c r="C203" s="56"/>
      <c r="D203" s="56"/>
      <c r="E203" s="120" t="s">
        <v>338</v>
      </c>
      <c r="F203" s="120"/>
      <c r="G203" s="121">
        <f>SUM(G202:G202)</f>
        <v>1.25</v>
      </c>
    </row>
    <row r="204" ht="15" customHeight="1" spans="1:7">
      <c r="A204" s="56"/>
      <c r="B204" s="56"/>
      <c r="C204" s="56"/>
      <c r="D204" s="56"/>
      <c r="E204" s="65" t="s">
        <v>304</v>
      </c>
      <c r="F204" s="65"/>
      <c r="G204" s="122">
        <f>ROUND(SUM(G203),2)</f>
        <v>1.25</v>
      </c>
    </row>
    <row r="205" ht="10.05" customHeight="1" spans="1:7">
      <c r="A205" s="56"/>
      <c r="B205" s="56"/>
      <c r="C205" s="56"/>
      <c r="D205" s="56"/>
      <c r="E205" s="112"/>
      <c r="F205" s="112"/>
      <c r="G205" s="112"/>
    </row>
    <row r="206" ht="19.95" customHeight="1" spans="1:7">
      <c r="A206" s="113" t="s">
        <v>351</v>
      </c>
      <c r="B206" s="113"/>
      <c r="C206" s="113"/>
      <c r="D206" s="113"/>
      <c r="E206" s="113"/>
      <c r="F206" s="113"/>
      <c r="G206" s="113"/>
    </row>
    <row r="207" ht="15" customHeight="1" spans="1:7">
      <c r="A207" s="114" t="s">
        <v>334</v>
      </c>
      <c r="B207" s="114"/>
      <c r="C207" s="115" t="s">
        <v>298</v>
      </c>
      <c r="D207" s="115" t="s">
        <v>299</v>
      </c>
      <c r="E207" s="115" t="s">
        <v>276</v>
      </c>
      <c r="F207" s="115" t="s">
        <v>300</v>
      </c>
      <c r="G207" s="115" t="s">
        <v>301</v>
      </c>
    </row>
    <row r="208" ht="37.95" customHeight="1" spans="1:7">
      <c r="A208" s="116" t="s">
        <v>352</v>
      </c>
      <c r="B208" s="117" t="s">
        <v>353</v>
      </c>
      <c r="C208" s="116" t="s">
        <v>32</v>
      </c>
      <c r="D208" s="116" t="s">
        <v>354</v>
      </c>
      <c r="E208" s="118">
        <v>0.1217</v>
      </c>
      <c r="F208" s="119">
        <v>0.47</v>
      </c>
      <c r="G208" s="119">
        <f>ROUND(ROUND(E208,8)*F208,2)</f>
        <v>0.06</v>
      </c>
    </row>
    <row r="209" ht="37.95" customHeight="1" spans="1:7">
      <c r="A209" s="116" t="s">
        <v>355</v>
      </c>
      <c r="B209" s="117" t="s">
        <v>356</v>
      </c>
      <c r="C209" s="116" t="s">
        <v>32</v>
      </c>
      <c r="D209" s="116" t="s">
        <v>337</v>
      </c>
      <c r="E209" s="118">
        <v>0.0135</v>
      </c>
      <c r="F209" s="119">
        <v>10.1</v>
      </c>
      <c r="G209" s="119">
        <f>ROUND(ROUND(E209,8)*F209,2)</f>
        <v>0.14</v>
      </c>
    </row>
    <row r="210" ht="28.95" customHeight="1" spans="1:7">
      <c r="A210" s="116" t="s">
        <v>357</v>
      </c>
      <c r="B210" s="117" t="s">
        <v>358</v>
      </c>
      <c r="C210" s="116" t="s">
        <v>32</v>
      </c>
      <c r="D210" s="116" t="s">
        <v>354</v>
      </c>
      <c r="E210" s="118">
        <v>0.1297</v>
      </c>
      <c r="F210" s="119">
        <v>0.78</v>
      </c>
      <c r="G210" s="119">
        <f>ROUND(ROUND(E210,8)*F210,2)</f>
        <v>0.1</v>
      </c>
    </row>
    <row r="211" ht="28.95" customHeight="1" spans="1:7">
      <c r="A211" s="116" t="s">
        <v>359</v>
      </c>
      <c r="B211" s="117" t="s">
        <v>360</v>
      </c>
      <c r="C211" s="116" t="s">
        <v>32</v>
      </c>
      <c r="D211" s="116" t="s">
        <v>337</v>
      </c>
      <c r="E211" s="118">
        <v>0.0055</v>
      </c>
      <c r="F211" s="119">
        <v>10.63</v>
      </c>
      <c r="G211" s="119">
        <f>ROUND(ROUND(E211,8)*F211,2)</f>
        <v>0.06</v>
      </c>
    </row>
    <row r="212" ht="18" customHeight="1" spans="1:7">
      <c r="A212" s="56"/>
      <c r="B212" s="56"/>
      <c r="C212" s="56"/>
      <c r="D212" s="56"/>
      <c r="E212" s="120" t="s">
        <v>338</v>
      </c>
      <c r="F212" s="120"/>
      <c r="G212" s="121">
        <f>SUM(G208:G211)</f>
        <v>0.36</v>
      </c>
    </row>
    <row r="213" ht="15" customHeight="1" spans="1:7">
      <c r="A213" s="114" t="s">
        <v>361</v>
      </c>
      <c r="B213" s="114"/>
      <c r="C213" s="115" t="s">
        <v>298</v>
      </c>
      <c r="D213" s="115" t="s">
        <v>299</v>
      </c>
      <c r="E213" s="115" t="s">
        <v>276</v>
      </c>
      <c r="F213" s="115" t="s">
        <v>300</v>
      </c>
      <c r="G213" s="115" t="s">
        <v>301</v>
      </c>
    </row>
    <row r="214" ht="21" customHeight="1" spans="1:7">
      <c r="A214" s="116" t="s">
        <v>362</v>
      </c>
      <c r="B214" s="117" t="s">
        <v>363</v>
      </c>
      <c r="C214" s="116" t="s">
        <v>32</v>
      </c>
      <c r="D214" s="116" t="s">
        <v>67</v>
      </c>
      <c r="E214" s="118">
        <v>0.0568</v>
      </c>
      <c r="F214" s="119">
        <v>145</v>
      </c>
      <c r="G214" s="119">
        <f>ROUND(ROUND(E214,8)*F214,2)</f>
        <v>8.24</v>
      </c>
    </row>
    <row r="215" ht="21" customHeight="1" spans="1:7">
      <c r="A215" s="116" t="s">
        <v>364</v>
      </c>
      <c r="B215" s="117" t="s">
        <v>365</v>
      </c>
      <c r="C215" s="116" t="s">
        <v>32</v>
      </c>
      <c r="D215" s="116" t="s">
        <v>67</v>
      </c>
      <c r="E215" s="118">
        <v>0.0087</v>
      </c>
      <c r="F215" s="119">
        <v>95.03</v>
      </c>
      <c r="G215" s="119">
        <f>ROUND(ROUND(E215,8)*F215,2)</f>
        <v>0.83</v>
      </c>
    </row>
    <row r="216" ht="15" customHeight="1" spans="1:7">
      <c r="A216" s="56"/>
      <c r="B216" s="56"/>
      <c r="C216" s="56"/>
      <c r="D216" s="56"/>
      <c r="E216" s="120" t="s">
        <v>366</v>
      </c>
      <c r="F216" s="120"/>
      <c r="G216" s="121">
        <f>SUM(G214:G215)</f>
        <v>9.07</v>
      </c>
    </row>
    <row r="217" ht="15" customHeight="1" spans="1:7">
      <c r="A217" s="114" t="s">
        <v>339</v>
      </c>
      <c r="B217" s="114"/>
      <c r="C217" s="115" t="s">
        <v>298</v>
      </c>
      <c r="D217" s="115" t="s">
        <v>299</v>
      </c>
      <c r="E217" s="115" t="s">
        <v>276</v>
      </c>
      <c r="F217" s="115" t="s">
        <v>300</v>
      </c>
      <c r="G217" s="115" t="s">
        <v>301</v>
      </c>
    </row>
    <row r="218" ht="15" customHeight="1" spans="1:7">
      <c r="A218" s="116" t="s">
        <v>367</v>
      </c>
      <c r="B218" s="117" t="s">
        <v>368</v>
      </c>
      <c r="C218" s="116" t="s">
        <v>32</v>
      </c>
      <c r="D218" s="116" t="s">
        <v>321</v>
      </c>
      <c r="E218" s="118">
        <v>0.2703</v>
      </c>
      <c r="F218" s="119">
        <v>29.63</v>
      </c>
      <c r="G218" s="119">
        <f>ROUND(ROUND(E218,8)*F218,2)</f>
        <v>8.01</v>
      </c>
    </row>
    <row r="219" ht="15" customHeight="1" spans="1:7">
      <c r="A219" s="116" t="s">
        <v>340</v>
      </c>
      <c r="B219" s="117" t="s">
        <v>341</v>
      </c>
      <c r="C219" s="116" t="s">
        <v>32</v>
      </c>
      <c r="D219" s="116" t="s">
        <v>321</v>
      </c>
      <c r="E219" s="118">
        <v>0.2703</v>
      </c>
      <c r="F219" s="119">
        <v>24.08</v>
      </c>
      <c r="G219" s="119">
        <f>ROUND(ROUND(E219,8)*F219,2)</f>
        <v>6.51</v>
      </c>
    </row>
    <row r="220" ht="18" customHeight="1" spans="1:7">
      <c r="A220" s="56"/>
      <c r="B220" s="56"/>
      <c r="C220" s="56"/>
      <c r="D220" s="56"/>
      <c r="E220" s="120" t="s">
        <v>342</v>
      </c>
      <c r="F220" s="120"/>
      <c r="G220" s="121">
        <f>SUM(G218:G219)</f>
        <v>14.52</v>
      </c>
    </row>
    <row r="221" ht="15" customHeight="1" spans="1:7">
      <c r="A221" s="56"/>
      <c r="B221" s="56"/>
      <c r="C221" s="56"/>
      <c r="D221" s="56"/>
      <c r="E221" s="65" t="s">
        <v>304</v>
      </c>
      <c r="F221" s="65"/>
      <c r="G221" s="122">
        <f>ROUND(SUM(G212,G216,G220),2)</f>
        <v>23.95</v>
      </c>
    </row>
    <row r="222" ht="10.05" customHeight="1" spans="1:7">
      <c r="A222" s="56"/>
      <c r="B222" s="56"/>
      <c r="C222" s="56"/>
      <c r="D222" s="56"/>
      <c r="E222" s="112"/>
      <c r="F222" s="112"/>
      <c r="G222" s="112"/>
    </row>
    <row r="223" ht="19.95" customHeight="1" spans="1:7">
      <c r="A223" s="113" t="s">
        <v>369</v>
      </c>
      <c r="B223" s="113"/>
      <c r="C223" s="113"/>
      <c r="D223" s="113"/>
      <c r="E223" s="113"/>
      <c r="F223" s="113"/>
      <c r="G223" s="113"/>
    </row>
    <row r="224" ht="15" customHeight="1" spans="1:7">
      <c r="A224" s="114" t="s">
        <v>339</v>
      </c>
      <c r="B224" s="114"/>
      <c r="C224" s="115" t="s">
        <v>298</v>
      </c>
      <c r="D224" s="115" t="s">
        <v>299</v>
      </c>
      <c r="E224" s="115" t="s">
        <v>276</v>
      </c>
      <c r="F224" s="115" t="s">
        <v>300</v>
      </c>
      <c r="G224" s="115" t="s">
        <v>301</v>
      </c>
    </row>
    <row r="225" ht="15" customHeight="1" spans="1:7">
      <c r="A225" s="116" t="s">
        <v>370</v>
      </c>
      <c r="B225" s="117" t="s">
        <v>371</v>
      </c>
      <c r="C225" s="116" t="s">
        <v>32</v>
      </c>
      <c r="D225" s="116" t="s">
        <v>321</v>
      </c>
      <c r="E225" s="118">
        <v>1.65</v>
      </c>
      <c r="F225" s="119">
        <v>29.85</v>
      </c>
      <c r="G225" s="119">
        <f>ROUND(ROUND(E225,8)*F225,2)</f>
        <v>49.25</v>
      </c>
    </row>
    <row r="226" ht="15" customHeight="1" spans="1:7">
      <c r="A226" s="116" t="s">
        <v>340</v>
      </c>
      <c r="B226" s="117" t="s">
        <v>341</v>
      </c>
      <c r="C226" s="116" t="s">
        <v>32</v>
      </c>
      <c r="D226" s="116" t="s">
        <v>321</v>
      </c>
      <c r="E226" s="118">
        <v>4.5</v>
      </c>
      <c r="F226" s="119">
        <v>24.08</v>
      </c>
      <c r="G226" s="119">
        <f>ROUND(ROUND(E226,8)*F226,2)</f>
        <v>108.36</v>
      </c>
    </row>
    <row r="227" ht="18" customHeight="1" spans="1:7">
      <c r="A227" s="56"/>
      <c r="B227" s="56"/>
      <c r="C227" s="56"/>
      <c r="D227" s="56"/>
      <c r="E227" s="120" t="s">
        <v>342</v>
      </c>
      <c r="F227" s="120"/>
      <c r="G227" s="121">
        <f>SUM(G225:G226)</f>
        <v>157.61</v>
      </c>
    </row>
    <row r="228" ht="15" customHeight="1" spans="1:7">
      <c r="A228" s="56"/>
      <c r="B228" s="56"/>
      <c r="C228" s="56"/>
      <c r="D228" s="56"/>
      <c r="E228" s="65" t="s">
        <v>304</v>
      </c>
      <c r="F228" s="65"/>
      <c r="G228" s="122">
        <f>ROUND(SUM(G227),2)</f>
        <v>157.61</v>
      </c>
    </row>
    <row r="229" ht="10.05" customHeight="1" spans="1:7">
      <c r="A229" s="56"/>
      <c r="B229" s="56"/>
      <c r="C229" s="56"/>
      <c r="D229" s="56"/>
      <c r="E229" s="112"/>
      <c r="F229" s="112"/>
      <c r="G229" s="112"/>
    </row>
    <row r="230" ht="19.95" customHeight="1" spans="1:7">
      <c r="A230" s="113" t="s">
        <v>372</v>
      </c>
      <c r="B230" s="113"/>
      <c r="C230" s="113"/>
      <c r="D230" s="113"/>
      <c r="E230" s="113"/>
      <c r="F230" s="113"/>
      <c r="G230" s="113"/>
    </row>
    <row r="231" ht="15" customHeight="1" spans="1:7">
      <c r="A231" s="114" t="s">
        <v>361</v>
      </c>
      <c r="B231" s="114"/>
      <c r="C231" s="115" t="s">
        <v>298</v>
      </c>
      <c r="D231" s="115" t="s">
        <v>299</v>
      </c>
      <c r="E231" s="115" t="s">
        <v>276</v>
      </c>
      <c r="F231" s="115" t="s">
        <v>300</v>
      </c>
      <c r="G231" s="115" t="s">
        <v>301</v>
      </c>
    </row>
    <row r="232" ht="37.95" customHeight="1" spans="1:7">
      <c r="A232" s="116" t="s">
        <v>373</v>
      </c>
      <c r="B232" s="117" t="s">
        <v>374</v>
      </c>
      <c r="C232" s="116" t="s">
        <v>32</v>
      </c>
      <c r="D232" s="116" t="s">
        <v>34</v>
      </c>
      <c r="E232" s="118">
        <v>1</v>
      </c>
      <c r="F232" s="119">
        <v>31.54</v>
      </c>
      <c r="G232" s="119">
        <f>ROUND(ROUND(E232,8)*F232,2)</f>
        <v>31.54</v>
      </c>
    </row>
    <row r="233" ht="15" customHeight="1" spans="1:7">
      <c r="A233" s="56"/>
      <c r="B233" s="56"/>
      <c r="C233" s="56"/>
      <c r="D233" s="56"/>
      <c r="E233" s="120" t="s">
        <v>366</v>
      </c>
      <c r="F233" s="120"/>
      <c r="G233" s="121">
        <f>SUM(G232:G232)</f>
        <v>31.54</v>
      </c>
    </row>
    <row r="234" ht="15" customHeight="1" spans="1:7">
      <c r="A234" s="114" t="s">
        <v>339</v>
      </c>
      <c r="B234" s="114"/>
      <c r="C234" s="115" t="s">
        <v>298</v>
      </c>
      <c r="D234" s="115" t="s">
        <v>299</v>
      </c>
      <c r="E234" s="115" t="s">
        <v>276</v>
      </c>
      <c r="F234" s="115" t="s">
        <v>300</v>
      </c>
      <c r="G234" s="115" t="s">
        <v>301</v>
      </c>
    </row>
    <row r="235" ht="15" customHeight="1" spans="1:7">
      <c r="A235" s="116" t="s">
        <v>375</v>
      </c>
      <c r="B235" s="117" t="s">
        <v>376</v>
      </c>
      <c r="C235" s="116" t="s">
        <v>32</v>
      </c>
      <c r="D235" s="116" t="s">
        <v>321</v>
      </c>
      <c r="E235" s="118">
        <v>0.5</v>
      </c>
      <c r="F235" s="119">
        <v>29.63</v>
      </c>
      <c r="G235" s="119">
        <f>ROUND(ROUND(E235,8)*F235,2)</f>
        <v>14.82</v>
      </c>
    </row>
    <row r="236" ht="18" customHeight="1" spans="1:7">
      <c r="A236" s="56"/>
      <c r="B236" s="56"/>
      <c r="C236" s="56"/>
      <c r="D236" s="56"/>
      <c r="E236" s="120" t="s">
        <v>342</v>
      </c>
      <c r="F236" s="120"/>
      <c r="G236" s="121">
        <f>SUM(G235:G235)</f>
        <v>14.82</v>
      </c>
    </row>
    <row r="237" ht="15" customHeight="1" spans="1:7">
      <c r="A237" s="56"/>
      <c r="B237" s="56"/>
      <c r="C237" s="56"/>
      <c r="D237" s="56"/>
      <c r="E237" s="65" t="s">
        <v>304</v>
      </c>
      <c r="F237" s="65"/>
      <c r="G237" s="122">
        <f>ROUND(SUM(G233,G236),2)</f>
        <v>46.36</v>
      </c>
    </row>
    <row r="238" ht="10.05" customHeight="1" spans="1:7">
      <c r="A238" s="56"/>
      <c r="B238" s="56"/>
      <c r="C238" s="56"/>
      <c r="D238" s="56"/>
      <c r="E238" s="112"/>
      <c r="F238" s="112"/>
      <c r="G238" s="112"/>
    </row>
    <row r="239" ht="19.95" customHeight="1" spans="1:7">
      <c r="A239" s="113" t="s">
        <v>377</v>
      </c>
      <c r="B239" s="113"/>
      <c r="C239" s="113"/>
      <c r="D239" s="113"/>
      <c r="E239" s="113"/>
      <c r="F239" s="113"/>
      <c r="G239" s="113"/>
    </row>
    <row r="240" ht="15" customHeight="1" spans="1:7">
      <c r="A240" s="114" t="s">
        <v>361</v>
      </c>
      <c r="B240" s="114"/>
      <c r="C240" s="115" t="s">
        <v>298</v>
      </c>
      <c r="D240" s="115" t="s">
        <v>299</v>
      </c>
      <c r="E240" s="115" t="s">
        <v>276</v>
      </c>
      <c r="F240" s="115" t="s">
        <v>300</v>
      </c>
      <c r="G240" s="115" t="s">
        <v>301</v>
      </c>
    </row>
    <row r="241" ht="28.95" customHeight="1" spans="1:7">
      <c r="A241" s="116" t="s">
        <v>378</v>
      </c>
      <c r="B241" s="117" t="s">
        <v>379</v>
      </c>
      <c r="C241" s="116" t="s">
        <v>32</v>
      </c>
      <c r="D241" s="116" t="s">
        <v>133</v>
      </c>
      <c r="E241" s="118">
        <v>4</v>
      </c>
      <c r="F241" s="119">
        <v>0.31</v>
      </c>
      <c r="G241" s="119">
        <f>ROUND(ROUND(E241,8)*F241,2)</f>
        <v>1.24</v>
      </c>
    </row>
    <row r="242" ht="21" customHeight="1" spans="1:7">
      <c r="A242" s="116" t="s">
        <v>380</v>
      </c>
      <c r="B242" s="117" t="s">
        <v>381</v>
      </c>
      <c r="C242" s="116" t="s">
        <v>32</v>
      </c>
      <c r="D242" s="116" t="s">
        <v>133</v>
      </c>
      <c r="E242" s="118">
        <v>1</v>
      </c>
      <c r="F242" s="119">
        <v>132</v>
      </c>
      <c r="G242" s="119">
        <f>ROUND(ROUND(E242,8)*F242,2)</f>
        <v>132</v>
      </c>
    </row>
    <row r="243" ht="15" customHeight="1" spans="1:7">
      <c r="A243" s="56"/>
      <c r="B243" s="56"/>
      <c r="C243" s="56"/>
      <c r="D243" s="56"/>
      <c r="E243" s="120" t="s">
        <v>366</v>
      </c>
      <c r="F243" s="120"/>
      <c r="G243" s="121">
        <f>SUM(G241:G242)</f>
        <v>133.24</v>
      </c>
    </row>
    <row r="244" ht="15" customHeight="1" spans="1:7">
      <c r="A244" s="114" t="s">
        <v>339</v>
      </c>
      <c r="B244" s="114"/>
      <c r="C244" s="115" t="s">
        <v>298</v>
      </c>
      <c r="D244" s="115" t="s">
        <v>299</v>
      </c>
      <c r="E244" s="115" t="s">
        <v>276</v>
      </c>
      <c r="F244" s="115" t="s">
        <v>300</v>
      </c>
      <c r="G244" s="115" t="s">
        <v>301</v>
      </c>
    </row>
    <row r="245" ht="15" customHeight="1" spans="1:7">
      <c r="A245" s="116" t="s">
        <v>340</v>
      </c>
      <c r="B245" s="117" t="s">
        <v>341</v>
      </c>
      <c r="C245" s="116" t="s">
        <v>32</v>
      </c>
      <c r="D245" s="116" t="s">
        <v>321</v>
      </c>
      <c r="E245" s="118">
        <v>0.4</v>
      </c>
      <c r="F245" s="119">
        <v>24.08</v>
      </c>
      <c r="G245" s="119">
        <f>ROUND(ROUND(E245,8)*F245,2)</f>
        <v>9.63</v>
      </c>
    </row>
    <row r="246" ht="18" customHeight="1" spans="1:7">
      <c r="A246" s="56"/>
      <c r="B246" s="56"/>
      <c r="C246" s="56"/>
      <c r="D246" s="56"/>
      <c r="E246" s="120" t="s">
        <v>342</v>
      </c>
      <c r="F246" s="120"/>
      <c r="G246" s="121">
        <f>SUM(G245:G245)</f>
        <v>9.63</v>
      </c>
    </row>
    <row r="247" ht="15" customHeight="1" spans="1:7">
      <c r="A247" s="56"/>
      <c r="B247" s="56"/>
      <c r="C247" s="56"/>
      <c r="D247" s="56"/>
      <c r="E247" s="65" t="s">
        <v>304</v>
      </c>
      <c r="F247" s="65"/>
      <c r="G247" s="122">
        <f>ROUND(SUM(G243,G246),2)</f>
        <v>142.87</v>
      </c>
    </row>
    <row r="248" ht="10.05" customHeight="1" spans="1:7">
      <c r="A248" s="56"/>
      <c r="B248" s="56"/>
      <c r="C248" s="56"/>
      <c r="D248" s="56"/>
      <c r="E248" s="112"/>
      <c r="F248" s="112"/>
      <c r="G248" s="112"/>
    </row>
    <row r="249" ht="19.95" customHeight="1" spans="1:7">
      <c r="A249" s="113" t="s">
        <v>382</v>
      </c>
      <c r="B249" s="113"/>
      <c r="C249" s="113"/>
      <c r="D249" s="113"/>
      <c r="E249" s="113"/>
      <c r="F249" s="113"/>
      <c r="G249" s="113"/>
    </row>
    <row r="250" ht="15" customHeight="1" spans="1:7">
      <c r="A250" s="114" t="s">
        <v>334</v>
      </c>
      <c r="B250" s="114"/>
      <c r="C250" s="115" t="s">
        <v>298</v>
      </c>
      <c r="D250" s="115" t="s">
        <v>299</v>
      </c>
      <c r="E250" s="115" t="s">
        <v>276</v>
      </c>
      <c r="F250" s="115" t="s">
        <v>300</v>
      </c>
      <c r="G250" s="115" t="s">
        <v>301</v>
      </c>
    </row>
    <row r="251" ht="46.05" customHeight="1" spans="1:7">
      <c r="A251" s="116" t="s">
        <v>383</v>
      </c>
      <c r="B251" s="117" t="s">
        <v>384</v>
      </c>
      <c r="C251" s="116" t="s">
        <v>32</v>
      </c>
      <c r="D251" s="116" t="s">
        <v>337</v>
      </c>
      <c r="E251" s="118">
        <v>0.003333</v>
      </c>
      <c r="F251" s="119">
        <v>219.22</v>
      </c>
      <c r="G251" s="119">
        <f>ROUND(ROUND(E251,8)*F251,2)</f>
        <v>0.73</v>
      </c>
    </row>
    <row r="252" ht="28.95" customHeight="1" spans="1:7">
      <c r="A252" s="116" t="s">
        <v>385</v>
      </c>
      <c r="B252" s="117" t="s">
        <v>386</v>
      </c>
      <c r="C252" s="116" t="s">
        <v>32</v>
      </c>
      <c r="D252" s="116" t="s">
        <v>337</v>
      </c>
      <c r="E252" s="118">
        <v>0.003333</v>
      </c>
      <c r="F252" s="119">
        <v>206.43</v>
      </c>
      <c r="G252" s="119">
        <f>ROUND(ROUND(E252,8)*F252,2)</f>
        <v>0.69</v>
      </c>
    </row>
    <row r="253" ht="18" customHeight="1" spans="1:7">
      <c r="A253" s="56"/>
      <c r="B253" s="56"/>
      <c r="C253" s="56"/>
      <c r="D253" s="56"/>
      <c r="E253" s="120" t="s">
        <v>338</v>
      </c>
      <c r="F253" s="120"/>
      <c r="G253" s="121">
        <f>SUM(G251:G252)</f>
        <v>1.42</v>
      </c>
    </row>
    <row r="254" ht="15" customHeight="1" spans="1:7">
      <c r="A254" s="114" t="s">
        <v>361</v>
      </c>
      <c r="B254" s="114"/>
      <c r="C254" s="115" t="s">
        <v>298</v>
      </c>
      <c r="D254" s="115" t="s">
        <v>299</v>
      </c>
      <c r="E254" s="115" t="s">
        <v>276</v>
      </c>
      <c r="F254" s="115" t="s">
        <v>300</v>
      </c>
      <c r="G254" s="115" t="s">
        <v>301</v>
      </c>
    </row>
    <row r="255" ht="15" customHeight="1" spans="1:7">
      <c r="A255" s="116" t="s">
        <v>387</v>
      </c>
      <c r="B255" s="117" t="s">
        <v>388</v>
      </c>
      <c r="C255" s="116" t="s">
        <v>32</v>
      </c>
      <c r="D255" s="116" t="s">
        <v>389</v>
      </c>
      <c r="E255" s="118">
        <v>0.13</v>
      </c>
      <c r="F255" s="119">
        <v>35.45</v>
      </c>
      <c r="G255" s="119">
        <f>ROUND(ROUND(E255,8)*F255,2)</f>
        <v>4.61</v>
      </c>
    </row>
    <row r="256" ht="21" customHeight="1" spans="1:7">
      <c r="A256" s="116" t="s">
        <v>390</v>
      </c>
      <c r="B256" s="117" t="s">
        <v>391</v>
      </c>
      <c r="C256" s="116" t="s">
        <v>32</v>
      </c>
      <c r="D256" s="116" t="s">
        <v>392</v>
      </c>
      <c r="E256" s="118">
        <v>0.4</v>
      </c>
      <c r="F256" s="119">
        <v>12.49</v>
      </c>
      <c r="G256" s="119">
        <f>ROUND(ROUND(E256,8)*F256,2)</f>
        <v>5</v>
      </c>
    </row>
    <row r="257" ht="21" customHeight="1" spans="1:7">
      <c r="A257" s="116" t="s">
        <v>393</v>
      </c>
      <c r="B257" s="117" t="s">
        <v>394</v>
      </c>
      <c r="C257" s="116" t="s">
        <v>32</v>
      </c>
      <c r="D257" s="116" t="s">
        <v>389</v>
      </c>
      <c r="E257" s="118">
        <v>0.6</v>
      </c>
      <c r="F257" s="119">
        <v>40.22</v>
      </c>
      <c r="G257" s="119">
        <f>ROUND(ROUND(E257,8)*F257,2)</f>
        <v>24.13</v>
      </c>
    </row>
    <row r="258" ht="15" customHeight="1" spans="1:7">
      <c r="A258" s="116" t="s">
        <v>395</v>
      </c>
      <c r="B258" s="117" t="s">
        <v>396</v>
      </c>
      <c r="C258" s="116" t="s">
        <v>32</v>
      </c>
      <c r="D258" s="116" t="s">
        <v>389</v>
      </c>
      <c r="E258" s="118">
        <v>0.03</v>
      </c>
      <c r="F258" s="119">
        <v>25.5</v>
      </c>
      <c r="G258" s="119">
        <f>ROUND(ROUND(E258,8)*F258,2)</f>
        <v>0.77</v>
      </c>
    </row>
    <row r="259" ht="15" customHeight="1" spans="1:7">
      <c r="A259" s="56"/>
      <c r="B259" s="56"/>
      <c r="C259" s="56"/>
      <c r="D259" s="56"/>
      <c r="E259" s="120" t="s">
        <v>366</v>
      </c>
      <c r="F259" s="120"/>
      <c r="G259" s="121">
        <f>SUM(G255:G258)</f>
        <v>34.51</v>
      </c>
    </row>
    <row r="260" ht="15" customHeight="1" spans="1:7">
      <c r="A260" s="114" t="s">
        <v>339</v>
      </c>
      <c r="B260" s="114"/>
      <c r="C260" s="115" t="s">
        <v>298</v>
      </c>
      <c r="D260" s="115" t="s">
        <v>299</v>
      </c>
      <c r="E260" s="115" t="s">
        <v>276</v>
      </c>
      <c r="F260" s="115" t="s">
        <v>300</v>
      </c>
      <c r="G260" s="115" t="s">
        <v>301</v>
      </c>
    </row>
    <row r="261" ht="15" customHeight="1" spans="1:7">
      <c r="A261" s="116" t="s">
        <v>340</v>
      </c>
      <c r="B261" s="117" t="s">
        <v>341</v>
      </c>
      <c r="C261" s="116" t="s">
        <v>32</v>
      </c>
      <c r="D261" s="116" t="s">
        <v>321</v>
      </c>
      <c r="E261" s="118">
        <v>0.03333</v>
      </c>
      <c r="F261" s="119">
        <v>24.08</v>
      </c>
      <c r="G261" s="119">
        <f>ROUND(ROUND(E261,8)*F261,2)</f>
        <v>0.8</v>
      </c>
    </row>
    <row r="262" ht="18" customHeight="1" spans="1:7">
      <c r="A262" s="56"/>
      <c r="B262" s="56"/>
      <c r="C262" s="56"/>
      <c r="D262" s="56"/>
      <c r="E262" s="120" t="s">
        <v>342</v>
      </c>
      <c r="F262" s="120"/>
      <c r="G262" s="121">
        <f>SUM(G261:G261)</f>
        <v>0.8</v>
      </c>
    </row>
    <row r="263" ht="15" customHeight="1" spans="1:7">
      <c r="A263" s="56"/>
      <c r="B263" s="56"/>
      <c r="C263" s="56"/>
      <c r="D263" s="56"/>
      <c r="E263" s="65" t="s">
        <v>304</v>
      </c>
      <c r="F263" s="65"/>
      <c r="G263" s="122">
        <f>ROUND(SUM(G253,G259,G262),2)</f>
        <v>36.73</v>
      </c>
    </row>
    <row r="264" ht="10.05" customHeight="1" spans="1:7">
      <c r="A264" s="56"/>
      <c r="B264" s="56"/>
      <c r="C264" s="56"/>
      <c r="D264" s="56"/>
      <c r="E264" s="112"/>
      <c r="F264" s="112"/>
      <c r="G264" s="112"/>
    </row>
    <row r="265" ht="19.95" customHeight="1" spans="1:7">
      <c r="A265" s="113" t="s">
        <v>296</v>
      </c>
      <c r="B265" s="113"/>
      <c r="C265" s="113"/>
      <c r="D265" s="113"/>
      <c r="E265" s="113"/>
      <c r="F265" s="113"/>
      <c r="G265" s="113"/>
    </row>
    <row r="266" ht="15" customHeight="1" spans="1:7">
      <c r="A266" s="114" t="s">
        <v>297</v>
      </c>
      <c r="B266" s="114"/>
      <c r="C266" s="115" t="s">
        <v>298</v>
      </c>
      <c r="D266" s="115" t="s">
        <v>299</v>
      </c>
      <c r="E266" s="115" t="s">
        <v>276</v>
      </c>
      <c r="F266" s="115" t="s">
        <v>300</v>
      </c>
      <c r="G266" s="115" t="s">
        <v>301</v>
      </c>
    </row>
    <row r="267" ht="21" customHeight="1" spans="1:7">
      <c r="A267" s="116" t="s">
        <v>36</v>
      </c>
      <c r="B267" s="117" t="s">
        <v>38</v>
      </c>
      <c r="C267" s="116" t="s">
        <v>302</v>
      </c>
      <c r="D267" s="116" t="s">
        <v>39</v>
      </c>
      <c r="E267" s="118">
        <v>1</v>
      </c>
      <c r="F267" s="119">
        <v>1200</v>
      </c>
      <c r="G267" s="119">
        <f>ROUND(ROUND(E267,8)*F267,2)</f>
        <v>1200</v>
      </c>
    </row>
    <row r="268" ht="15" customHeight="1" spans="1:7">
      <c r="A268" s="56"/>
      <c r="B268" s="56"/>
      <c r="C268" s="56"/>
      <c r="D268" s="56"/>
      <c r="E268" s="120" t="s">
        <v>303</v>
      </c>
      <c r="F268" s="120"/>
      <c r="G268" s="121">
        <f>SUM(G267:G267)</f>
        <v>1200</v>
      </c>
    </row>
    <row r="269" ht="15" customHeight="1" spans="1:7">
      <c r="A269" s="56"/>
      <c r="B269" s="56"/>
      <c r="C269" s="56"/>
      <c r="D269" s="56"/>
      <c r="E269" s="65" t="s">
        <v>304</v>
      </c>
      <c r="F269" s="65"/>
      <c r="G269" s="122">
        <f>ROUND(SUM(G268),2)</f>
        <v>1200</v>
      </c>
    </row>
    <row r="270" ht="10.05" customHeight="1" spans="1:7">
      <c r="A270" s="56"/>
      <c r="B270" s="56"/>
      <c r="C270" s="56"/>
      <c r="D270" s="56"/>
      <c r="E270" s="112"/>
      <c r="F270" s="112"/>
      <c r="G270" s="112"/>
    </row>
    <row r="271" ht="19.95" customHeight="1" spans="1:7">
      <c r="A271" s="113" t="s">
        <v>305</v>
      </c>
      <c r="B271" s="113"/>
      <c r="C271" s="113"/>
      <c r="D271" s="113"/>
      <c r="E271" s="113"/>
      <c r="F271" s="113"/>
      <c r="G271" s="113"/>
    </row>
    <row r="272" ht="15" customHeight="1" spans="1:7">
      <c r="A272" s="114" t="s">
        <v>297</v>
      </c>
      <c r="B272" s="114"/>
      <c r="C272" s="115" t="s">
        <v>298</v>
      </c>
      <c r="D272" s="115" t="s">
        <v>299</v>
      </c>
      <c r="E272" s="115" t="s">
        <v>276</v>
      </c>
      <c r="F272" s="115" t="s">
        <v>300</v>
      </c>
      <c r="G272" s="115" t="s">
        <v>301</v>
      </c>
    </row>
    <row r="273" ht="21" customHeight="1" spans="1:7">
      <c r="A273" s="116" t="s">
        <v>45</v>
      </c>
      <c r="B273" s="117" t="s">
        <v>46</v>
      </c>
      <c r="C273" s="116" t="s">
        <v>302</v>
      </c>
      <c r="D273" s="116" t="s">
        <v>47</v>
      </c>
      <c r="E273" s="118">
        <v>1</v>
      </c>
      <c r="F273" s="119">
        <v>883.33</v>
      </c>
      <c r="G273" s="119">
        <f>ROUND(ROUND(E273,8)*F273,2)</f>
        <v>883.33</v>
      </c>
    </row>
    <row r="274" ht="15" customHeight="1" spans="1:7">
      <c r="A274" s="56"/>
      <c r="B274" s="56"/>
      <c r="C274" s="56"/>
      <c r="D274" s="56"/>
      <c r="E274" s="120" t="s">
        <v>303</v>
      </c>
      <c r="F274" s="120"/>
      <c r="G274" s="121">
        <f>SUM(G273:G273)</f>
        <v>883.33</v>
      </c>
    </row>
    <row r="275" ht="15" customHeight="1" spans="1:7">
      <c r="A275" s="56"/>
      <c r="B275" s="56"/>
      <c r="C275" s="56"/>
      <c r="D275" s="56"/>
      <c r="E275" s="65" t="s">
        <v>304</v>
      </c>
      <c r="F275" s="65"/>
      <c r="G275" s="122">
        <f>ROUND(SUM(G274),2)</f>
        <v>883.33</v>
      </c>
    </row>
    <row r="276" ht="10.05" customHeight="1" spans="1:7">
      <c r="A276" s="56"/>
      <c r="B276" s="56"/>
      <c r="C276" s="56"/>
      <c r="D276" s="56"/>
      <c r="E276" s="112"/>
      <c r="F276" s="112"/>
      <c r="G276" s="112"/>
    </row>
    <row r="277" ht="19.95" customHeight="1" spans="1:7">
      <c r="A277" s="113" t="s">
        <v>306</v>
      </c>
      <c r="B277" s="113"/>
      <c r="C277" s="113"/>
      <c r="D277" s="113"/>
      <c r="E277" s="113"/>
      <c r="F277" s="113"/>
      <c r="G277" s="113"/>
    </row>
    <row r="278" ht="15" customHeight="1" spans="1:7">
      <c r="A278" s="114" t="s">
        <v>297</v>
      </c>
      <c r="B278" s="114"/>
      <c r="C278" s="115" t="s">
        <v>298</v>
      </c>
      <c r="D278" s="115" t="s">
        <v>299</v>
      </c>
      <c r="E278" s="115" t="s">
        <v>276</v>
      </c>
      <c r="F278" s="115" t="s">
        <v>300</v>
      </c>
      <c r="G278" s="115" t="s">
        <v>301</v>
      </c>
    </row>
    <row r="279" ht="21" customHeight="1" spans="1:7">
      <c r="A279" s="116" t="s">
        <v>49</v>
      </c>
      <c r="B279" s="117" t="s">
        <v>50</v>
      </c>
      <c r="C279" s="116" t="s">
        <v>302</v>
      </c>
      <c r="D279" s="116" t="s">
        <v>47</v>
      </c>
      <c r="E279" s="118">
        <v>1</v>
      </c>
      <c r="F279" s="119">
        <v>883.33</v>
      </c>
      <c r="G279" s="119">
        <f>ROUND(ROUND(E279,8)*F279,2)</f>
        <v>883.33</v>
      </c>
    </row>
    <row r="280" ht="15" customHeight="1" spans="1:7">
      <c r="A280" s="56"/>
      <c r="B280" s="56"/>
      <c r="C280" s="56"/>
      <c r="D280" s="56"/>
      <c r="E280" s="120" t="s">
        <v>303</v>
      </c>
      <c r="F280" s="120"/>
      <c r="G280" s="121">
        <f>SUM(G279:G279)</f>
        <v>883.33</v>
      </c>
    </row>
    <row r="281" ht="15" customHeight="1" spans="1:7">
      <c r="A281" s="56"/>
      <c r="B281" s="56"/>
      <c r="C281" s="56"/>
      <c r="D281" s="56"/>
      <c r="E281" s="65" t="s">
        <v>304</v>
      </c>
      <c r="F281" s="65"/>
      <c r="G281" s="122">
        <f>ROUND(SUM(G280),2)</f>
        <v>883.33</v>
      </c>
    </row>
    <row r="282" ht="10.05" customHeight="1" spans="1:7">
      <c r="A282" s="56"/>
      <c r="B282" s="56"/>
      <c r="C282" s="56"/>
      <c r="D282" s="56"/>
      <c r="E282" s="112"/>
      <c r="F282" s="112"/>
      <c r="G282" s="112"/>
    </row>
    <row r="283" ht="19.95" customHeight="1" spans="1:7">
      <c r="A283" s="113" t="s">
        <v>307</v>
      </c>
      <c r="B283" s="113"/>
      <c r="C283" s="113"/>
      <c r="D283" s="113"/>
      <c r="E283" s="113"/>
      <c r="F283" s="113"/>
      <c r="G283" s="113"/>
    </row>
    <row r="284" ht="15" customHeight="1" spans="1:7">
      <c r="A284" s="114" t="s">
        <v>308</v>
      </c>
      <c r="B284" s="114"/>
      <c r="C284" s="115" t="s">
        <v>298</v>
      </c>
      <c r="D284" s="115" t="s">
        <v>299</v>
      </c>
      <c r="E284" s="115" t="s">
        <v>276</v>
      </c>
      <c r="F284" s="115" t="s">
        <v>300</v>
      </c>
      <c r="G284" s="115" t="s">
        <v>301</v>
      </c>
    </row>
    <row r="285" ht="21" customHeight="1" spans="1:7">
      <c r="A285" s="116" t="s">
        <v>309</v>
      </c>
      <c r="B285" s="117" t="s">
        <v>310</v>
      </c>
      <c r="C285" s="116" t="s">
        <v>32</v>
      </c>
      <c r="D285" s="116" t="s">
        <v>43</v>
      </c>
      <c r="E285" s="118">
        <v>1</v>
      </c>
      <c r="F285" s="119">
        <v>138.98</v>
      </c>
      <c r="G285" s="119">
        <f>ROUND(ROUND(E285,8)*F285,2)</f>
        <v>138.98</v>
      </c>
    </row>
    <row r="286" ht="21" customHeight="1" spans="1:7">
      <c r="A286" s="116" t="s">
        <v>311</v>
      </c>
      <c r="B286" s="117" t="s">
        <v>312</v>
      </c>
      <c r="C286" s="116" t="s">
        <v>32</v>
      </c>
      <c r="D286" s="116" t="s">
        <v>43</v>
      </c>
      <c r="E286" s="118">
        <v>1</v>
      </c>
      <c r="F286" s="119">
        <v>270.51</v>
      </c>
      <c r="G286" s="119">
        <f>ROUND(ROUND(E286,8)*F286,2)</f>
        <v>270.51</v>
      </c>
    </row>
    <row r="287" ht="21" customHeight="1" spans="1:7">
      <c r="A287" s="116" t="s">
        <v>313</v>
      </c>
      <c r="B287" s="117" t="s">
        <v>314</v>
      </c>
      <c r="C287" s="116" t="s">
        <v>32</v>
      </c>
      <c r="D287" s="116" t="s">
        <v>43</v>
      </c>
      <c r="E287" s="118">
        <v>1</v>
      </c>
      <c r="F287" s="119">
        <v>9.89</v>
      </c>
      <c r="G287" s="119">
        <f>ROUND(ROUND(E287,8)*F287,2)</f>
        <v>9.89</v>
      </c>
    </row>
    <row r="288" ht="21" customHeight="1" spans="1:7">
      <c r="A288" s="116" t="s">
        <v>315</v>
      </c>
      <c r="B288" s="117" t="s">
        <v>316</v>
      </c>
      <c r="C288" s="116" t="s">
        <v>32</v>
      </c>
      <c r="D288" s="116" t="s">
        <v>43</v>
      </c>
      <c r="E288" s="118">
        <v>1</v>
      </c>
      <c r="F288" s="119">
        <v>15.46</v>
      </c>
      <c r="G288" s="119">
        <f>ROUND(ROUND(E288,8)*F288,2)</f>
        <v>15.46</v>
      </c>
    </row>
    <row r="289" ht="15" customHeight="1" spans="1:7">
      <c r="A289" s="56"/>
      <c r="B289" s="56"/>
      <c r="C289" s="56"/>
      <c r="D289" s="56"/>
      <c r="E289" s="120" t="s">
        <v>317</v>
      </c>
      <c r="F289" s="120"/>
      <c r="G289" s="121">
        <f>SUM(G285:G288)</f>
        <v>434.84</v>
      </c>
    </row>
    <row r="290" ht="15" customHeight="1" spans="1:7">
      <c r="A290" s="114" t="s">
        <v>318</v>
      </c>
      <c r="B290" s="114"/>
      <c r="C290" s="115" t="s">
        <v>298</v>
      </c>
      <c r="D290" s="115" t="s">
        <v>299</v>
      </c>
      <c r="E290" s="115" t="s">
        <v>276</v>
      </c>
      <c r="F290" s="115" t="s">
        <v>300</v>
      </c>
      <c r="G290" s="115" t="s">
        <v>301</v>
      </c>
    </row>
    <row r="291" ht="21" customHeight="1" spans="1:7">
      <c r="A291" s="116" t="s">
        <v>319</v>
      </c>
      <c r="B291" s="117" t="s">
        <v>320</v>
      </c>
      <c r="C291" s="116" t="s">
        <v>32</v>
      </c>
      <c r="D291" s="116" t="s">
        <v>321</v>
      </c>
      <c r="E291" s="118">
        <v>220</v>
      </c>
      <c r="F291" s="119">
        <v>2.48</v>
      </c>
      <c r="G291" s="119">
        <f>ROUND(ROUND(E291,8)*F291,2)</f>
        <v>545.6</v>
      </c>
    </row>
    <row r="292" ht="21" customHeight="1" spans="1:7">
      <c r="A292" s="116" t="s">
        <v>322</v>
      </c>
      <c r="B292" s="117" t="s">
        <v>323</v>
      </c>
      <c r="C292" s="116" t="s">
        <v>32</v>
      </c>
      <c r="D292" s="116" t="s">
        <v>321</v>
      </c>
      <c r="E292" s="118">
        <v>220</v>
      </c>
      <c r="F292" s="119">
        <v>2.48</v>
      </c>
      <c r="G292" s="119">
        <f>ROUND(ROUND(E292,8)*F292,2)</f>
        <v>545.6</v>
      </c>
    </row>
    <row r="293" ht="15" customHeight="1" spans="1:7">
      <c r="A293" s="56"/>
      <c r="B293" s="56"/>
      <c r="C293" s="56"/>
      <c r="D293" s="56"/>
      <c r="E293" s="120" t="s">
        <v>324</v>
      </c>
      <c r="F293" s="120"/>
      <c r="G293" s="121">
        <f>SUM(G291:G292)</f>
        <v>1091.2</v>
      </c>
    </row>
    <row r="294" ht="15" customHeight="1" spans="1:7">
      <c r="A294" s="114" t="s">
        <v>325</v>
      </c>
      <c r="B294" s="114"/>
      <c r="C294" s="115" t="s">
        <v>298</v>
      </c>
      <c r="D294" s="115" t="s">
        <v>299</v>
      </c>
      <c r="E294" s="115" t="s">
        <v>276</v>
      </c>
      <c r="F294" s="115" t="s">
        <v>300</v>
      </c>
      <c r="G294" s="115" t="s">
        <v>301</v>
      </c>
    </row>
    <row r="295" ht="15" customHeight="1" spans="1:7">
      <c r="A295" s="116" t="s">
        <v>326</v>
      </c>
      <c r="B295" s="117" t="s">
        <v>327</v>
      </c>
      <c r="C295" s="116" t="s">
        <v>32</v>
      </c>
      <c r="D295" s="116" t="s">
        <v>43</v>
      </c>
      <c r="E295" s="118">
        <v>1</v>
      </c>
      <c r="F295" s="119">
        <v>5471.41</v>
      </c>
      <c r="G295" s="119">
        <f>ROUND(ROUND(E295,8)*F295,2)</f>
        <v>5471.41</v>
      </c>
    </row>
    <row r="296" ht="15" customHeight="1" spans="1:7">
      <c r="A296" s="56"/>
      <c r="B296" s="56"/>
      <c r="C296" s="56"/>
      <c r="D296" s="56"/>
      <c r="E296" s="120" t="s">
        <v>328</v>
      </c>
      <c r="F296" s="120"/>
      <c r="G296" s="121">
        <f>SUM(G295:G295)</f>
        <v>5471.41</v>
      </c>
    </row>
    <row r="297" ht="15" customHeight="1" spans="1:7">
      <c r="A297" s="114" t="s">
        <v>329</v>
      </c>
      <c r="B297" s="114"/>
      <c r="C297" s="115" t="s">
        <v>298</v>
      </c>
      <c r="D297" s="115" t="s">
        <v>299</v>
      </c>
      <c r="E297" s="115" t="s">
        <v>276</v>
      </c>
      <c r="F297" s="115" t="s">
        <v>300</v>
      </c>
      <c r="G297" s="115" t="s">
        <v>301</v>
      </c>
    </row>
    <row r="298" ht="21" customHeight="1" spans="1:7">
      <c r="A298" s="116" t="s">
        <v>330</v>
      </c>
      <c r="B298" s="117" t="s">
        <v>331</v>
      </c>
      <c r="C298" s="116" t="s">
        <v>32</v>
      </c>
      <c r="D298" s="116" t="s">
        <v>43</v>
      </c>
      <c r="E298" s="118">
        <v>1</v>
      </c>
      <c r="F298" s="119">
        <v>34.25</v>
      </c>
      <c r="G298" s="119">
        <f>ROUND(ROUND(E298,8)*F298,2)</f>
        <v>34.25</v>
      </c>
    </row>
    <row r="299" ht="15" customHeight="1" spans="1:7">
      <c r="A299" s="56"/>
      <c r="B299" s="56"/>
      <c r="C299" s="56"/>
      <c r="D299" s="56"/>
      <c r="E299" s="120" t="s">
        <v>332</v>
      </c>
      <c r="F299" s="120"/>
      <c r="G299" s="121">
        <f>SUM(G298:G298)</f>
        <v>34.25</v>
      </c>
    </row>
    <row r="300" ht="15" customHeight="1" spans="1:7">
      <c r="A300" s="56"/>
      <c r="B300" s="56"/>
      <c r="C300" s="56"/>
      <c r="D300" s="56"/>
      <c r="E300" s="65" t="s">
        <v>304</v>
      </c>
      <c r="F300" s="65"/>
      <c r="G300" s="122">
        <f>ROUND(SUM(G289,G293,G296,G299),2)</f>
        <v>7031.7</v>
      </c>
    </row>
    <row r="301" ht="10.05" customHeight="1" spans="1:7">
      <c r="A301" s="56"/>
      <c r="B301" s="56"/>
      <c r="C301" s="56"/>
      <c r="D301" s="56"/>
      <c r="E301" s="112"/>
      <c r="F301" s="112"/>
      <c r="G301" s="112"/>
    </row>
    <row r="302" ht="19.95" customHeight="1" spans="1:7">
      <c r="A302" s="113" t="s">
        <v>333</v>
      </c>
      <c r="B302" s="113"/>
      <c r="C302" s="113"/>
      <c r="D302" s="113"/>
      <c r="E302" s="113"/>
      <c r="F302" s="113"/>
      <c r="G302" s="113"/>
    </row>
    <row r="303" ht="15" customHeight="1" spans="1:7">
      <c r="A303" s="114" t="s">
        <v>334</v>
      </c>
      <c r="B303" s="114"/>
      <c r="C303" s="115" t="s">
        <v>298</v>
      </c>
      <c r="D303" s="115" t="s">
        <v>299</v>
      </c>
      <c r="E303" s="115" t="s">
        <v>276</v>
      </c>
      <c r="F303" s="115" t="s">
        <v>300</v>
      </c>
      <c r="G303" s="115" t="s">
        <v>301</v>
      </c>
    </row>
    <row r="304" ht="28.95" customHeight="1" spans="1:7">
      <c r="A304" s="116" t="s">
        <v>335</v>
      </c>
      <c r="B304" s="117" t="s">
        <v>336</v>
      </c>
      <c r="C304" s="116" t="s">
        <v>32</v>
      </c>
      <c r="D304" s="116" t="s">
        <v>337</v>
      </c>
      <c r="E304" s="118">
        <v>0.00794</v>
      </c>
      <c r="F304" s="119">
        <v>280.26</v>
      </c>
      <c r="G304" s="119">
        <f>ROUND(ROUND(E304,8)*F304,2)</f>
        <v>2.23</v>
      </c>
    </row>
    <row r="305" ht="18" customHeight="1" spans="1:7">
      <c r="A305" s="56"/>
      <c r="B305" s="56"/>
      <c r="C305" s="56"/>
      <c r="D305" s="56"/>
      <c r="E305" s="120" t="s">
        <v>338</v>
      </c>
      <c r="F305" s="120"/>
      <c r="G305" s="121">
        <f>SUM(G304:G304)</f>
        <v>2.23</v>
      </c>
    </row>
    <row r="306" ht="15" customHeight="1" spans="1:7">
      <c r="A306" s="114" t="s">
        <v>339</v>
      </c>
      <c r="B306" s="114"/>
      <c r="C306" s="115" t="s">
        <v>298</v>
      </c>
      <c r="D306" s="115" t="s">
        <v>299</v>
      </c>
      <c r="E306" s="115" t="s">
        <v>276</v>
      </c>
      <c r="F306" s="115" t="s">
        <v>300</v>
      </c>
      <c r="G306" s="115" t="s">
        <v>301</v>
      </c>
    </row>
    <row r="307" ht="15" customHeight="1" spans="1:7">
      <c r="A307" s="116" t="s">
        <v>340</v>
      </c>
      <c r="B307" s="117" t="s">
        <v>341</v>
      </c>
      <c r="C307" s="116" t="s">
        <v>32</v>
      </c>
      <c r="D307" s="116" t="s">
        <v>321</v>
      </c>
      <c r="E307" s="118">
        <v>0.0069</v>
      </c>
      <c r="F307" s="119">
        <v>24.08</v>
      </c>
      <c r="G307" s="119">
        <f>ROUND(ROUND(E307,8)*F307,2)</f>
        <v>0.17</v>
      </c>
    </row>
    <row r="308" ht="18" customHeight="1" spans="1:7">
      <c r="A308" s="56"/>
      <c r="B308" s="56"/>
      <c r="C308" s="56"/>
      <c r="D308" s="56"/>
      <c r="E308" s="120" t="s">
        <v>342</v>
      </c>
      <c r="F308" s="120"/>
      <c r="G308" s="121">
        <f>SUM(G307:G307)</f>
        <v>0.17</v>
      </c>
    </row>
    <row r="309" ht="15" customHeight="1" spans="1:7">
      <c r="A309" s="56"/>
      <c r="B309" s="56"/>
      <c r="C309" s="56"/>
      <c r="D309" s="56"/>
      <c r="E309" s="65" t="s">
        <v>304</v>
      </c>
      <c r="F309" s="65"/>
      <c r="G309" s="122">
        <f>ROUND(SUM(G305,G308),2)</f>
        <v>2.4</v>
      </c>
    </row>
    <row r="310" ht="10.05" customHeight="1" spans="1:7">
      <c r="A310" s="56"/>
      <c r="B310" s="56"/>
      <c r="C310" s="56"/>
      <c r="D310" s="56"/>
      <c r="E310" s="112"/>
      <c r="F310" s="112"/>
      <c r="G310" s="112"/>
    </row>
    <row r="311" ht="19.95" customHeight="1" spans="1:7">
      <c r="A311" s="113" t="s">
        <v>343</v>
      </c>
      <c r="B311" s="113"/>
      <c r="C311" s="113"/>
      <c r="D311" s="113"/>
      <c r="E311" s="113"/>
      <c r="F311" s="113"/>
      <c r="G311" s="113"/>
    </row>
    <row r="312" ht="15" customHeight="1" spans="1:7">
      <c r="A312" s="114" t="s">
        <v>334</v>
      </c>
      <c r="B312" s="114"/>
      <c r="C312" s="115" t="s">
        <v>298</v>
      </c>
      <c r="D312" s="115" t="s">
        <v>299</v>
      </c>
      <c r="E312" s="115" t="s">
        <v>276</v>
      </c>
      <c r="F312" s="115" t="s">
        <v>300</v>
      </c>
      <c r="G312" s="115" t="s">
        <v>301</v>
      </c>
    </row>
    <row r="313" ht="37.95" customHeight="1" spans="1:7">
      <c r="A313" s="116" t="s">
        <v>344</v>
      </c>
      <c r="B313" s="117" t="s">
        <v>345</v>
      </c>
      <c r="C313" s="116" t="s">
        <v>32</v>
      </c>
      <c r="D313" s="116" t="s">
        <v>337</v>
      </c>
      <c r="E313" s="118">
        <v>0.003</v>
      </c>
      <c r="F313" s="119">
        <v>333.19</v>
      </c>
      <c r="G313" s="119">
        <f>ROUND(ROUND(E313,8)*F313,2)</f>
        <v>1</v>
      </c>
    </row>
    <row r="314" ht="28.95" customHeight="1" spans="1:7">
      <c r="A314" s="116" t="s">
        <v>346</v>
      </c>
      <c r="B314" s="117" t="s">
        <v>347</v>
      </c>
      <c r="C314" s="116" t="s">
        <v>32</v>
      </c>
      <c r="D314" s="116" t="s">
        <v>337</v>
      </c>
      <c r="E314" s="118">
        <v>0.008</v>
      </c>
      <c r="F314" s="119">
        <v>166.45</v>
      </c>
      <c r="G314" s="119">
        <f>ROUND(ROUND(E314,8)*F314,2)</f>
        <v>1.33</v>
      </c>
    </row>
    <row r="315" ht="18" customHeight="1" spans="1:7">
      <c r="A315" s="56"/>
      <c r="B315" s="56"/>
      <c r="C315" s="56"/>
      <c r="D315" s="56"/>
      <c r="E315" s="120" t="s">
        <v>338</v>
      </c>
      <c r="F315" s="120"/>
      <c r="G315" s="121">
        <f>SUM(G313:G314)</f>
        <v>2.33</v>
      </c>
    </row>
    <row r="316" ht="15" customHeight="1" spans="1:7">
      <c r="A316" s="114" t="s">
        <v>339</v>
      </c>
      <c r="B316" s="114"/>
      <c r="C316" s="115" t="s">
        <v>298</v>
      </c>
      <c r="D316" s="115" t="s">
        <v>299</v>
      </c>
      <c r="E316" s="115" t="s">
        <v>276</v>
      </c>
      <c r="F316" s="115" t="s">
        <v>300</v>
      </c>
      <c r="G316" s="115" t="s">
        <v>301</v>
      </c>
    </row>
    <row r="317" ht="15" customHeight="1" spans="1:7">
      <c r="A317" s="116" t="s">
        <v>340</v>
      </c>
      <c r="B317" s="117" t="s">
        <v>341</v>
      </c>
      <c r="C317" s="116" t="s">
        <v>32</v>
      </c>
      <c r="D317" s="116" t="s">
        <v>321</v>
      </c>
      <c r="E317" s="118">
        <v>0.008</v>
      </c>
      <c r="F317" s="119">
        <v>24.08</v>
      </c>
      <c r="G317" s="119">
        <f>ROUND(ROUND(E317,8)*F317,2)</f>
        <v>0.19</v>
      </c>
    </row>
    <row r="318" ht="18" customHeight="1" spans="1:7">
      <c r="A318" s="56"/>
      <c r="B318" s="56"/>
      <c r="C318" s="56"/>
      <c r="D318" s="56"/>
      <c r="E318" s="120" t="s">
        <v>342</v>
      </c>
      <c r="F318" s="120"/>
      <c r="G318" s="121">
        <f>SUM(G317:G317)</f>
        <v>0.19</v>
      </c>
    </row>
    <row r="319" ht="15" customHeight="1" spans="1:7">
      <c r="A319" s="56"/>
      <c r="B319" s="56"/>
      <c r="C319" s="56"/>
      <c r="D319" s="56"/>
      <c r="E319" s="65" t="s">
        <v>304</v>
      </c>
      <c r="F319" s="65"/>
      <c r="G319" s="122">
        <f>ROUND(SUM(G315,G318),2)</f>
        <v>2.52</v>
      </c>
    </row>
    <row r="320" ht="10.05" customHeight="1" spans="1:7">
      <c r="A320" s="56"/>
      <c r="B320" s="56"/>
      <c r="C320" s="56"/>
      <c r="D320" s="56"/>
      <c r="E320" s="112"/>
      <c r="F320" s="112"/>
      <c r="G320" s="112"/>
    </row>
    <row r="321" ht="19.95" customHeight="1" spans="1:7">
      <c r="A321" s="113" t="s">
        <v>343</v>
      </c>
      <c r="B321" s="113"/>
      <c r="C321" s="113"/>
      <c r="D321" s="113"/>
      <c r="E321" s="113"/>
      <c r="F321" s="113"/>
      <c r="G321" s="113"/>
    </row>
    <row r="322" ht="15" customHeight="1" spans="1:7">
      <c r="A322" s="114" t="s">
        <v>334</v>
      </c>
      <c r="B322" s="114"/>
      <c r="C322" s="115" t="s">
        <v>298</v>
      </c>
      <c r="D322" s="115" t="s">
        <v>299</v>
      </c>
      <c r="E322" s="115" t="s">
        <v>276</v>
      </c>
      <c r="F322" s="115" t="s">
        <v>300</v>
      </c>
      <c r="G322" s="115" t="s">
        <v>301</v>
      </c>
    </row>
    <row r="323" ht="37.95" customHeight="1" spans="1:7">
      <c r="A323" s="116" t="s">
        <v>344</v>
      </c>
      <c r="B323" s="117" t="s">
        <v>345</v>
      </c>
      <c r="C323" s="116" t="s">
        <v>32</v>
      </c>
      <c r="D323" s="116" t="s">
        <v>337</v>
      </c>
      <c r="E323" s="118">
        <v>0.003</v>
      </c>
      <c r="F323" s="119">
        <v>333.19</v>
      </c>
      <c r="G323" s="119">
        <f>ROUND(ROUND(E323,8)*F323,2)</f>
        <v>1</v>
      </c>
    </row>
    <row r="324" ht="28.95" customHeight="1" spans="1:7">
      <c r="A324" s="116" t="s">
        <v>346</v>
      </c>
      <c r="B324" s="117" t="s">
        <v>347</v>
      </c>
      <c r="C324" s="116" t="s">
        <v>32</v>
      </c>
      <c r="D324" s="116" t="s">
        <v>337</v>
      </c>
      <c r="E324" s="118">
        <v>0.008</v>
      </c>
      <c r="F324" s="119">
        <v>166.45</v>
      </c>
      <c r="G324" s="119">
        <f>ROUND(ROUND(E324,8)*F324,2)</f>
        <v>1.33</v>
      </c>
    </row>
    <row r="325" ht="18" customHeight="1" spans="1:7">
      <c r="A325" s="56"/>
      <c r="B325" s="56"/>
      <c r="C325" s="56"/>
      <c r="D325" s="56"/>
      <c r="E325" s="120" t="s">
        <v>338</v>
      </c>
      <c r="F325" s="120"/>
      <c r="G325" s="121">
        <f>SUM(G323:G324)</f>
        <v>2.33</v>
      </c>
    </row>
    <row r="326" ht="15" customHeight="1" spans="1:7">
      <c r="A326" s="114" t="s">
        <v>339</v>
      </c>
      <c r="B326" s="114"/>
      <c r="C326" s="115" t="s">
        <v>298</v>
      </c>
      <c r="D326" s="115" t="s">
        <v>299</v>
      </c>
      <c r="E326" s="115" t="s">
        <v>276</v>
      </c>
      <c r="F326" s="115" t="s">
        <v>300</v>
      </c>
      <c r="G326" s="115" t="s">
        <v>301</v>
      </c>
    </row>
    <row r="327" ht="15" customHeight="1" spans="1:7">
      <c r="A327" s="116" t="s">
        <v>340</v>
      </c>
      <c r="B327" s="117" t="s">
        <v>341</v>
      </c>
      <c r="C327" s="116" t="s">
        <v>32</v>
      </c>
      <c r="D327" s="116" t="s">
        <v>321</v>
      </c>
      <c r="E327" s="118">
        <v>0.008</v>
      </c>
      <c r="F327" s="119">
        <v>24.08</v>
      </c>
      <c r="G327" s="119">
        <f>ROUND(ROUND(E327,8)*F327,2)</f>
        <v>0.19</v>
      </c>
    </row>
    <row r="328" ht="18" customHeight="1" spans="1:7">
      <c r="A328" s="56"/>
      <c r="B328" s="56"/>
      <c r="C328" s="56"/>
      <c r="D328" s="56"/>
      <c r="E328" s="120" t="s">
        <v>342</v>
      </c>
      <c r="F328" s="120"/>
      <c r="G328" s="121">
        <f>SUM(G327:G327)</f>
        <v>0.19</v>
      </c>
    </row>
    <row r="329" ht="15" customHeight="1" spans="1:7">
      <c r="A329" s="56"/>
      <c r="B329" s="56"/>
      <c r="C329" s="56"/>
      <c r="D329" s="56"/>
      <c r="E329" s="65" t="s">
        <v>304</v>
      </c>
      <c r="F329" s="65"/>
      <c r="G329" s="122">
        <f>ROUND(SUM(G325,G328),2)</f>
        <v>2.52</v>
      </c>
    </row>
    <row r="330" ht="10.05" customHeight="1" spans="1:7">
      <c r="A330" s="56"/>
      <c r="B330" s="56"/>
      <c r="C330" s="56"/>
      <c r="D330" s="56"/>
      <c r="E330" s="112"/>
      <c r="F330" s="112"/>
      <c r="G330" s="112"/>
    </row>
    <row r="331" ht="19.95" customHeight="1" spans="1:7">
      <c r="A331" s="113" t="s">
        <v>348</v>
      </c>
      <c r="B331" s="113"/>
      <c r="C331" s="113"/>
      <c r="D331" s="113"/>
      <c r="E331" s="113"/>
      <c r="F331" s="113"/>
      <c r="G331" s="113"/>
    </row>
    <row r="332" ht="15" customHeight="1" spans="1:7">
      <c r="A332" s="114" t="s">
        <v>334</v>
      </c>
      <c r="B332" s="114"/>
      <c r="C332" s="115" t="s">
        <v>298</v>
      </c>
      <c r="D332" s="115" t="s">
        <v>299</v>
      </c>
      <c r="E332" s="115" t="s">
        <v>276</v>
      </c>
      <c r="F332" s="115" t="s">
        <v>300</v>
      </c>
      <c r="G332" s="115" t="s">
        <v>301</v>
      </c>
    </row>
    <row r="333" ht="46.05" customHeight="1" spans="1:7">
      <c r="A333" s="116" t="s">
        <v>349</v>
      </c>
      <c r="B333" s="117" t="s">
        <v>350</v>
      </c>
      <c r="C333" s="116" t="s">
        <v>32</v>
      </c>
      <c r="D333" s="116" t="s">
        <v>337</v>
      </c>
      <c r="E333" s="118">
        <v>0.0046</v>
      </c>
      <c r="F333" s="119">
        <v>272.22</v>
      </c>
      <c r="G333" s="119">
        <f>ROUND(ROUND(E333,8)*F333,2)</f>
        <v>1.25</v>
      </c>
    </row>
    <row r="334" ht="18" customHeight="1" spans="1:7">
      <c r="A334" s="56"/>
      <c r="B334" s="56"/>
      <c r="C334" s="56"/>
      <c r="D334" s="56"/>
      <c r="E334" s="120" t="s">
        <v>338</v>
      </c>
      <c r="F334" s="120"/>
      <c r="G334" s="121">
        <f>SUM(G333:G333)</f>
        <v>1.25</v>
      </c>
    </row>
    <row r="335" ht="15" customHeight="1" spans="1:7">
      <c r="A335" s="56"/>
      <c r="B335" s="56"/>
      <c r="C335" s="56"/>
      <c r="D335" s="56"/>
      <c r="E335" s="65" t="s">
        <v>304</v>
      </c>
      <c r="F335" s="65"/>
      <c r="G335" s="122">
        <f>ROUND(SUM(G334),2)</f>
        <v>1.25</v>
      </c>
    </row>
    <row r="336" ht="10.05" customHeight="1" spans="1:7">
      <c r="A336" s="56"/>
      <c r="B336" s="56"/>
      <c r="C336" s="56"/>
      <c r="D336" s="56"/>
      <c r="E336" s="112"/>
      <c r="F336" s="112"/>
      <c r="G336" s="112"/>
    </row>
    <row r="337" ht="19.95" customHeight="1" spans="1:7">
      <c r="A337" s="113" t="s">
        <v>351</v>
      </c>
      <c r="B337" s="113"/>
      <c r="C337" s="113"/>
      <c r="D337" s="113"/>
      <c r="E337" s="113"/>
      <c r="F337" s="113"/>
      <c r="G337" s="113"/>
    </row>
    <row r="338" ht="15" customHeight="1" spans="1:7">
      <c r="A338" s="114" t="s">
        <v>334</v>
      </c>
      <c r="B338" s="114"/>
      <c r="C338" s="115" t="s">
        <v>298</v>
      </c>
      <c r="D338" s="115" t="s">
        <v>299</v>
      </c>
      <c r="E338" s="115" t="s">
        <v>276</v>
      </c>
      <c r="F338" s="115" t="s">
        <v>300</v>
      </c>
      <c r="G338" s="115" t="s">
        <v>301</v>
      </c>
    </row>
    <row r="339" ht="37.95" customHeight="1" spans="1:7">
      <c r="A339" s="116" t="s">
        <v>352</v>
      </c>
      <c r="B339" s="117" t="s">
        <v>353</v>
      </c>
      <c r="C339" s="116" t="s">
        <v>32</v>
      </c>
      <c r="D339" s="116" t="s">
        <v>354</v>
      </c>
      <c r="E339" s="118">
        <v>0.1217</v>
      </c>
      <c r="F339" s="119">
        <v>0.47</v>
      </c>
      <c r="G339" s="119">
        <f>ROUND(ROUND(E339,8)*F339,2)</f>
        <v>0.06</v>
      </c>
    </row>
    <row r="340" ht="37.95" customHeight="1" spans="1:7">
      <c r="A340" s="116" t="s">
        <v>355</v>
      </c>
      <c r="B340" s="117" t="s">
        <v>356</v>
      </c>
      <c r="C340" s="116" t="s">
        <v>32</v>
      </c>
      <c r="D340" s="116" t="s">
        <v>337</v>
      </c>
      <c r="E340" s="118">
        <v>0.0135</v>
      </c>
      <c r="F340" s="119">
        <v>10.1</v>
      </c>
      <c r="G340" s="119">
        <f>ROUND(ROUND(E340,8)*F340,2)</f>
        <v>0.14</v>
      </c>
    </row>
    <row r="341" ht="28.95" customHeight="1" spans="1:7">
      <c r="A341" s="116" t="s">
        <v>357</v>
      </c>
      <c r="B341" s="117" t="s">
        <v>358</v>
      </c>
      <c r="C341" s="116" t="s">
        <v>32</v>
      </c>
      <c r="D341" s="116" t="s">
        <v>354</v>
      </c>
      <c r="E341" s="118">
        <v>0.1297</v>
      </c>
      <c r="F341" s="119">
        <v>0.78</v>
      </c>
      <c r="G341" s="119">
        <f>ROUND(ROUND(E341,8)*F341,2)</f>
        <v>0.1</v>
      </c>
    </row>
    <row r="342" ht="28.95" customHeight="1" spans="1:7">
      <c r="A342" s="116" t="s">
        <v>359</v>
      </c>
      <c r="B342" s="117" t="s">
        <v>360</v>
      </c>
      <c r="C342" s="116" t="s">
        <v>32</v>
      </c>
      <c r="D342" s="116" t="s">
        <v>337</v>
      </c>
      <c r="E342" s="118">
        <v>0.0055</v>
      </c>
      <c r="F342" s="119">
        <v>10.63</v>
      </c>
      <c r="G342" s="119">
        <f>ROUND(ROUND(E342,8)*F342,2)</f>
        <v>0.06</v>
      </c>
    </row>
    <row r="343" ht="18" customHeight="1" spans="1:7">
      <c r="A343" s="56"/>
      <c r="B343" s="56"/>
      <c r="C343" s="56"/>
      <c r="D343" s="56"/>
      <c r="E343" s="120" t="s">
        <v>338</v>
      </c>
      <c r="F343" s="120"/>
      <c r="G343" s="121">
        <f>SUM(G339:G342)</f>
        <v>0.36</v>
      </c>
    </row>
    <row r="344" ht="15" customHeight="1" spans="1:7">
      <c r="A344" s="114" t="s">
        <v>361</v>
      </c>
      <c r="B344" s="114"/>
      <c r="C344" s="115" t="s">
        <v>298</v>
      </c>
      <c r="D344" s="115" t="s">
        <v>299</v>
      </c>
      <c r="E344" s="115" t="s">
        <v>276</v>
      </c>
      <c r="F344" s="115" t="s">
        <v>300</v>
      </c>
      <c r="G344" s="115" t="s">
        <v>301</v>
      </c>
    </row>
    <row r="345" ht="21" customHeight="1" spans="1:7">
      <c r="A345" s="116" t="s">
        <v>362</v>
      </c>
      <c r="B345" s="117" t="s">
        <v>363</v>
      </c>
      <c r="C345" s="116" t="s">
        <v>32</v>
      </c>
      <c r="D345" s="116" t="s">
        <v>67</v>
      </c>
      <c r="E345" s="118">
        <v>0.0568</v>
      </c>
      <c r="F345" s="119">
        <v>145</v>
      </c>
      <c r="G345" s="119">
        <f>ROUND(ROUND(E345,8)*F345,2)</f>
        <v>8.24</v>
      </c>
    </row>
    <row r="346" ht="21" customHeight="1" spans="1:7">
      <c r="A346" s="116" t="s">
        <v>364</v>
      </c>
      <c r="B346" s="117" t="s">
        <v>365</v>
      </c>
      <c r="C346" s="116" t="s">
        <v>32</v>
      </c>
      <c r="D346" s="116" t="s">
        <v>67</v>
      </c>
      <c r="E346" s="118">
        <v>0.0087</v>
      </c>
      <c r="F346" s="119">
        <v>95.03</v>
      </c>
      <c r="G346" s="119">
        <f>ROUND(ROUND(E346,8)*F346,2)</f>
        <v>0.83</v>
      </c>
    </row>
    <row r="347" ht="15" customHeight="1" spans="1:7">
      <c r="A347" s="56"/>
      <c r="B347" s="56"/>
      <c r="C347" s="56"/>
      <c r="D347" s="56"/>
      <c r="E347" s="120" t="s">
        <v>366</v>
      </c>
      <c r="F347" s="120"/>
      <c r="G347" s="121">
        <f>SUM(G345:G346)</f>
        <v>9.07</v>
      </c>
    </row>
    <row r="348" ht="15" customHeight="1" spans="1:7">
      <c r="A348" s="114" t="s">
        <v>339</v>
      </c>
      <c r="B348" s="114"/>
      <c r="C348" s="115" t="s">
        <v>298</v>
      </c>
      <c r="D348" s="115" t="s">
        <v>299</v>
      </c>
      <c r="E348" s="115" t="s">
        <v>276</v>
      </c>
      <c r="F348" s="115" t="s">
        <v>300</v>
      </c>
      <c r="G348" s="115" t="s">
        <v>301</v>
      </c>
    </row>
    <row r="349" ht="15" customHeight="1" spans="1:7">
      <c r="A349" s="116" t="s">
        <v>367</v>
      </c>
      <c r="B349" s="117" t="s">
        <v>368</v>
      </c>
      <c r="C349" s="116" t="s">
        <v>32</v>
      </c>
      <c r="D349" s="116" t="s">
        <v>321</v>
      </c>
      <c r="E349" s="118">
        <v>0.2703</v>
      </c>
      <c r="F349" s="119">
        <v>29.63</v>
      </c>
      <c r="G349" s="119">
        <f>ROUND(ROUND(E349,8)*F349,2)</f>
        <v>8.01</v>
      </c>
    </row>
    <row r="350" ht="15" customHeight="1" spans="1:7">
      <c r="A350" s="116" t="s">
        <v>340</v>
      </c>
      <c r="B350" s="117" t="s">
        <v>341</v>
      </c>
      <c r="C350" s="116" t="s">
        <v>32</v>
      </c>
      <c r="D350" s="116" t="s">
        <v>321</v>
      </c>
      <c r="E350" s="118">
        <v>0.2703</v>
      </c>
      <c r="F350" s="119">
        <v>24.08</v>
      </c>
      <c r="G350" s="119">
        <f>ROUND(ROUND(E350,8)*F350,2)</f>
        <v>6.51</v>
      </c>
    </row>
    <row r="351" ht="18" customHeight="1" spans="1:7">
      <c r="A351" s="56"/>
      <c r="B351" s="56"/>
      <c r="C351" s="56"/>
      <c r="D351" s="56"/>
      <c r="E351" s="120" t="s">
        <v>342</v>
      </c>
      <c r="F351" s="120"/>
      <c r="G351" s="121">
        <f>SUM(G349:G350)</f>
        <v>14.52</v>
      </c>
    </row>
    <row r="352" ht="15" customHeight="1" spans="1:7">
      <c r="A352" s="56"/>
      <c r="B352" s="56"/>
      <c r="C352" s="56"/>
      <c r="D352" s="56"/>
      <c r="E352" s="65" t="s">
        <v>304</v>
      </c>
      <c r="F352" s="65"/>
      <c r="G352" s="122">
        <f>ROUND(SUM(G343,G347,G351),2)</f>
        <v>23.95</v>
      </c>
    </row>
    <row r="353" ht="10.05" customHeight="1" spans="1:7">
      <c r="A353" s="56"/>
      <c r="B353" s="56"/>
      <c r="C353" s="56"/>
      <c r="D353" s="56"/>
      <c r="E353" s="112"/>
      <c r="F353" s="112"/>
      <c r="G353" s="112"/>
    </row>
    <row r="354" ht="19.95" customHeight="1" spans="1:7">
      <c r="A354" s="113" t="s">
        <v>369</v>
      </c>
      <c r="B354" s="113"/>
      <c r="C354" s="113"/>
      <c r="D354" s="113"/>
      <c r="E354" s="113"/>
      <c r="F354" s="113"/>
      <c r="G354" s="113"/>
    </row>
    <row r="355" ht="15" customHeight="1" spans="1:7">
      <c r="A355" s="114" t="s">
        <v>339</v>
      </c>
      <c r="B355" s="114"/>
      <c r="C355" s="115" t="s">
        <v>298</v>
      </c>
      <c r="D355" s="115" t="s">
        <v>299</v>
      </c>
      <c r="E355" s="115" t="s">
        <v>276</v>
      </c>
      <c r="F355" s="115" t="s">
        <v>300</v>
      </c>
      <c r="G355" s="115" t="s">
        <v>301</v>
      </c>
    </row>
    <row r="356" ht="15" customHeight="1" spans="1:7">
      <c r="A356" s="116" t="s">
        <v>370</v>
      </c>
      <c r="B356" s="117" t="s">
        <v>371</v>
      </c>
      <c r="C356" s="116" t="s">
        <v>32</v>
      </c>
      <c r="D356" s="116" t="s">
        <v>321</v>
      </c>
      <c r="E356" s="118">
        <v>1.65</v>
      </c>
      <c r="F356" s="119">
        <v>29.85</v>
      </c>
      <c r="G356" s="119">
        <f>ROUND(ROUND(E356,8)*F356,2)</f>
        <v>49.25</v>
      </c>
    </row>
    <row r="357" ht="15" customHeight="1" spans="1:7">
      <c r="A357" s="116" t="s">
        <v>340</v>
      </c>
      <c r="B357" s="117" t="s">
        <v>341</v>
      </c>
      <c r="C357" s="116" t="s">
        <v>32</v>
      </c>
      <c r="D357" s="116" t="s">
        <v>321</v>
      </c>
      <c r="E357" s="118">
        <v>4.5</v>
      </c>
      <c r="F357" s="119">
        <v>24.08</v>
      </c>
      <c r="G357" s="119">
        <f>ROUND(ROUND(E357,8)*F357,2)</f>
        <v>108.36</v>
      </c>
    </row>
    <row r="358" ht="18" customHeight="1" spans="1:7">
      <c r="A358" s="56"/>
      <c r="B358" s="56"/>
      <c r="C358" s="56"/>
      <c r="D358" s="56"/>
      <c r="E358" s="120" t="s">
        <v>342</v>
      </c>
      <c r="F358" s="120"/>
      <c r="G358" s="121">
        <f>SUM(G356:G357)</f>
        <v>157.61</v>
      </c>
    </row>
    <row r="359" ht="15" customHeight="1" spans="1:7">
      <c r="A359" s="56"/>
      <c r="B359" s="56"/>
      <c r="C359" s="56"/>
      <c r="D359" s="56"/>
      <c r="E359" s="65" t="s">
        <v>304</v>
      </c>
      <c r="F359" s="65"/>
      <c r="G359" s="122">
        <f>ROUND(SUM(G358),2)</f>
        <v>157.61</v>
      </c>
    </row>
    <row r="360" ht="10.05" customHeight="1" spans="1:7">
      <c r="A360" s="56"/>
      <c r="B360" s="56"/>
      <c r="C360" s="56"/>
      <c r="D360" s="56"/>
      <c r="E360" s="112"/>
      <c r="F360" s="112"/>
      <c r="G360" s="112"/>
    </row>
    <row r="361" ht="19.95" customHeight="1" spans="1:7">
      <c r="A361" s="113" t="s">
        <v>372</v>
      </c>
      <c r="B361" s="113"/>
      <c r="C361" s="113"/>
      <c r="D361" s="113"/>
      <c r="E361" s="113"/>
      <c r="F361" s="113"/>
      <c r="G361" s="113"/>
    </row>
    <row r="362" ht="15" customHeight="1" spans="1:7">
      <c r="A362" s="114" t="s">
        <v>361</v>
      </c>
      <c r="B362" s="114"/>
      <c r="C362" s="115" t="s">
        <v>298</v>
      </c>
      <c r="D362" s="115" t="s">
        <v>299</v>
      </c>
      <c r="E362" s="115" t="s">
        <v>276</v>
      </c>
      <c r="F362" s="115" t="s">
        <v>300</v>
      </c>
      <c r="G362" s="115" t="s">
        <v>301</v>
      </c>
    </row>
    <row r="363" ht="37.95" customHeight="1" spans="1:7">
      <c r="A363" s="116" t="s">
        <v>373</v>
      </c>
      <c r="B363" s="117" t="s">
        <v>374</v>
      </c>
      <c r="C363" s="116" t="s">
        <v>32</v>
      </c>
      <c r="D363" s="116" t="s">
        <v>34</v>
      </c>
      <c r="E363" s="118">
        <v>1</v>
      </c>
      <c r="F363" s="119">
        <v>31.54</v>
      </c>
      <c r="G363" s="119">
        <f>ROUND(ROUND(E363,8)*F363,2)</f>
        <v>31.54</v>
      </c>
    </row>
    <row r="364" ht="15" customHeight="1" spans="1:7">
      <c r="A364" s="56"/>
      <c r="B364" s="56"/>
      <c r="C364" s="56"/>
      <c r="D364" s="56"/>
      <c r="E364" s="120" t="s">
        <v>366</v>
      </c>
      <c r="F364" s="120"/>
      <c r="G364" s="121">
        <f>SUM(G363:G363)</f>
        <v>31.54</v>
      </c>
    </row>
    <row r="365" ht="15" customHeight="1" spans="1:7">
      <c r="A365" s="114" t="s">
        <v>339</v>
      </c>
      <c r="B365" s="114"/>
      <c r="C365" s="115" t="s">
        <v>298</v>
      </c>
      <c r="D365" s="115" t="s">
        <v>299</v>
      </c>
      <c r="E365" s="115" t="s">
        <v>276</v>
      </c>
      <c r="F365" s="115" t="s">
        <v>300</v>
      </c>
      <c r="G365" s="115" t="s">
        <v>301</v>
      </c>
    </row>
    <row r="366" ht="15" customHeight="1" spans="1:7">
      <c r="A366" s="116" t="s">
        <v>375</v>
      </c>
      <c r="B366" s="117" t="s">
        <v>376</v>
      </c>
      <c r="C366" s="116" t="s">
        <v>32</v>
      </c>
      <c r="D366" s="116" t="s">
        <v>321</v>
      </c>
      <c r="E366" s="118">
        <v>0.5</v>
      </c>
      <c r="F366" s="119">
        <v>29.63</v>
      </c>
      <c r="G366" s="119">
        <f>ROUND(ROUND(E366,8)*F366,2)</f>
        <v>14.82</v>
      </c>
    </row>
    <row r="367" ht="18" customHeight="1" spans="1:7">
      <c r="A367" s="56"/>
      <c r="B367" s="56"/>
      <c r="C367" s="56"/>
      <c r="D367" s="56"/>
      <c r="E367" s="120" t="s">
        <v>342</v>
      </c>
      <c r="F367" s="120"/>
      <c r="G367" s="121">
        <f>SUM(G366:G366)</f>
        <v>14.82</v>
      </c>
    </row>
    <row r="368" ht="15" customHeight="1" spans="1:7">
      <c r="A368" s="56"/>
      <c r="B368" s="56"/>
      <c r="C368" s="56"/>
      <c r="D368" s="56"/>
      <c r="E368" s="65" t="s">
        <v>304</v>
      </c>
      <c r="F368" s="65"/>
      <c r="G368" s="122">
        <f>ROUND(SUM(G364,G367),2)</f>
        <v>46.36</v>
      </c>
    </row>
    <row r="369" ht="10.05" customHeight="1" spans="1:7">
      <c r="A369" s="56"/>
      <c r="B369" s="56"/>
      <c r="C369" s="56"/>
      <c r="D369" s="56"/>
      <c r="E369" s="112"/>
      <c r="F369" s="112"/>
      <c r="G369" s="112"/>
    </row>
    <row r="370" ht="19.95" customHeight="1" spans="1:7">
      <c r="A370" s="113" t="s">
        <v>377</v>
      </c>
      <c r="B370" s="113"/>
      <c r="C370" s="113"/>
      <c r="D370" s="113"/>
      <c r="E370" s="113"/>
      <c r="F370" s="113"/>
      <c r="G370" s="113"/>
    </row>
    <row r="371" ht="15" customHeight="1" spans="1:7">
      <c r="A371" s="114" t="s">
        <v>361</v>
      </c>
      <c r="B371" s="114"/>
      <c r="C371" s="115" t="s">
        <v>298</v>
      </c>
      <c r="D371" s="115" t="s">
        <v>299</v>
      </c>
      <c r="E371" s="115" t="s">
        <v>276</v>
      </c>
      <c r="F371" s="115" t="s">
        <v>300</v>
      </c>
      <c r="G371" s="115" t="s">
        <v>301</v>
      </c>
    </row>
    <row r="372" ht="28.95" customHeight="1" spans="1:7">
      <c r="A372" s="116" t="s">
        <v>378</v>
      </c>
      <c r="B372" s="117" t="s">
        <v>379</v>
      </c>
      <c r="C372" s="116" t="s">
        <v>32</v>
      </c>
      <c r="D372" s="116" t="s">
        <v>133</v>
      </c>
      <c r="E372" s="118">
        <v>4</v>
      </c>
      <c r="F372" s="119">
        <v>0.31</v>
      </c>
      <c r="G372" s="119">
        <f>ROUND(ROUND(E372,8)*F372,2)</f>
        <v>1.24</v>
      </c>
    </row>
    <row r="373" ht="21" customHeight="1" spans="1:7">
      <c r="A373" s="116" t="s">
        <v>380</v>
      </c>
      <c r="B373" s="117" t="s">
        <v>381</v>
      </c>
      <c r="C373" s="116" t="s">
        <v>32</v>
      </c>
      <c r="D373" s="116" t="s">
        <v>133</v>
      </c>
      <c r="E373" s="118">
        <v>1</v>
      </c>
      <c r="F373" s="119">
        <v>132</v>
      </c>
      <c r="G373" s="119">
        <f>ROUND(ROUND(E373,8)*F373,2)</f>
        <v>132</v>
      </c>
    </row>
    <row r="374" ht="15" customHeight="1" spans="1:7">
      <c r="A374" s="56"/>
      <c r="B374" s="56"/>
      <c r="C374" s="56"/>
      <c r="D374" s="56"/>
      <c r="E374" s="120" t="s">
        <v>366</v>
      </c>
      <c r="F374" s="120"/>
      <c r="G374" s="121">
        <f>SUM(G372:G373)</f>
        <v>133.24</v>
      </c>
    </row>
    <row r="375" ht="15" customHeight="1" spans="1:7">
      <c r="A375" s="114" t="s">
        <v>339</v>
      </c>
      <c r="B375" s="114"/>
      <c r="C375" s="115" t="s">
        <v>298</v>
      </c>
      <c r="D375" s="115" t="s">
        <v>299</v>
      </c>
      <c r="E375" s="115" t="s">
        <v>276</v>
      </c>
      <c r="F375" s="115" t="s">
        <v>300</v>
      </c>
      <c r="G375" s="115" t="s">
        <v>301</v>
      </c>
    </row>
    <row r="376" ht="15" customHeight="1" spans="1:7">
      <c r="A376" s="116" t="s">
        <v>340</v>
      </c>
      <c r="B376" s="117" t="s">
        <v>341</v>
      </c>
      <c r="C376" s="116" t="s">
        <v>32</v>
      </c>
      <c r="D376" s="116" t="s">
        <v>321</v>
      </c>
      <c r="E376" s="118">
        <v>0.4</v>
      </c>
      <c r="F376" s="119">
        <v>24.08</v>
      </c>
      <c r="G376" s="119">
        <f>ROUND(ROUND(E376,8)*F376,2)</f>
        <v>9.63</v>
      </c>
    </row>
    <row r="377" ht="18" customHeight="1" spans="1:7">
      <c r="A377" s="56"/>
      <c r="B377" s="56"/>
      <c r="C377" s="56"/>
      <c r="D377" s="56"/>
      <c r="E377" s="120" t="s">
        <v>342</v>
      </c>
      <c r="F377" s="120"/>
      <c r="G377" s="121">
        <f>SUM(G376:G376)</f>
        <v>9.63</v>
      </c>
    </row>
    <row r="378" ht="15" customHeight="1" spans="1:7">
      <c r="A378" s="56"/>
      <c r="B378" s="56"/>
      <c r="C378" s="56"/>
      <c r="D378" s="56"/>
      <c r="E378" s="65" t="s">
        <v>304</v>
      </c>
      <c r="F378" s="65"/>
      <c r="G378" s="122">
        <f>ROUND(SUM(G374,G377),2)</f>
        <v>142.87</v>
      </c>
    </row>
    <row r="379" ht="10.05" customHeight="1" spans="1:7">
      <c r="A379" s="56"/>
      <c r="B379" s="56"/>
      <c r="C379" s="56"/>
      <c r="D379" s="56"/>
      <c r="E379" s="112"/>
      <c r="F379" s="112"/>
      <c r="G379" s="112"/>
    </row>
    <row r="380" ht="19.95" customHeight="1" spans="1:7">
      <c r="A380" s="113" t="s">
        <v>382</v>
      </c>
      <c r="B380" s="113"/>
      <c r="C380" s="113"/>
      <c r="D380" s="113"/>
      <c r="E380" s="113"/>
      <c r="F380" s="113"/>
      <c r="G380" s="113"/>
    </row>
    <row r="381" ht="15" customHeight="1" spans="1:7">
      <c r="A381" s="114" t="s">
        <v>334</v>
      </c>
      <c r="B381" s="114"/>
      <c r="C381" s="115" t="s">
        <v>298</v>
      </c>
      <c r="D381" s="115" t="s">
        <v>299</v>
      </c>
      <c r="E381" s="115" t="s">
        <v>276</v>
      </c>
      <c r="F381" s="115" t="s">
        <v>300</v>
      </c>
      <c r="G381" s="115" t="s">
        <v>301</v>
      </c>
    </row>
    <row r="382" ht="46.05" customHeight="1" spans="1:7">
      <c r="A382" s="116" t="s">
        <v>383</v>
      </c>
      <c r="B382" s="117" t="s">
        <v>384</v>
      </c>
      <c r="C382" s="116" t="s">
        <v>32</v>
      </c>
      <c r="D382" s="116" t="s">
        <v>337</v>
      </c>
      <c r="E382" s="118">
        <v>0.003333</v>
      </c>
      <c r="F382" s="119">
        <v>219.22</v>
      </c>
      <c r="G382" s="119">
        <f>ROUND(ROUND(E382,8)*F382,2)</f>
        <v>0.73</v>
      </c>
    </row>
    <row r="383" ht="28.95" customHeight="1" spans="1:7">
      <c r="A383" s="116" t="s">
        <v>385</v>
      </c>
      <c r="B383" s="117" t="s">
        <v>386</v>
      </c>
      <c r="C383" s="116" t="s">
        <v>32</v>
      </c>
      <c r="D383" s="116" t="s">
        <v>337</v>
      </c>
      <c r="E383" s="118">
        <v>0.003333</v>
      </c>
      <c r="F383" s="119">
        <v>206.43</v>
      </c>
      <c r="G383" s="119">
        <f>ROUND(ROUND(E383,8)*F383,2)</f>
        <v>0.69</v>
      </c>
    </row>
    <row r="384" ht="18" customHeight="1" spans="1:7">
      <c r="A384" s="56"/>
      <c r="B384" s="56"/>
      <c r="C384" s="56"/>
      <c r="D384" s="56"/>
      <c r="E384" s="120" t="s">
        <v>338</v>
      </c>
      <c r="F384" s="120"/>
      <c r="G384" s="121">
        <f>SUM(G382:G383)</f>
        <v>1.42</v>
      </c>
    </row>
    <row r="385" ht="15" customHeight="1" spans="1:7">
      <c r="A385" s="114" t="s">
        <v>361</v>
      </c>
      <c r="B385" s="114"/>
      <c r="C385" s="115" t="s">
        <v>298</v>
      </c>
      <c r="D385" s="115" t="s">
        <v>299</v>
      </c>
      <c r="E385" s="115" t="s">
        <v>276</v>
      </c>
      <c r="F385" s="115" t="s">
        <v>300</v>
      </c>
      <c r="G385" s="115" t="s">
        <v>301</v>
      </c>
    </row>
    <row r="386" ht="15" customHeight="1" spans="1:7">
      <c r="A386" s="116" t="s">
        <v>387</v>
      </c>
      <c r="B386" s="117" t="s">
        <v>388</v>
      </c>
      <c r="C386" s="116" t="s">
        <v>32</v>
      </c>
      <c r="D386" s="116" t="s">
        <v>389</v>
      </c>
      <c r="E386" s="118">
        <v>0.13</v>
      </c>
      <c r="F386" s="119">
        <v>35.45</v>
      </c>
      <c r="G386" s="119">
        <f>ROUND(ROUND(E386,8)*F386,2)</f>
        <v>4.61</v>
      </c>
    </row>
    <row r="387" ht="21" customHeight="1" spans="1:7">
      <c r="A387" s="116" t="s">
        <v>390</v>
      </c>
      <c r="B387" s="117" t="s">
        <v>391</v>
      </c>
      <c r="C387" s="116" t="s">
        <v>32</v>
      </c>
      <c r="D387" s="116" t="s">
        <v>392</v>
      </c>
      <c r="E387" s="118">
        <v>0.4</v>
      </c>
      <c r="F387" s="119">
        <v>12.49</v>
      </c>
      <c r="G387" s="119">
        <f>ROUND(ROUND(E387,8)*F387,2)</f>
        <v>5</v>
      </c>
    </row>
    <row r="388" ht="21" customHeight="1" spans="1:7">
      <c r="A388" s="116" t="s">
        <v>393</v>
      </c>
      <c r="B388" s="117" t="s">
        <v>394</v>
      </c>
      <c r="C388" s="116" t="s">
        <v>32</v>
      </c>
      <c r="D388" s="116" t="s">
        <v>389</v>
      </c>
      <c r="E388" s="118">
        <v>0.6</v>
      </c>
      <c r="F388" s="119">
        <v>40.22</v>
      </c>
      <c r="G388" s="119">
        <f>ROUND(ROUND(E388,8)*F388,2)</f>
        <v>24.13</v>
      </c>
    </row>
    <row r="389" ht="15" customHeight="1" spans="1:7">
      <c r="A389" s="116" t="s">
        <v>395</v>
      </c>
      <c r="B389" s="117" t="s">
        <v>396</v>
      </c>
      <c r="C389" s="116" t="s">
        <v>32</v>
      </c>
      <c r="D389" s="116" t="s">
        <v>389</v>
      </c>
      <c r="E389" s="118">
        <v>0.03</v>
      </c>
      <c r="F389" s="119">
        <v>25.5</v>
      </c>
      <c r="G389" s="119">
        <f>ROUND(ROUND(E389,8)*F389,2)</f>
        <v>0.77</v>
      </c>
    </row>
    <row r="390" ht="15" customHeight="1" spans="1:7">
      <c r="A390" s="56"/>
      <c r="B390" s="56"/>
      <c r="C390" s="56"/>
      <c r="D390" s="56"/>
      <c r="E390" s="120" t="s">
        <v>366</v>
      </c>
      <c r="F390" s="120"/>
      <c r="G390" s="121">
        <f>SUM(G386:G389)</f>
        <v>34.51</v>
      </c>
    </row>
    <row r="391" ht="15" customHeight="1" spans="1:7">
      <c r="A391" s="114" t="s">
        <v>339</v>
      </c>
      <c r="B391" s="114"/>
      <c r="C391" s="115" t="s">
        <v>298</v>
      </c>
      <c r="D391" s="115" t="s">
        <v>299</v>
      </c>
      <c r="E391" s="115" t="s">
        <v>276</v>
      </c>
      <c r="F391" s="115" t="s">
        <v>300</v>
      </c>
      <c r="G391" s="115" t="s">
        <v>301</v>
      </c>
    </row>
    <row r="392" ht="15" customHeight="1" spans="1:7">
      <c r="A392" s="116" t="s">
        <v>340</v>
      </c>
      <c r="B392" s="117" t="s">
        <v>341</v>
      </c>
      <c r="C392" s="116" t="s">
        <v>32</v>
      </c>
      <c r="D392" s="116" t="s">
        <v>321</v>
      </c>
      <c r="E392" s="118">
        <v>0.03333</v>
      </c>
      <c r="F392" s="119">
        <v>24.08</v>
      </c>
      <c r="G392" s="119">
        <f>ROUND(ROUND(E392,8)*F392,2)</f>
        <v>0.8</v>
      </c>
    </row>
    <row r="393" ht="18" customHeight="1" spans="1:7">
      <c r="A393" s="56"/>
      <c r="B393" s="56"/>
      <c r="C393" s="56"/>
      <c r="D393" s="56"/>
      <c r="E393" s="120" t="s">
        <v>342</v>
      </c>
      <c r="F393" s="120"/>
      <c r="G393" s="121">
        <f>SUM(G392:G392)</f>
        <v>0.8</v>
      </c>
    </row>
    <row r="394" ht="15" customHeight="1" spans="1:7">
      <c r="A394" s="56"/>
      <c r="B394" s="56"/>
      <c r="C394" s="56"/>
      <c r="D394" s="56"/>
      <c r="E394" s="65" t="s">
        <v>304</v>
      </c>
      <c r="F394" s="65"/>
      <c r="G394" s="122">
        <f>ROUND(SUM(G384,G390,G393),2)</f>
        <v>36.73</v>
      </c>
    </row>
    <row r="395" ht="22.05" customHeight="1" spans="1:7">
      <c r="A395" s="68" t="s">
        <v>19</v>
      </c>
      <c r="B395" s="68"/>
      <c r="C395" s="68"/>
      <c r="D395" s="68"/>
      <c r="E395" s="68"/>
      <c r="F395" s="68"/>
      <c r="G395" s="68"/>
    </row>
  </sheetData>
  <mergeCells count="269">
    <mergeCell ref="A1:G1"/>
    <mergeCell ref="E2:G2"/>
    <mergeCell ref="A3:G3"/>
    <mergeCell ref="A4:B4"/>
    <mergeCell ref="E6:F6"/>
    <mergeCell ref="E7:F7"/>
    <mergeCell ref="E8:G8"/>
    <mergeCell ref="A9:G9"/>
    <mergeCell ref="A10:B10"/>
    <mergeCell ref="E12:F12"/>
    <mergeCell ref="E13:F13"/>
    <mergeCell ref="E14:G14"/>
    <mergeCell ref="A15:G15"/>
    <mergeCell ref="A16:B16"/>
    <mergeCell ref="E18:F18"/>
    <mergeCell ref="E19:F19"/>
    <mergeCell ref="E20:G20"/>
    <mergeCell ref="A21:G21"/>
    <mergeCell ref="A22:B22"/>
    <mergeCell ref="E27:F27"/>
    <mergeCell ref="A28:B28"/>
    <mergeCell ref="E31:F31"/>
    <mergeCell ref="A32:B32"/>
    <mergeCell ref="E34:F34"/>
    <mergeCell ref="A35:B35"/>
    <mergeCell ref="E37:F37"/>
    <mergeCell ref="E38:F38"/>
    <mergeCell ref="E39:G39"/>
    <mergeCell ref="A40:G40"/>
    <mergeCell ref="A41:B41"/>
    <mergeCell ref="E43:F43"/>
    <mergeCell ref="A44:B44"/>
    <mergeCell ref="E46:F46"/>
    <mergeCell ref="E47:F47"/>
    <mergeCell ref="E48:G48"/>
    <mergeCell ref="A49:G49"/>
    <mergeCell ref="A50:B50"/>
    <mergeCell ref="E53:F53"/>
    <mergeCell ref="A54:B54"/>
    <mergeCell ref="E56:F56"/>
    <mergeCell ref="E57:F57"/>
    <mergeCell ref="E58:G58"/>
    <mergeCell ref="A59:G59"/>
    <mergeCell ref="A60:B60"/>
    <mergeCell ref="E63:F63"/>
    <mergeCell ref="A64:B64"/>
    <mergeCell ref="E66:F66"/>
    <mergeCell ref="E67:F67"/>
    <mergeCell ref="E68:G68"/>
    <mergeCell ref="A69:G69"/>
    <mergeCell ref="A70:B70"/>
    <mergeCell ref="E72:F72"/>
    <mergeCell ref="E73:F73"/>
    <mergeCell ref="E74:G74"/>
    <mergeCell ref="A75:G75"/>
    <mergeCell ref="A76:B76"/>
    <mergeCell ref="E81:F81"/>
    <mergeCell ref="A82:B82"/>
    <mergeCell ref="E85:F85"/>
    <mergeCell ref="A86:B86"/>
    <mergeCell ref="E89:F89"/>
    <mergeCell ref="E90:F90"/>
    <mergeCell ref="E91:G91"/>
    <mergeCell ref="A92:G92"/>
    <mergeCell ref="A93:B93"/>
    <mergeCell ref="E96:F96"/>
    <mergeCell ref="E97:F97"/>
    <mergeCell ref="E98:G98"/>
    <mergeCell ref="A99:G99"/>
    <mergeCell ref="A100:B100"/>
    <mergeCell ref="E102:F102"/>
    <mergeCell ref="A103:B103"/>
    <mergeCell ref="E105:F105"/>
    <mergeCell ref="E106:F106"/>
    <mergeCell ref="E107:G107"/>
    <mergeCell ref="A108:G108"/>
    <mergeCell ref="A109:B109"/>
    <mergeCell ref="E112:F112"/>
    <mergeCell ref="A113:B113"/>
    <mergeCell ref="E115:F115"/>
    <mergeCell ref="E116:F116"/>
    <mergeCell ref="E117:G117"/>
    <mergeCell ref="A118:G118"/>
    <mergeCell ref="A119:B119"/>
    <mergeCell ref="E122:F122"/>
    <mergeCell ref="A123:B123"/>
    <mergeCell ref="E128:F128"/>
    <mergeCell ref="A129:B129"/>
    <mergeCell ref="E131:F131"/>
    <mergeCell ref="E132:F132"/>
    <mergeCell ref="E133:G133"/>
    <mergeCell ref="A134:G134"/>
    <mergeCell ref="A135:B135"/>
    <mergeCell ref="E137:F137"/>
    <mergeCell ref="E138:F138"/>
    <mergeCell ref="E139:G139"/>
    <mergeCell ref="A140:G140"/>
    <mergeCell ref="A141:B141"/>
    <mergeCell ref="E143:F143"/>
    <mergeCell ref="E144:F144"/>
    <mergeCell ref="E145:G145"/>
    <mergeCell ref="A146:G146"/>
    <mergeCell ref="A147:B147"/>
    <mergeCell ref="E149:F149"/>
    <mergeCell ref="E150:F150"/>
    <mergeCell ref="E151:G151"/>
    <mergeCell ref="A152:G152"/>
    <mergeCell ref="A153:B153"/>
    <mergeCell ref="E158:F158"/>
    <mergeCell ref="A159:B159"/>
    <mergeCell ref="E162:F162"/>
    <mergeCell ref="A163:B163"/>
    <mergeCell ref="E165:F165"/>
    <mergeCell ref="A166:B166"/>
    <mergeCell ref="E168:F168"/>
    <mergeCell ref="E169:F169"/>
    <mergeCell ref="E170:G170"/>
    <mergeCell ref="A171:G171"/>
    <mergeCell ref="A172:B172"/>
    <mergeCell ref="E174:F174"/>
    <mergeCell ref="A175:B175"/>
    <mergeCell ref="E177:F177"/>
    <mergeCell ref="E178:F178"/>
    <mergeCell ref="E179:G179"/>
    <mergeCell ref="A180:G180"/>
    <mergeCell ref="A181:B181"/>
    <mergeCell ref="E184:F184"/>
    <mergeCell ref="A185:B185"/>
    <mergeCell ref="E187:F187"/>
    <mergeCell ref="E188:F188"/>
    <mergeCell ref="E189:G189"/>
    <mergeCell ref="A190:G190"/>
    <mergeCell ref="A191:B191"/>
    <mergeCell ref="E194:F194"/>
    <mergeCell ref="A195:B195"/>
    <mergeCell ref="E197:F197"/>
    <mergeCell ref="E198:F198"/>
    <mergeCell ref="E199:G199"/>
    <mergeCell ref="A200:G200"/>
    <mergeCell ref="A201:B201"/>
    <mergeCell ref="E203:F203"/>
    <mergeCell ref="E204:F204"/>
    <mergeCell ref="E205:G205"/>
    <mergeCell ref="A206:G206"/>
    <mergeCell ref="A207:B207"/>
    <mergeCell ref="E212:F212"/>
    <mergeCell ref="A213:B213"/>
    <mergeCell ref="E216:F216"/>
    <mergeCell ref="A217:B217"/>
    <mergeCell ref="E220:F220"/>
    <mergeCell ref="E221:F221"/>
    <mergeCell ref="E222:G222"/>
    <mergeCell ref="A223:G223"/>
    <mergeCell ref="A224:B224"/>
    <mergeCell ref="E227:F227"/>
    <mergeCell ref="E228:F228"/>
    <mergeCell ref="E229:G229"/>
    <mergeCell ref="A230:G230"/>
    <mergeCell ref="A231:B231"/>
    <mergeCell ref="E233:F233"/>
    <mergeCell ref="A234:B234"/>
    <mergeCell ref="E236:F236"/>
    <mergeCell ref="E237:F237"/>
    <mergeCell ref="E238:G238"/>
    <mergeCell ref="A239:G239"/>
    <mergeCell ref="A240:B240"/>
    <mergeCell ref="E243:F243"/>
    <mergeCell ref="A244:B244"/>
    <mergeCell ref="E246:F246"/>
    <mergeCell ref="E247:F247"/>
    <mergeCell ref="E248:G248"/>
    <mergeCell ref="A249:G249"/>
    <mergeCell ref="A250:B250"/>
    <mergeCell ref="E253:F253"/>
    <mergeCell ref="A254:B254"/>
    <mergeCell ref="E259:F259"/>
    <mergeCell ref="A260:B260"/>
    <mergeCell ref="E262:F262"/>
    <mergeCell ref="E263:F263"/>
    <mergeCell ref="E264:G264"/>
    <mergeCell ref="A265:G265"/>
    <mergeCell ref="A266:B266"/>
    <mergeCell ref="E268:F268"/>
    <mergeCell ref="E269:F269"/>
    <mergeCell ref="E270:G270"/>
    <mergeCell ref="A271:G271"/>
    <mergeCell ref="A272:B272"/>
    <mergeCell ref="E274:F274"/>
    <mergeCell ref="E275:F275"/>
    <mergeCell ref="E276:G276"/>
    <mergeCell ref="A277:G277"/>
    <mergeCell ref="A278:B278"/>
    <mergeCell ref="E280:F280"/>
    <mergeCell ref="E281:F281"/>
    <mergeCell ref="E282:G282"/>
    <mergeCell ref="A283:G283"/>
    <mergeCell ref="A284:B284"/>
    <mergeCell ref="E289:F289"/>
    <mergeCell ref="A290:B290"/>
    <mergeCell ref="E293:F293"/>
    <mergeCell ref="A294:B294"/>
    <mergeCell ref="E296:F296"/>
    <mergeCell ref="A297:B297"/>
    <mergeCell ref="E299:F299"/>
    <mergeCell ref="E300:F300"/>
    <mergeCell ref="E301:G301"/>
    <mergeCell ref="A302:G302"/>
    <mergeCell ref="A303:B303"/>
    <mergeCell ref="E305:F305"/>
    <mergeCell ref="A306:B306"/>
    <mergeCell ref="E308:F308"/>
    <mergeCell ref="E309:F309"/>
    <mergeCell ref="E310:G310"/>
    <mergeCell ref="A311:G311"/>
    <mergeCell ref="A312:B312"/>
    <mergeCell ref="E315:F315"/>
    <mergeCell ref="A316:B316"/>
    <mergeCell ref="E318:F318"/>
    <mergeCell ref="E319:F319"/>
    <mergeCell ref="E320:G320"/>
    <mergeCell ref="A321:G321"/>
    <mergeCell ref="A322:B322"/>
    <mergeCell ref="E325:F325"/>
    <mergeCell ref="A326:B326"/>
    <mergeCell ref="E328:F328"/>
    <mergeCell ref="E329:F329"/>
    <mergeCell ref="E330:G330"/>
    <mergeCell ref="A331:G331"/>
    <mergeCell ref="A332:B332"/>
    <mergeCell ref="E334:F334"/>
    <mergeCell ref="E335:F335"/>
    <mergeCell ref="E336:G336"/>
    <mergeCell ref="A337:G337"/>
    <mergeCell ref="A338:B338"/>
    <mergeCell ref="E343:F343"/>
    <mergeCell ref="A344:B344"/>
    <mergeCell ref="E347:F347"/>
    <mergeCell ref="A348:B348"/>
    <mergeCell ref="E351:F351"/>
    <mergeCell ref="E352:F352"/>
    <mergeCell ref="E353:G353"/>
    <mergeCell ref="A354:G354"/>
    <mergeCell ref="A355:B355"/>
    <mergeCell ref="E358:F358"/>
    <mergeCell ref="E359:F359"/>
    <mergeCell ref="E360:G360"/>
    <mergeCell ref="A361:G361"/>
    <mergeCell ref="A362:B362"/>
    <mergeCell ref="E364:F364"/>
    <mergeCell ref="A365:B365"/>
    <mergeCell ref="E367:F367"/>
    <mergeCell ref="E368:F368"/>
    <mergeCell ref="E369:G369"/>
    <mergeCell ref="A370:G370"/>
    <mergeCell ref="A371:B371"/>
    <mergeCell ref="E374:F374"/>
    <mergeCell ref="A375:B375"/>
    <mergeCell ref="E377:F377"/>
    <mergeCell ref="E378:F378"/>
    <mergeCell ref="E379:G379"/>
    <mergeCell ref="A380:G380"/>
    <mergeCell ref="A381:B381"/>
    <mergeCell ref="E384:F384"/>
    <mergeCell ref="A385:B385"/>
    <mergeCell ref="E390:F390"/>
    <mergeCell ref="A391:B391"/>
    <mergeCell ref="E393:F393"/>
    <mergeCell ref="E394:F394"/>
    <mergeCell ref="A395:G395"/>
  </mergeCells>
  <pageMargins left="0.511811023622047" right="0.511811023622047" top="0.511811023622047" bottom="0.511811023622047" header="0" footer="0"/>
  <pageSetup paperSize="9" scale="80" orientation="portrait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K1452"/>
  <sheetViews>
    <sheetView view="pageBreakPreview" zoomScale="90" zoomScaleNormal="100" workbookViewId="0">
      <selection activeCell="I5" sqref="I5:J5"/>
    </sheetView>
  </sheetViews>
  <sheetFormatPr defaultColWidth="9" defaultRowHeight="12"/>
  <cols>
    <col min="1" max="1" width="10.3333333333333" style="54" customWidth="1"/>
    <col min="2" max="2" width="39.447619047619" style="54" customWidth="1"/>
    <col min="3" max="3" width="6.11428571428571" style="54" customWidth="1"/>
    <col min="4" max="4" width="9.33333333333333" style="54" customWidth="1"/>
    <col min="5" max="10" width="6.11428571428571" style="54" customWidth="1"/>
    <col min="11" max="11" width="12.447619047619" style="54" customWidth="1"/>
    <col min="12" max="16384" width="8.88571428571429" style="54"/>
  </cols>
  <sheetData>
    <row r="1" ht="99" customHeight="1" spans="1:11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</row>
    <row r="2" ht="10.05" customHeight="1" spans="1:11">
      <c r="A2" s="56"/>
      <c r="B2" s="56"/>
      <c r="C2" s="56"/>
      <c r="D2" s="56"/>
      <c r="E2" s="56"/>
      <c r="F2" s="56"/>
      <c r="G2" s="112"/>
      <c r="H2" s="112"/>
      <c r="I2" s="112"/>
      <c r="J2" s="112"/>
      <c r="K2" s="112"/>
    </row>
    <row r="3" ht="19.95" customHeight="1" spans="1:11">
      <c r="A3" s="113" t="s">
        <v>397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</row>
    <row r="4" ht="15" customHeight="1" spans="1:11">
      <c r="A4" s="114" t="s">
        <v>361</v>
      </c>
      <c r="B4" s="114"/>
      <c r="C4" s="114"/>
      <c r="D4" s="115" t="s">
        <v>298</v>
      </c>
      <c r="E4" s="115"/>
      <c r="F4" s="115" t="s">
        <v>299</v>
      </c>
      <c r="G4" s="115" t="s">
        <v>276</v>
      </c>
      <c r="H4" s="115"/>
      <c r="I4" s="115" t="s">
        <v>300</v>
      </c>
      <c r="J4" s="115"/>
      <c r="K4" s="115" t="s">
        <v>301</v>
      </c>
    </row>
    <row r="5" ht="21" customHeight="1" spans="1:11">
      <c r="A5" s="116" t="s">
        <v>362</v>
      </c>
      <c r="B5" s="117" t="s">
        <v>363</v>
      </c>
      <c r="C5" s="117"/>
      <c r="D5" s="116" t="s">
        <v>32</v>
      </c>
      <c r="E5" s="116"/>
      <c r="F5" s="116" t="s">
        <v>67</v>
      </c>
      <c r="G5" s="118">
        <v>1.07</v>
      </c>
      <c r="H5" s="118"/>
      <c r="I5" s="119">
        <v>145</v>
      </c>
      <c r="J5" s="119"/>
      <c r="K5" s="119">
        <f>ROUND(ROUND(G5,8)*I5,2)</f>
        <v>155.15</v>
      </c>
    </row>
    <row r="6" ht="15" customHeight="1" spans="1:11">
      <c r="A6" s="116" t="s">
        <v>398</v>
      </c>
      <c r="B6" s="117" t="s">
        <v>399</v>
      </c>
      <c r="C6" s="117"/>
      <c r="D6" s="116" t="s">
        <v>32</v>
      </c>
      <c r="E6" s="116"/>
      <c r="F6" s="116" t="s">
        <v>392</v>
      </c>
      <c r="G6" s="118">
        <v>482.96</v>
      </c>
      <c r="H6" s="118"/>
      <c r="I6" s="119">
        <v>0.84</v>
      </c>
      <c r="J6" s="119"/>
      <c r="K6" s="119">
        <f>ROUND(ROUND(G6,8)*I6,2)</f>
        <v>405.69</v>
      </c>
    </row>
    <row r="7" ht="15" customHeight="1" spans="1:11">
      <c r="A7" s="56"/>
      <c r="B7" s="56"/>
      <c r="C7" s="56"/>
      <c r="D7" s="56"/>
      <c r="E7" s="56"/>
      <c r="F7" s="56"/>
      <c r="G7" s="120" t="s">
        <v>366</v>
      </c>
      <c r="H7" s="120"/>
      <c r="I7" s="120"/>
      <c r="J7" s="120"/>
      <c r="K7" s="121">
        <f>SUM(K5:K6)</f>
        <v>560.84</v>
      </c>
    </row>
    <row r="8" ht="15" customHeight="1" spans="1:11">
      <c r="A8" s="114" t="s">
        <v>339</v>
      </c>
      <c r="B8" s="114"/>
      <c r="C8" s="114"/>
      <c r="D8" s="115" t="s">
        <v>298</v>
      </c>
      <c r="E8" s="115"/>
      <c r="F8" s="115" t="s">
        <v>299</v>
      </c>
      <c r="G8" s="115" t="s">
        <v>276</v>
      </c>
      <c r="H8" s="115"/>
      <c r="I8" s="115" t="s">
        <v>300</v>
      </c>
      <c r="J8" s="115"/>
      <c r="K8" s="115" t="s">
        <v>301</v>
      </c>
    </row>
    <row r="9" ht="15" customHeight="1" spans="1:11">
      <c r="A9" s="116" t="s">
        <v>340</v>
      </c>
      <c r="B9" s="117" t="s">
        <v>341</v>
      </c>
      <c r="C9" s="117"/>
      <c r="D9" s="116" t="s">
        <v>32</v>
      </c>
      <c r="E9" s="116"/>
      <c r="F9" s="116" t="s">
        <v>321</v>
      </c>
      <c r="G9" s="118">
        <v>8.57</v>
      </c>
      <c r="H9" s="118"/>
      <c r="I9" s="119">
        <v>24.08</v>
      </c>
      <c r="J9" s="119"/>
      <c r="K9" s="119">
        <f>ROUND(ROUND(G9,8)*I9,2)</f>
        <v>206.37</v>
      </c>
    </row>
    <row r="10" ht="24" customHeight="1" spans="1:11">
      <c r="A10" s="56"/>
      <c r="B10" s="56"/>
      <c r="C10" s="56"/>
      <c r="D10" s="56"/>
      <c r="E10" s="56"/>
      <c r="F10" s="56"/>
      <c r="G10" s="120" t="s">
        <v>342</v>
      </c>
      <c r="H10" s="120"/>
      <c r="I10" s="120"/>
      <c r="J10" s="120"/>
      <c r="K10" s="121">
        <f>SUM(K9:K9)</f>
        <v>206.37</v>
      </c>
    </row>
    <row r="11" ht="15" customHeight="1" spans="1:11">
      <c r="A11" s="56"/>
      <c r="B11" s="56"/>
      <c r="C11" s="56"/>
      <c r="D11" s="56"/>
      <c r="E11" s="56"/>
      <c r="F11" s="56"/>
      <c r="G11" s="65" t="s">
        <v>304</v>
      </c>
      <c r="H11" s="65"/>
      <c r="I11" s="65"/>
      <c r="J11" s="65"/>
      <c r="K11" s="122">
        <f>ROUND(SUM(K7,K10),2)</f>
        <v>767.21</v>
      </c>
    </row>
    <row r="12" ht="10.05" customHeight="1" spans="1:11">
      <c r="A12" s="56"/>
      <c r="B12" s="56"/>
      <c r="C12" s="56"/>
      <c r="D12" s="56"/>
      <c r="E12" s="56"/>
      <c r="F12" s="56"/>
      <c r="G12" s="112"/>
      <c r="H12" s="112"/>
      <c r="I12" s="112"/>
      <c r="J12" s="112"/>
      <c r="K12" s="112"/>
    </row>
    <row r="13" ht="19.95" customHeight="1" spans="1:11">
      <c r="A13" s="113" t="s">
        <v>400</v>
      </c>
      <c r="B13" s="113"/>
      <c r="C13" s="113"/>
      <c r="D13" s="113"/>
      <c r="E13" s="113"/>
      <c r="F13" s="113"/>
      <c r="G13" s="113"/>
      <c r="H13" s="113"/>
      <c r="I13" s="113"/>
      <c r="J13" s="113"/>
      <c r="K13" s="113"/>
    </row>
    <row r="14" ht="15" customHeight="1" spans="1:11">
      <c r="A14" s="114" t="s">
        <v>308</v>
      </c>
      <c r="B14" s="114"/>
      <c r="C14" s="114"/>
      <c r="D14" s="115" t="s">
        <v>298</v>
      </c>
      <c r="E14" s="115"/>
      <c r="F14" s="115" t="s">
        <v>299</v>
      </c>
      <c r="G14" s="115" t="s">
        <v>276</v>
      </c>
      <c r="H14" s="115"/>
      <c r="I14" s="115" t="s">
        <v>300</v>
      </c>
      <c r="J14" s="115"/>
      <c r="K14" s="115" t="s">
        <v>301</v>
      </c>
    </row>
    <row r="15" ht="21" customHeight="1" spans="1:11">
      <c r="A15" s="116" t="s">
        <v>401</v>
      </c>
      <c r="B15" s="117" t="s">
        <v>402</v>
      </c>
      <c r="C15" s="117"/>
      <c r="D15" s="116" t="s">
        <v>32</v>
      </c>
      <c r="E15" s="116"/>
      <c r="F15" s="116" t="s">
        <v>321</v>
      </c>
      <c r="G15" s="118">
        <v>1</v>
      </c>
      <c r="H15" s="118"/>
      <c r="I15" s="119">
        <v>2.79</v>
      </c>
      <c r="J15" s="119"/>
      <c r="K15" s="119">
        <f t="shared" ref="K15:K20" si="0">ROUND(ROUND(G15,8)*I15,2)</f>
        <v>2.79</v>
      </c>
    </row>
    <row r="16" ht="21" customHeight="1" spans="1:11">
      <c r="A16" s="116" t="s">
        <v>403</v>
      </c>
      <c r="B16" s="117" t="s">
        <v>404</v>
      </c>
      <c r="C16" s="117"/>
      <c r="D16" s="116" t="s">
        <v>32</v>
      </c>
      <c r="E16" s="116"/>
      <c r="F16" s="116" t="s">
        <v>321</v>
      </c>
      <c r="G16" s="118">
        <v>1</v>
      </c>
      <c r="H16" s="118"/>
      <c r="I16" s="119">
        <v>1.31</v>
      </c>
      <c r="J16" s="119"/>
      <c r="K16" s="119">
        <f t="shared" si="0"/>
        <v>1.31</v>
      </c>
    </row>
    <row r="17" ht="21" customHeight="1" spans="1:11">
      <c r="A17" s="116" t="s">
        <v>405</v>
      </c>
      <c r="B17" s="117" t="s">
        <v>406</v>
      </c>
      <c r="C17" s="117"/>
      <c r="D17" s="116" t="s">
        <v>32</v>
      </c>
      <c r="E17" s="116"/>
      <c r="F17" s="116" t="s">
        <v>321</v>
      </c>
      <c r="G17" s="118">
        <v>1</v>
      </c>
      <c r="H17" s="118"/>
      <c r="I17" s="119">
        <v>1.43</v>
      </c>
      <c r="J17" s="119"/>
      <c r="K17" s="119">
        <f t="shared" si="0"/>
        <v>1.43</v>
      </c>
    </row>
    <row r="18" ht="21" customHeight="1" spans="1:11">
      <c r="A18" s="116" t="s">
        <v>407</v>
      </c>
      <c r="B18" s="117" t="s">
        <v>408</v>
      </c>
      <c r="C18" s="117"/>
      <c r="D18" s="116" t="s">
        <v>32</v>
      </c>
      <c r="E18" s="116"/>
      <c r="F18" s="116" t="s">
        <v>321</v>
      </c>
      <c r="G18" s="118">
        <v>1</v>
      </c>
      <c r="H18" s="118"/>
      <c r="I18" s="119">
        <v>0.78</v>
      </c>
      <c r="J18" s="119"/>
      <c r="K18" s="119">
        <f t="shared" si="0"/>
        <v>0.78</v>
      </c>
    </row>
    <row r="19" ht="21" customHeight="1" spans="1:11">
      <c r="A19" s="116" t="s">
        <v>409</v>
      </c>
      <c r="B19" s="117" t="s">
        <v>410</v>
      </c>
      <c r="C19" s="117"/>
      <c r="D19" s="116" t="s">
        <v>32</v>
      </c>
      <c r="E19" s="116"/>
      <c r="F19" s="116" t="s">
        <v>321</v>
      </c>
      <c r="G19" s="118">
        <v>1</v>
      </c>
      <c r="H19" s="118"/>
      <c r="I19" s="119">
        <v>0.08</v>
      </c>
      <c r="J19" s="119"/>
      <c r="K19" s="119">
        <f t="shared" si="0"/>
        <v>0.08</v>
      </c>
    </row>
    <row r="20" ht="21" customHeight="1" spans="1:11">
      <c r="A20" s="116" t="s">
        <v>411</v>
      </c>
      <c r="B20" s="117" t="s">
        <v>412</v>
      </c>
      <c r="C20" s="117"/>
      <c r="D20" s="116" t="s">
        <v>32</v>
      </c>
      <c r="E20" s="116"/>
      <c r="F20" s="116" t="s">
        <v>321</v>
      </c>
      <c r="G20" s="118">
        <v>1</v>
      </c>
      <c r="H20" s="118"/>
      <c r="I20" s="119">
        <v>0.54</v>
      </c>
      <c r="J20" s="119"/>
      <c r="K20" s="119">
        <f t="shared" si="0"/>
        <v>0.54</v>
      </c>
    </row>
    <row r="21" ht="15" customHeight="1" spans="1:11">
      <c r="A21" s="56"/>
      <c r="B21" s="56"/>
      <c r="C21" s="56"/>
      <c r="D21" s="56"/>
      <c r="E21" s="56"/>
      <c r="F21" s="56"/>
      <c r="G21" s="120" t="s">
        <v>317</v>
      </c>
      <c r="H21" s="120"/>
      <c r="I21" s="120"/>
      <c r="J21" s="120"/>
      <c r="K21" s="121">
        <f>SUM(K15:K20)</f>
        <v>6.93</v>
      </c>
    </row>
    <row r="22" ht="15" customHeight="1" spans="1:11">
      <c r="A22" s="114" t="s">
        <v>325</v>
      </c>
      <c r="B22" s="114"/>
      <c r="C22" s="114"/>
      <c r="D22" s="115" t="s">
        <v>298</v>
      </c>
      <c r="E22" s="115"/>
      <c r="F22" s="115" t="s">
        <v>299</v>
      </c>
      <c r="G22" s="115" t="s">
        <v>276</v>
      </c>
      <c r="H22" s="115"/>
      <c r="I22" s="115" t="s">
        <v>300</v>
      </c>
      <c r="J22" s="115"/>
      <c r="K22" s="115" t="s">
        <v>301</v>
      </c>
    </row>
    <row r="23" ht="15" customHeight="1" spans="1:11">
      <c r="A23" s="116" t="s">
        <v>413</v>
      </c>
      <c r="B23" s="117" t="s">
        <v>414</v>
      </c>
      <c r="C23" s="117"/>
      <c r="D23" s="116" t="s">
        <v>32</v>
      </c>
      <c r="E23" s="116"/>
      <c r="F23" s="116" t="s">
        <v>321</v>
      </c>
      <c r="G23" s="118">
        <v>1</v>
      </c>
      <c r="H23" s="118"/>
      <c r="I23" s="119">
        <v>22.45</v>
      </c>
      <c r="J23" s="119"/>
      <c r="K23" s="119">
        <f>ROUND(ROUND(G23,8)*I23,2)</f>
        <v>22.45</v>
      </c>
    </row>
    <row r="24" ht="15" customHeight="1" spans="1:11">
      <c r="A24" s="56"/>
      <c r="B24" s="56"/>
      <c r="C24" s="56"/>
      <c r="D24" s="56"/>
      <c r="E24" s="56"/>
      <c r="F24" s="56"/>
      <c r="G24" s="120" t="s">
        <v>328</v>
      </c>
      <c r="H24" s="120"/>
      <c r="I24" s="120"/>
      <c r="J24" s="120"/>
      <c r="K24" s="121">
        <f>SUM(K23:K23)</f>
        <v>22.45</v>
      </c>
    </row>
    <row r="25" ht="15" customHeight="1" spans="1:11">
      <c r="A25" s="114" t="s">
        <v>329</v>
      </c>
      <c r="B25" s="114"/>
      <c r="C25" s="114"/>
      <c r="D25" s="115" t="s">
        <v>298</v>
      </c>
      <c r="E25" s="115"/>
      <c r="F25" s="115" t="s">
        <v>299</v>
      </c>
      <c r="G25" s="115" t="s">
        <v>276</v>
      </c>
      <c r="H25" s="115"/>
      <c r="I25" s="115" t="s">
        <v>300</v>
      </c>
      <c r="J25" s="115"/>
      <c r="K25" s="115" t="s">
        <v>301</v>
      </c>
    </row>
    <row r="26" ht="21" customHeight="1" spans="1:11">
      <c r="A26" s="116" t="s">
        <v>415</v>
      </c>
      <c r="B26" s="117" t="s">
        <v>416</v>
      </c>
      <c r="C26" s="117"/>
      <c r="D26" s="116" t="s">
        <v>32</v>
      </c>
      <c r="E26" s="116"/>
      <c r="F26" s="116" t="s">
        <v>321</v>
      </c>
      <c r="G26" s="118">
        <v>1</v>
      </c>
      <c r="H26" s="118"/>
      <c r="I26" s="119">
        <v>0.25</v>
      </c>
      <c r="J26" s="119"/>
      <c r="K26" s="119">
        <f>ROUND(ROUND(G26,8)*I26,2)</f>
        <v>0.25</v>
      </c>
    </row>
    <row r="27" ht="15" customHeight="1" spans="1:11">
      <c r="A27" s="56"/>
      <c r="B27" s="56"/>
      <c r="C27" s="56"/>
      <c r="D27" s="56"/>
      <c r="E27" s="56"/>
      <c r="F27" s="56"/>
      <c r="G27" s="120" t="s">
        <v>332</v>
      </c>
      <c r="H27" s="120"/>
      <c r="I27" s="120"/>
      <c r="J27" s="120"/>
      <c r="K27" s="121">
        <f>SUM(K26:K26)</f>
        <v>0.25</v>
      </c>
    </row>
    <row r="28" ht="15" customHeight="1" spans="1:11">
      <c r="A28" s="56"/>
      <c r="B28" s="56"/>
      <c r="C28" s="56"/>
      <c r="D28" s="56"/>
      <c r="E28" s="56"/>
      <c r="F28" s="56"/>
      <c r="G28" s="65" t="s">
        <v>304</v>
      </c>
      <c r="H28" s="65"/>
      <c r="I28" s="65"/>
      <c r="J28" s="65"/>
      <c r="K28" s="122">
        <f>ROUND(SUM(K21,K24,K27),2)</f>
        <v>29.63</v>
      </c>
    </row>
    <row r="29" ht="10.05" customHeight="1" spans="1:11">
      <c r="A29" s="56"/>
      <c r="B29" s="56"/>
      <c r="C29" s="56"/>
      <c r="D29" s="56"/>
      <c r="E29" s="56"/>
      <c r="F29" s="56"/>
      <c r="G29" s="112"/>
      <c r="H29" s="112"/>
      <c r="I29" s="112"/>
      <c r="J29" s="112"/>
      <c r="K29" s="112"/>
    </row>
    <row r="30" ht="19.95" customHeight="1" spans="1:11">
      <c r="A30" s="113" t="s">
        <v>417</v>
      </c>
      <c r="B30" s="113"/>
      <c r="C30" s="113"/>
      <c r="D30" s="113"/>
      <c r="E30" s="113"/>
      <c r="F30" s="113"/>
      <c r="G30" s="113"/>
      <c r="H30" s="113"/>
      <c r="I30" s="113"/>
      <c r="J30" s="113"/>
      <c r="K30" s="113"/>
    </row>
    <row r="31" ht="15" customHeight="1" spans="1:11">
      <c r="A31" s="114" t="s">
        <v>308</v>
      </c>
      <c r="B31" s="114"/>
      <c r="C31" s="114"/>
      <c r="D31" s="115" t="s">
        <v>298</v>
      </c>
      <c r="E31" s="115"/>
      <c r="F31" s="115" t="s">
        <v>299</v>
      </c>
      <c r="G31" s="115" t="s">
        <v>276</v>
      </c>
      <c r="H31" s="115"/>
      <c r="I31" s="115" t="s">
        <v>300</v>
      </c>
      <c r="J31" s="115"/>
      <c r="K31" s="115" t="s">
        <v>301</v>
      </c>
    </row>
    <row r="32" ht="21" customHeight="1" spans="1:11">
      <c r="A32" s="116" t="s">
        <v>401</v>
      </c>
      <c r="B32" s="117" t="s">
        <v>402</v>
      </c>
      <c r="C32" s="117"/>
      <c r="D32" s="116" t="s">
        <v>32</v>
      </c>
      <c r="E32" s="116"/>
      <c r="F32" s="116" t="s">
        <v>321</v>
      </c>
      <c r="G32" s="118">
        <v>1</v>
      </c>
      <c r="H32" s="118"/>
      <c r="I32" s="119">
        <v>2.79</v>
      </c>
      <c r="J32" s="119"/>
      <c r="K32" s="119">
        <f t="shared" ref="K32:K37" si="1">ROUND(ROUND(G32,8)*I32,2)</f>
        <v>2.79</v>
      </c>
    </row>
    <row r="33" ht="21" customHeight="1" spans="1:11">
      <c r="A33" s="116" t="s">
        <v>418</v>
      </c>
      <c r="B33" s="117" t="s">
        <v>419</v>
      </c>
      <c r="C33" s="117"/>
      <c r="D33" s="116" t="s">
        <v>32</v>
      </c>
      <c r="E33" s="116"/>
      <c r="F33" s="116" t="s">
        <v>321</v>
      </c>
      <c r="G33" s="118">
        <v>1</v>
      </c>
      <c r="H33" s="118"/>
      <c r="I33" s="119">
        <v>0.89</v>
      </c>
      <c r="J33" s="119"/>
      <c r="K33" s="119">
        <f t="shared" si="1"/>
        <v>0.89</v>
      </c>
    </row>
    <row r="34" ht="21" customHeight="1" spans="1:11">
      <c r="A34" s="116" t="s">
        <v>405</v>
      </c>
      <c r="B34" s="117" t="s">
        <v>406</v>
      </c>
      <c r="C34" s="117"/>
      <c r="D34" s="116" t="s">
        <v>32</v>
      </c>
      <c r="E34" s="116"/>
      <c r="F34" s="116" t="s">
        <v>321</v>
      </c>
      <c r="G34" s="118">
        <v>1</v>
      </c>
      <c r="H34" s="118"/>
      <c r="I34" s="119">
        <v>1.43</v>
      </c>
      <c r="J34" s="119"/>
      <c r="K34" s="119">
        <f t="shared" si="1"/>
        <v>1.43</v>
      </c>
    </row>
    <row r="35" ht="28.95" customHeight="1" spans="1:11">
      <c r="A35" s="116" t="s">
        <v>420</v>
      </c>
      <c r="B35" s="117" t="s">
        <v>421</v>
      </c>
      <c r="C35" s="117"/>
      <c r="D35" s="116" t="s">
        <v>32</v>
      </c>
      <c r="E35" s="116"/>
      <c r="F35" s="116" t="s">
        <v>321</v>
      </c>
      <c r="G35" s="118">
        <v>1</v>
      </c>
      <c r="H35" s="118"/>
      <c r="I35" s="119">
        <v>0.01</v>
      </c>
      <c r="J35" s="119"/>
      <c r="K35" s="119">
        <f t="shared" si="1"/>
        <v>0.01</v>
      </c>
    </row>
    <row r="36" ht="21" customHeight="1" spans="1:11">
      <c r="A36" s="116" t="s">
        <v>409</v>
      </c>
      <c r="B36" s="117" t="s">
        <v>410</v>
      </c>
      <c r="C36" s="117"/>
      <c r="D36" s="116" t="s">
        <v>32</v>
      </c>
      <c r="E36" s="116"/>
      <c r="F36" s="116" t="s">
        <v>321</v>
      </c>
      <c r="G36" s="118">
        <v>1</v>
      </c>
      <c r="H36" s="118"/>
      <c r="I36" s="119">
        <v>0.08</v>
      </c>
      <c r="J36" s="119"/>
      <c r="K36" s="119">
        <f t="shared" si="1"/>
        <v>0.08</v>
      </c>
    </row>
    <row r="37" ht="21" customHeight="1" spans="1:11">
      <c r="A37" s="116" t="s">
        <v>411</v>
      </c>
      <c r="B37" s="117" t="s">
        <v>412</v>
      </c>
      <c r="C37" s="117"/>
      <c r="D37" s="116" t="s">
        <v>32</v>
      </c>
      <c r="E37" s="116"/>
      <c r="F37" s="116" t="s">
        <v>321</v>
      </c>
      <c r="G37" s="118">
        <v>1</v>
      </c>
      <c r="H37" s="118"/>
      <c r="I37" s="119">
        <v>0.54</v>
      </c>
      <c r="J37" s="119"/>
      <c r="K37" s="119">
        <f t="shared" si="1"/>
        <v>0.54</v>
      </c>
    </row>
    <row r="38" ht="15" customHeight="1" spans="1:11">
      <c r="A38" s="56"/>
      <c r="B38" s="56"/>
      <c r="C38" s="56"/>
      <c r="D38" s="56"/>
      <c r="E38" s="56"/>
      <c r="F38" s="56"/>
      <c r="G38" s="120" t="s">
        <v>317</v>
      </c>
      <c r="H38" s="120"/>
      <c r="I38" s="120"/>
      <c r="J38" s="120"/>
      <c r="K38" s="121">
        <f>SUM(K32:K37)</f>
        <v>5.74</v>
      </c>
    </row>
    <row r="39" ht="15" customHeight="1" spans="1:11">
      <c r="A39" s="114" t="s">
        <v>325</v>
      </c>
      <c r="B39" s="114"/>
      <c r="C39" s="114"/>
      <c r="D39" s="115" t="s">
        <v>298</v>
      </c>
      <c r="E39" s="115"/>
      <c r="F39" s="115" t="s">
        <v>299</v>
      </c>
      <c r="G39" s="115" t="s">
        <v>276</v>
      </c>
      <c r="H39" s="115"/>
      <c r="I39" s="115" t="s">
        <v>300</v>
      </c>
      <c r="J39" s="115"/>
      <c r="K39" s="115" t="s">
        <v>301</v>
      </c>
    </row>
    <row r="40" ht="15" customHeight="1" spans="1:11">
      <c r="A40" s="116" t="s">
        <v>422</v>
      </c>
      <c r="B40" s="117" t="s">
        <v>423</v>
      </c>
      <c r="C40" s="117"/>
      <c r="D40" s="116" t="s">
        <v>32</v>
      </c>
      <c r="E40" s="116"/>
      <c r="F40" s="116" t="s">
        <v>321</v>
      </c>
      <c r="G40" s="118">
        <v>1</v>
      </c>
      <c r="H40" s="118"/>
      <c r="I40" s="119">
        <v>12.8</v>
      </c>
      <c r="J40" s="119"/>
      <c r="K40" s="119">
        <f>ROUND(ROUND(G40,8)*I40,2)</f>
        <v>12.8</v>
      </c>
    </row>
    <row r="41" ht="15" customHeight="1" spans="1:11">
      <c r="A41" s="56"/>
      <c r="B41" s="56"/>
      <c r="C41" s="56"/>
      <c r="D41" s="56"/>
      <c r="E41" s="56"/>
      <c r="F41" s="56"/>
      <c r="G41" s="120" t="s">
        <v>328</v>
      </c>
      <c r="H41" s="120"/>
      <c r="I41" s="120"/>
      <c r="J41" s="120"/>
      <c r="K41" s="121">
        <f>SUM(K40:K40)</f>
        <v>12.8</v>
      </c>
    </row>
    <row r="42" ht="15" customHeight="1" spans="1:11">
      <c r="A42" s="114" t="s">
        <v>329</v>
      </c>
      <c r="B42" s="114"/>
      <c r="C42" s="114"/>
      <c r="D42" s="115" t="s">
        <v>298</v>
      </c>
      <c r="E42" s="115"/>
      <c r="F42" s="115" t="s">
        <v>299</v>
      </c>
      <c r="G42" s="115" t="s">
        <v>276</v>
      </c>
      <c r="H42" s="115"/>
      <c r="I42" s="115" t="s">
        <v>300</v>
      </c>
      <c r="J42" s="115"/>
      <c r="K42" s="115" t="s">
        <v>301</v>
      </c>
    </row>
    <row r="43" ht="21" customHeight="1" spans="1:11">
      <c r="A43" s="116" t="s">
        <v>424</v>
      </c>
      <c r="B43" s="117" t="s">
        <v>425</v>
      </c>
      <c r="C43" s="117"/>
      <c r="D43" s="116" t="s">
        <v>32</v>
      </c>
      <c r="E43" s="116"/>
      <c r="F43" s="116" t="s">
        <v>321</v>
      </c>
      <c r="G43" s="118">
        <v>1</v>
      </c>
      <c r="H43" s="118"/>
      <c r="I43" s="119">
        <v>0.18</v>
      </c>
      <c r="J43" s="119"/>
      <c r="K43" s="119">
        <f>ROUND(ROUND(G43,8)*I43,2)</f>
        <v>0.18</v>
      </c>
    </row>
    <row r="44" ht="15" customHeight="1" spans="1:11">
      <c r="A44" s="56"/>
      <c r="B44" s="56"/>
      <c r="C44" s="56"/>
      <c r="D44" s="56"/>
      <c r="E44" s="56"/>
      <c r="F44" s="56"/>
      <c r="G44" s="120" t="s">
        <v>332</v>
      </c>
      <c r="H44" s="120"/>
      <c r="I44" s="120"/>
      <c r="J44" s="120"/>
      <c r="K44" s="121">
        <f>SUM(K43:K43)</f>
        <v>0.18</v>
      </c>
    </row>
    <row r="45" ht="15" customHeight="1" spans="1:11">
      <c r="A45" s="56"/>
      <c r="B45" s="56"/>
      <c r="C45" s="56"/>
      <c r="D45" s="56"/>
      <c r="E45" s="56"/>
      <c r="F45" s="56"/>
      <c r="G45" s="65" t="s">
        <v>304</v>
      </c>
      <c r="H45" s="65"/>
      <c r="I45" s="65"/>
      <c r="J45" s="65"/>
      <c r="K45" s="122">
        <f>ROUND(SUM(K38,K41,K44),2)</f>
        <v>18.72</v>
      </c>
    </row>
    <row r="46" ht="10.05" customHeight="1" spans="1:11">
      <c r="A46" s="56"/>
      <c r="B46" s="56"/>
      <c r="C46" s="56"/>
      <c r="D46" s="56"/>
      <c r="E46" s="56"/>
      <c r="F46" s="56"/>
      <c r="G46" s="112"/>
      <c r="H46" s="112"/>
      <c r="I46" s="112"/>
      <c r="J46" s="112"/>
      <c r="K46" s="112"/>
    </row>
    <row r="47" ht="19.95" customHeight="1" spans="1:11">
      <c r="A47" s="113" t="s">
        <v>426</v>
      </c>
      <c r="B47" s="113"/>
      <c r="C47" s="113"/>
      <c r="D47" s="113"/>
      <c r="E47" s="113"/>
      <c r="F47" s="113"/>
      <c r="G47" s="113"/>
      <c r="H47" s="113"/>
      <c r="I47" s="113"/>
      <c r="J47" s="113"/>
      <c r="K47" s="113"/>
    </row>
    <row r="48" ht="15" customHeight="1" spans="1:11">
      <c r="A48" s="114" t="s">
        <v>329</v>
      </c>
      <c r="B48" s="114"/>
      <c r="C48" s="114"/>
      <c r="D48" s="115" t="s">
        <v>298</v>
      </c>
      <c r="E48" s="115"/>
      <c r="F48" s="115" t="s">
        <v>299</v>
      </c>
      <c r="G48" s="115" t="s">
        <v>276</v>
      </c>
      <c r="H48" s="115"/>
      <c r="I48" s="115" t="s">
        <v>300</v>
      </c>
      <c r="J48" s="115"/>
      <c r="K48" s="115" t="s">
        <v>301</v>
      </c>
    </row>
    <row r="49" ht="37.95" customHeight="1" spans="1:11">
      <c r="A49" s="116" t="s">
        <v>427</v>
      </c>
      <c r="B49" s="117" t="s">
        <v>428</v>
      </c>
      <c r="C49" s="117"/>
      <c r="D49" s="116" t="s">
        <v>32</v>
      </c>
      <c r="E49" s="116"/>
      <c r="F49" s="116" t="s">
        <v>321</v>
      </c>
      <c r="G49" s="118">
        <v>1</v>
      </c>
      <c r="H49" s="118"/>
      <c r="I49" s="119">
        <v>1.4</v>
      </c>
      <c r="J49" s="119"/>
      <c r="K49" s="119">
        <f>ROUND(ROUND(G49,8)*I49,2)</f>
        <v>1.4</v>
      </c>
    </row>
    <row r="50" ht="37.95" customHeight="1" spans="1:11">
      <c r="A50" s="116" t="s">
        <v>429</v>
      </c>
      <c r="B50" s="117" t="s">
        <v>430</v>
      </c>
      <c r="C50" s="117"/>
      <c r="D50" s="116" t="s">
        <v>32</v>
      </c>
      <c r="E50" s="116"/>
      <c r="F50" s="116" t="s">
        <v>321</v>
      </c>
      <c r="G50" s="118">
        <v>1</v>
      </c>
      <c r="H50" s="118"/>
      <c r="I50" s="119">
        <v>0.32</v>
      </c>
      <c r="J50" s="119"/>
      <c r="K50" s="119">
        <f>ROUND(ROUND(G50,8)*I50,2)</f>
        <v>0.32</v>
      </c>
    </row>
    <row r="51" ht="15" customHeight="1" spans="1:11">
      <c r="A51" s="56"/>
      <c r="B51" s="56"/>
      <c r="C51" s="56"/>
      <c r="D51" s="56"/>
      <c r="E51" s="56"/>
      <c r="F51" s="56"/>
      <c r="G51" s="120" t="s">
        <v>332</v>
      </c>
      <c r="H51" s="120"/>
      <c r="I51" s="120"/>
      <c r="J51" s="120"/>
      <c r="K51" s="121">
        <f>SUM(K49:K50)</f>
        <v>1.72</v>
      </c>
    </row>
    <row r="52" ht="15" customHeight="1" spans="1:11">
      <c r="A52" s="56"/>
      <c r="B52" s="56"/>
      <c r="C52" s="56"/>
      <c r="D52" s="56"/>
      <c r="E52" s="56"/>
      <c r="F52" s="56"/>
      <c r="G52" s="65" t="s">
        <v>304</v>
      </c>
      <c r="H52" s="65"/>
      <c r="I52" s="65"/>
      <c r="J52" s="65"/>
      <c r="K52" s="122">
        <f>ROUND(SUM(K51),2)</f>
        <v>1.72</v>
      </c>
    </row>
    <row r="53" ht="10.05" customHeight="1" spans="1:11">
      <c r="A53" s="56"/>
      <c r="B53" s="56"/>
      <c r="C53" s="56"/>
      <c r="D53" s="56"/>
      <c r="E53" s="56"/>
      <c r="F53" s="56"/>
      <c r="G53" s="112"/>
      <c r="H53" s="112"/>
      <c r="I53" s="112"/>
      <c r="J53" s="112"/>
      <c r="K53" s="112"/>
    </row>
    <row r="54" ht="19.95" customHeight="1" spans="1:11">
      <c r="A54" s="113" t="s">
        <v>431</v>
      </c>
      <c r="B54" s="113"/>
      <c r="C54" s="113"/>
      <c r="D54" s="113"/>
      <c r="E54" s="113"/>
      <c r="F54" s="113"/>
      <c r="G54" s="113"/>
      <c r="H54" s="113"/>
      <c r="I54" s="113"/>
      <c r="J54" s="113"/>
      <c r="K54" s="113"/>
    </row>
    <row r="55" ht="15" customHeight="1" spans="1:11">
      <c r="A55" s="114" t="s">
        <v>329</v>
      </c>
      <c r="B55" s="114"/>
      <c r="C55" s="114"/>
      <c r="D55" s="115" t="s">
        <v>298</v>
      </c>
      <c r="E55" s="115"/>
      <c r="F55" s="115" t="s">
        <v>299</v>
      </c>
      <c r="G55" s="115" t="s">
        <v>276</v>
      </c>
      <c r="H55" s="115"/>
      <c r="I55" s="115" t="s">
        <v>300</v>
      </c>
      <c r="J55" s="115"/>
      <c r="K55" s="115" t="s">
        <v>301</v>
      </c>
    </row>
    <row r="56" ht="37.95" customHeight="1" spans="1:11">
      <c r="A56" s="116" t="s">
        <v>427</v>
      </c>
      <c r="B56" s="117" t="s">
        <v>428</v>
      </c>
      <c r="C56" s="117"/>
      <c r="D56" s="116" t="s">
        <v>32</v>
      </c>
      <c r="E56" s="116"/>
      <c r="F56" s="116" t="s">
        <v>321</v>
      </c>
      <c r="G56" s="118">
        <v>1</v>
      </c>
      <c r="H56" s="118"/>
      <c r="I56" s="119">
        <v>1.4</v>
      </c>
      <c r="J56" s="119"/>
      <c r="K56" s="119">
        <f>ROUND(ROUND(G56,8)*I56,2)</f>
        <v>1.4</v>
      </c>
    </row>
    <row r="57" ht="37.95" customHeight="1" spans="1:11">
      <c r="A57" s="116" t="s">
        <v>429</v>
      </c>
      <c r="B57" s="117" t="s">
        <v>430</v>
      </c>
      <c r="C57" s="117"/>
      <c r="D57" s="116" t="s">
        <v>32</v>
      </c>
      <c r="E57" s="116"/>
      <c r="F57" s="116" t="s">
        <v>321</v>
      </c>
      <c r="G57" s="118">
        <v>1</v>
      </c>
      <c r="H57" s="118"/>
      <c r="I57" s="119">
        <v>0.32</v>
      </c>
      <c r="J57" s="119"/>
      <c r="K57" s="119">
        <f>ROUND(ROUND(G57,8)*I57,2)</f>
        <v>0.32</v>
      </c>
    </row>
    <row r="58" ht="37.95" customHeight="1" spans="1:11">
      <c r="A58" s="116" t="s">
        <v>432</v>
      </c>
      <c r="B58" s="117" t="s">
        <v>433</v>
      </c>
      <c r="C58" s="117"/>
      <c r="D58" s="116" t="s">
        <v>32</v>
      </c>
      <c r="E58" s="116"/>
      <c r="F58" s="116" t="s">
        <v>321</v>
      </c>
      <c r="G58" s="118">
        <v>1</v>
      </c>
      <c r="H58" s="118"/>
      <c r="I58" s="119">
        <v>1.53</v>
      </c>
      <c r="J58" s="119"/>
      <c r="K58" s="119">
        <f>ROUND(ROUND(G58,8)*I58,2)</f>
        <v>1.53</v>
      </c>
    </row>
    <row r="59" ht="37.95" customHeight="1" spans="1:11">
      <c r="A59" s="116" t="s">
        <v>434</v>
      </c>
      <c r="B59" s="117" t="s">
        <v>435</v>
      </c>
      <c r="C59" s="117"/>
      <c r="D59" s="116" t="s">
        <v>32</v>
      </c>
      <c r="E59" s="116"/>
      <c r="F59" s="116" t="s">
        <v>321</v>
      </c>
      <c r="G59" s="118">
        <v>1</v>
      </c>
      <c r="H59" s="118"/>
      <c r="I59" s="119">
        <v>2.55</v>
      </c>
      <c r="J59" s="119"/>
      <c r="K59" s="119">
        <f>ROUND(ROUND(G59,8)*I59,2)</f>
        <v>2.55</v>
      </c>
    </row>
    <row r="60" ht="15" customHeight="1" spans="1:11">
      <c r="A60" s="56"/>
      <c r="B60" s="56"/>
      <c r="C60" s="56"/>
      <c r="D60" s="56"/>
      <c r="E60" s="56"/>
      <c r="F60" s="56"/>
      <c r="G60" s="120" t="s">
        <v>332</v>
      </c>
      <c r="H60" s="120"/>
      <c r="I60" s="120"/>
      <c r="J60" s="120"/>
      <c r="K60" s="121">
        <f>SUM(K56:K59)</f>
        <v>5.8</v>
      </c>
    </row>
    <row r="61" ht="15" customHeight="1" spans="1:11">
      <c r="A61" s="56"/>
      <c r="B61" s="56"/>
      <c r="C61" s="56"/>
      <c r="D61" s="56"/>
      <c r="E61" s="56"/>
      <c r="F61" s="56"/>
      <c r="G61" s="65" t="s">
        <v>304</v>
      </c>
      <c r="H61" s="65"/>
      <c r="I61" s="65"/>
      <c r="J61" s="65"/>
      <c r="K61" s="122">
        <f>ROUND(SUM(K60),2)</f>
        <v>5.8</v>
      </c>
    </row>
    <row r="62" ht="10.05" customHeight="1" spans="1:11">
      <c r="A62" s="56"/>
      <c r="B62" s="56"/>
      <c r="C62" s="56"/>
      <c r="D62" s="56"/>
      <c r="E62" s="56"/>
      <c r="F62" s="56"/>
      <c r="G62" s="112"/>
      <c r="H62" s="112"/>
      <c r="I62" s="112"/>
      <c r="J62" s="112"/>
      <c r="K62" s="112"/>
    </row>
    <row r="63" ht="19.95" customHeight="1" spans="1:11">
      <c r="A63" s="113" t="s">
        <v>436</v>
      </c>
      <c r="B63" s="113"/>
      <c r="C63" s="113"/>
      <c r="D63" s="113"/>
      <c r="E63" s="113"/>
      <c r="F63" s="113"/>
      <c r="G63" s="113"/>
      <c r="H63" s="113"/>
      <c r="I63" s="113"/>
      <c r="J63" s="113"/>
      <c r="K63" s="113"/>
    </row>
    <row r="64" ht="15" customHeight="1" spans="1:11">
      <c r="A64" s="114" t="s">
        <v>318</v>
      </c>
      <c r="B64" s="114"/>
      <c r="C64" s="114"/>
      <c r="D64" s="115" t="s">
        <v>298</v>
      </c>
      <c r="E64" s="115"/>
      <c r="F64" s="115" t="s">
        <v>299</v>
      </c>
      <c r="G64" s="115" t="s">
        <v>276</v>
      </c>
      <c r="H64" s="115"/>
      <c r="I64" s="115" t="s">
        <v>300</v>
      </c>
      <c r="J64" s="115"/>
      <c r="K64" s="115" t="s">
        <v>301</v>
      </c>
    </row>
    <row r="65" ht="28.95" customHeight="1" spans="1:11">
      <c r="A65" s="116" t="s">
        <v>437</v>
      </c>
      <c r="B65" s="117" t="s">
        <v>438</v>
      </c>
      <c r="C65" s="117"/>
      <c r="D65" s="116" t="s">
        <v>32</v>
      </c>
      <c r="E65" s="116"/>
      <c r="F65" s="116" t="s">
        <v>133</v>
      </c>
      <c r="G65" s="118">
        <v>6.4e-5</v>
      </c>
      <c r="H65" s="118"/>
      <c r="I65" s="119">
        <v>21963.86</v>
      </c>
      <c r="J65" s="119"/>
      <c r="K65" s="119">
        <f>ROUND(ROUND(G65,8)*I65,2)</f>
        <v>1.41</v>
      </c>
    </row>
    <row r="66" ht="15" customHeight="1" spans="1:11">
      <c r="A66" s="56"/>
      <c r="B66" s="56"/>
      <c r="C66" s="56"/>
      <c r="D66" s="56"/>
      <c r="E66" s="56"/>
      <c r="F66" s="56"/>
      <c r="G66" s="120" t="s">
        <v>324</v>
      </c>
      <c r="H66" s="120"/>
      <c r="I66" s="120"/>
      <c r="J66" s="120"/>
      <c r="K66" s="121">
        <f>SUM(K65:K65)</f>
        <v>1.41</v>
      </c>
    </row>
    <row r="67" ht="15" customHeight="1" spans="1:11">
      <c r="A67" s="56"/>
      <c r="B67" s="56"/>
      <c r="C67" s="56"/>
      <c r="D67" s="56"/>
      <c r="E67" s="56"/>
      <c r="F67" s="56"/>
      <c r="G67" s="65" t="s">
        <v>304</v>
      </c>
      <c r="H67" s="65"/>
      <c r="I67" s="65"/>
      <c r="J67" s="65"/>
      <c r="K67" s="122">
        <f>ROUND(SUM(K66),2)</f>
        <v>1.41</v>
      </c>
    </row>
    <row r="68" ht="10.05" customHeight="1" spans="1:11">
      <c r="A68" s="56"/>
      <c r="B68" s="56"/>
      <c r="C68" s="56"/>
      <c r="D68" s="56"/>
      <c r="E68" s="56"/>
      <c r="F68" s="56"/>
      <c r="G68" s="112"/>
      <c r="H68" s="112"/>
      <c r="I68" s="112"/>
      <c r="J68" s="112"/>
      <c r="K68" s="112"/>
    </row>
    <row r="69" ht="19.95" customHeight="1" spans="1:11">
      <c r="A69" s="113" t="s">
        <v>439</v>
      </c>
      <c r="B69" s="113"/>
      <c r="C69" s="113"/>
      <c r="D69" s="113"/>
      <c r="E69" s="113"/>
      <c r="F69" s="113"/>
      <c r="G69" s="113"/>
      <c r="H69" s="113"/>
      <c r="I69" s="113"/>
      <c r="J69" s="113"/>
      <c r="K69" s="113"/>
    </row>
    <row r="70" ht="15" customHeight="1" spans="1:11">
      <c r="A70" s="114" t="s">
        <v>318</v>
      </c>
      <c r="B70" s="114"/>
      <c r="C70" s="114"/>
      <c r="D70" s="115" t="s">
        <v>298</v>
      </c>
      <c r="E70" s="115"/>
      <c r="F70" s="115" t="s">
        <v>299</v>
      </c>
      <c r="G70" s="115" t="s">
        <v>276</v>
      </c>
      <c r="H70" s="115"/>
      <c r="I70" s="115" t="s">
        <v>300</v>
      </c>
      <c r="J70" s="115"/>
      <c r="K70" s="115" t="s">
        <v>301</v>
      </c>
    </row>
    <row r="71" ht="28.95" customHeight="1" spans="1:11">
      <c r="A71" s="116" t="s">
        <v>437</v>
      </c>
      <c r="B71" s="117" t="s">
        <v>438</v>
      </c>
      <c r="C71" s="117"/>
      <c r="D71" s="116" t="s">
        <v>32</v>
      </c>
      <c r="E71" s="116"/>
      <c r="F71" s="116" t="s">
        <v>133</v>
      </c>
      <c r="G71" s="118">
        <v>1.48e-5</v>
      </c>
      <c r="H71" s="118"/>
      <c r="I71" s="119">
        <v>21963.86</v>
      </c>
      <c r="J71" s="119"/>
      <c r="K71" s="119">
        <f>ROUND(ROUND(G71,8)*I71,2)</f>
        <v>0.33</v>
      </c>
    </row>
    <row r="72" ht="15" customHeight="1" spans="1:11">
      <c r="A72" s="56"/>
      <c r="B72" s="56"/>
      <c r="C72" s="56"/>
      <c r="D72" s="56"/>
      <c r="E72" s="56"/>
      <c r="F72" s="56"/>
      <c r="G72" s="120" t="s">
        <v>324</v>
      </c>
      <c r="H72" s="120"/>
      <c r="I72" s="120"/>
      <c r="J72" s="120"/>
      <c r="K72" s="121">
        <f>SUM(K71:K71)</f>
        <v>0.33</v>
      </c>
    </row>
    <row r="73" ht="15" customHeight="1" spans="1:11">
      <c r="A73" s="56"/>
      <c r="B73" s="56"/>
      <c r="C73" s="56"/>
      <c r="D73" s="56"/>
      <c r="E73" s="56"/>
      <c r="F73" s="56"/>
      <c r="G73" s="65" t="s">
        <v>304</v>
      </c>
      <c r="H73" s="65"/>
      <c r="I73" s="65"/>
      <c r="J73" s="65"/>
      <c r="K73" s="122">
        <f>ROUND(SUM(K72),2)</f>
        <v>0.33</v>
      </c>
    </row>
    <row r="74" ht="10.05" customHeight="1" spans="1:11">
      <c r="A74" s="56"/>
      <c r="B74" s="56"/>
      <c r="C74" s="56"/>
      <c r="D74" s="56"/>
      <c r="E74" s="56"/>
      <c r="F74" s="56"/>
      <c r="G74" s="112"/>
      <c r="H74" s="112"/>
      <c r="I74" s="112"/>
      <c r="J74" s="112"/>
      <c r="K74" s="112"/>
    </row>
    <row r="75" ht="19.95" customHeight="1" spans="1:11">
      <c r="A75" s="113" t="s">
        <v>440</v>
      </c>
      <c r="B75" s="113"/>
      <c r="C75" s="113"/>
      <c r="D75" s="113"/>
      <c r="E75" s="113"/>
      <c r="F75" s="113"/>
      <c r="G75" s="113"/>
      <c r="H75" s="113"/>
      <c r="I75" s="113"/>
      <c r="J75" s="113"/>
      <c r="K75" s="113"/>
    </row>
    <row r="76" ht="15" customHeight="1" spans="1:11">
      <c r="A76" s="114" t="s">
        <v>318</v>
      </c>
      <c r="B76" s="114"/>
      <c r="C76" s="114"/>
      <c r="D76" s="115" t="s">
        <v>298</v>
      </c>
      <c r="E76" s="115"/>
      <c r="F76" s="115" t="s">
        <v>299</v>
      </c>
      <c r="G76" s="115" t="s">
        <v>276</v>
      </c>
      <c r="H76" s="115"/>
      <c r="I76" s="115" t="s">
        <v>300</v>
      </c>
      <c r="J76" s="115"/>
      <c r="K76" s="115" t="s">
        <v>301</v>
      </c>
    </row>
    <row r="77" ht="28.95" customHeight="1" spans="1:11">
      <c r="A77" s="116" t="s">
        <v>437</v>
      </c>
      <c r="B77" s="117" t="s">
        <v>438</v>
      </c>
      <c r="C77" s="117"/>
      <c r="D77" s="116" t="s">
        <v>32</v>
      </c>
      <c r="E77" s="116"/>
      <c r="F77" s="116" t="s">
        <v>133</v>
      </c>
      <c r="G77" s="118">
        <v>7e-5</v>
      </c>
      <c r="H77" s="118"/>
      <c r="I77" s="119">
        <v>21963.86</v>
      </c>
      <c r="J77" s="119"/>
      <c r="K77" s="119">
        <f>ROUND(ROUND(G77,8)*I77,2)</f>
        <v>1.54</v>
      </c>
    </row>
    <row r="78" ht="15" customHeight="1" spans="1:11">
      <c r="A78" s="56"/>
      <c r="B78" s="56"/>
      <c r="C78" s="56"/>
      <c r="D78" s="56"/>
      <c r="E78" s="56"/>
      <c r="F78" s="56"/>
      <c r="G78" s="120" t="s">
        <v>324</v>
      </c>
      <c r="H78" s="120"/>
      <c r="I78" s="120"/>
      <c r="J78" s="120"/>
      <c r="K78" s="121">
        <f>SUM(K77:K77)</f>
        <v>1.54</v>
      </c>
    </row>
    <row r="79" ht="15" customHeight="1" spans="1:11">
      <c r="A79" s="56"/>
      <c r="B79" s="56"/>
      <c r="C79" s="56"/>
      <c r="D79" s="56"/>
      <c r="E79" s="56"/>
      <c r="F79" s="56"/>
      <c r="G79" s="65" t="s">
        <v>304</v>
      </c>
      <c r="H79" s="65"/>
      <c r="I79" s="65"/>
      <c r="J79" s="65"/>
      <c r="K79" s="122">
        <f>ROUND(SUM(K78),2)</f>
        <v>1.54</v>
      </c>
    </row>
    <row r="80" ht="10.05" customHeight="1" spans="1:11">
      <c r="A80" s="56"/>
      <c r="B80" s="56"/>
      <c r="C80" s="56"/>
      <c r="D80" s="56"/>
      <c r="E80" s="56"/>
      <c r="F80" s="56"/>
      <c r="G80" s="112"/>
      <c r="H80" s="112"/>
      <c r="I80" s="112"/>
      <c r="J80" s="112"/>
      <c r="K80" s="112"/>
    </row>
    <row r="81" ht="19.95" customHeight="1" spans="1:11">
      <c r="A81" s="113" t="s">
        <v>441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</row>
    <row r="82" ht="15" customHeight="1" spans="1:11">
      <c r="A82" s="114" t="s">
        <v>442</v>
      </c>
      <c r="B82" s="114"/>
      <c r="C82" s="114"/>
      <c r="D82" s="115" t="s">
        <v>298</v>
      </c>
      <c r="E82" s="115"/>
      <c r="F82" s="115" t="s">
        <v>299</v>
      </c>
      <c r="G82" s="115" t="s">
        <v>276</v>
      </c>
      <c r="H82" s="115"/>
      <c r="I82" s="115" t="s">
        <v>300</v>
      </c>
      <c r="J82" s="115"/>
      <c r="K82" s="115" t="s">
        <v>301</v>
      </c>
    </row>
    <row r="83" ht="21" customHeight="1" spans="1:11">
      <c r="A83" s="116" t="s">
        <v>443</v>
      </c>
      <c r="B83" s="117" t="s">
        <v>444</v>
      </c>
      <c r="C83" s="117"/>
      <c r="D83" s="116" t="s">
        <v>32</v>
      </c>
      <c r="E83" s="116"/>
      <c r="F83" s="116" t="s">
        <v>445</v>
      </c>
      <c r="G83" s="118">
        <v>2.5</v>
      </c>
      <c r="H83" s="118"/>
      <c r="I83" s="119">
        <v>1.02</v>
      </c>
      <c r="J83" s="119"/>
      <c r="K83" s="119">
        <f>ROUND(ROUND(G83,8)*I83,2)</f>
        <v>2.55</v>
      </c>
    </row>
    <row r="84" ht="15" customHeight="1" spans="1:11">
      <c r="A84" s="56"/>
      <c r="B84" s="56"/>
      <c r="C84" s="56"/>
      <c r="D84" s="56"/>
      <c r="E84" s="56"/>
      <c r="F84" s="56"/>
      <c r="G84" s="120" t="s">
        <v>446</v>
      </c>
      <c r="H84" s="120"/>
      <c r="I84" s="120"/>
      <c r="J84" s="120"/>
      <c r="K84" s="121">
        <f>SUM(K83:K83)</f>
        <v>2.55</v>
      </c>
    </row>
    <row r="85" ht="15" customHeight="1" spans="1:11">
      <c r="A85" s="56"/>
      <c r="B85" s="56"/>
      <c r="C85" s="56"/>
      <c r="D85" s="56"/>
      <c r="E85" s="56"/>
      <c r="F85" s="56"/>
      <c r="G85" s="65" t="s">
        <v>304</v>
      </c>
      <c r="H85" s="65"/>
      <c r="I85" s="65"/>
      <c r="J85" s="65"/>
      <c r="K85" s="122">
        <f>ROUND(SUM(K84),2)</f>
        <v>2.55</v>
      </c>
    </row>
    <row r="86" ht="10.05" customHeight="1" spans="1:11">
      <c r="A86" s="56"/>
      <c r="B86" s="56"/>
      <c r="C86" s="56"/>
      <c r="D86" s="56"/>
      <c r="E86" s="56"/>
      <c r="F86" s="56"/>
      <c r="G86" s="112"/>
      <c r="H86" s="112"/>
      <c r="I86" s="112"/>
      <c r="J86" s="112"/>
      <c r="K86" s="112"/>
    </row>
    <row r="87" ht="19.95" customHeight="1" spans="1:11">
      <c r="A87" s="113" t="s">
        <v>447</v>
      </c>
      <c r="B87" s="113"/>
      <c r="C87" s="113"/>
      <c r="D87" s="113"/>
      <c r="E87" s="113"/>
      <c r="F87" s="113"/>
      <c r="G87" s="113"/>
      <c r="H87" s="113"/>
      <c r="I87" s="113"/>
      <c r="J87" s="113"/>
      <c r="K87" s="113"/>
    </row>
    <row r="88" ht="15" customHeight="1" spans="1:11">
      <c r="A88" s="114" t="s">
        <v>308</v>
      </c>
      <c r="B88" s="114"/>
      <c r="C88" s="114"/>
      <c r="D88" s="115" t="s">
        <v>298</v>
      </c>
      <c r="E88" s="115"/>
      <c r="F88" s="115" t="s">
        <v>299</v>
      </c>
      <c r="G88" s="115" t="s">
        <v>276</v>
      </c>
      <c r="H88" s="115"/>
      <c r="I88" s="115" t="s">
        <v>300</v>
      </c>
      <c r="J88" s="115"/>
      <c r="K88" s="115" t="s">
        <v>301</v>
      </c>
    </row>
    <row r="89" ht="21" customHeight="1" spans="1:11">
      <c r="A89" s="116" t="s">
        <v>401</v>
      </c>
      <c r="B89" s="117" t="s">
        <v>402</v>
      </c>
      <c r="C89" s="117"/>
      <c r="D89" s="116" t="s">
        <v>32</v>
      </c>
      <c r="E89" s="116"/>
      <c r="F89" s="116" t="s">
        <v>321</v>
      </c>
      <c r="G89" s="118">
        <v>1</v>
      </c>
      <c r="H89" s="118"/>
      <c r="I89" s="119">
        <v>2.79</v>
      </c>
      <c r="J89" s="119"/>
      <c r="K89" s="119">
        <f t="shared" ref="K89:K94" si="2">ROUND(ROUND(G89,8)*I89,2)</f>
        <v>2.79</v>
      </c>
    </row>
    <row r="90" ht="21" customHeight="1" spans="1:11">
      <c r="A90" s="116" t="s">
        <v>403</v>
      </c>
      <c r="B90" s="117" t="s">
        <v>404</v>
      </c>
      <c r="C90" s="117"/>
      <c r="D90" s="116" t="s">
        <v>32</v>
      </c>
      <c r="E90" s="116"/>
      <c r="F90" s="116" t="s">
        <v>321</v>
      </c>
      <c r="G90" s="118">
        <v>1</v>
      </c>
      <c r="H90" s="118"/>
      <c r="I90" s="119">
        <v>1.31</v>
      </c>
      <c r="J90" s="119"/>
      <c r="K90" s="119">
        <f t="shared" si="2"/>
        <v>1.31</v>
      </c>
    </row>
    <row r="91" ht="21" customHeight="1" spans="1:11">
      <c r="A91" s="116" t="s">
        <v>405</v>
      </c>
      <c r="B91" s="117" t="s">
        <v>406</v>
      </c>
      <c r="C91" s="117"/>
      <c r="D91" s="116" t="s">
        <v>32</v>
      </c>
      <c r="E91" s="116"/>
      <c r="F91" s="116" t="s">
        <v>321</v>
      </c>
      <c r="G91" s="118">
        <v>1</v>
      </c>
      <c r="H91" s="118"/>
      <c r="I91" s="119">
        <v>1.43</v>
      </c>
      <c r="J91" s="119"/>
      <c r="K91" s="119">
        <f t="shared" si="2"/>
        <v>1.43</v>
      </c>
    </row>
    <row r="92" ht="21" customHeight="1" spans="1:11">
      <c r="A92" s="116" t="s">
        <v>407</v>
      </c>
      <c r="B92" s="117" t="s">
        <v>408</v>
      </c>
      <c r="C92" s="117"/>
      <c r="D92" s="116" t="s">
        <v>32</v>
      </c>
      <c r="E92" s="116"/>
      <c r="F92" s="116" t="s">
        <v>321</v>
      </c>
      <c r="G92" s="118">
        <v>1</v>
      </c>
      <c r="H92" s="118"/>
      <c r="I92" s="119">
        <v>0.78</v>
      </c>
      <c r="J92" s="119"/>
      <c r="K92" s="119">
        <f t="shared" si="2"/>
        <v>0.78</v>
      </c>
    </row>
    <row r="93" ht="21" customHeight="1" spans="1:11">
      <c r="A93" s="116" t="s">
        <v>409</v>
      </c>
      <c r="B93" s="117" t="s">
        <v>410</v>
      </c>
      <c r="C93" s="117"/>
      <c r="D93" s="116" t="s">
        <v>32</v>
      </c>
      <c r="E93" s="116"/>
      <c r="F93" s="116" t="s">
        <v>321</v>
      </c>
      <c r="G93" s="118">
        <v>1</v>
      </c>
      <c r="H93" s="118"/>
      <c r="I93" s="119">
        <v>0.08</v>
      </c>
      <c r="J93" s="119"/>
      <c r="K93" s="119">
        <f t="shared" si="2"/>
        <v>0.08</v>
      </c>
    </row>
    <row r="94" ht="21" customHeight="1" spans="1:11">
      <c r="A94" s="116" t="s">
        <v>411</v>
      </c>
      <c r="B94" s="117" t="s">
        <v>412</v>
      </c>
      <c r="C94" s="117"/>
      <c r="D94" s="116" t="s">
        <v>32</v>
      </c>
      <c r="E94" s="116"/>
      <c r="F94" s="116" t="s">
        <v>321</v>
      </c>
      <c r="G94" s="118">
        <v>1</v>
      </c>
      <c r="H94" s="118"/>
      <c r="I94" s="119">
        <v>0.54</v>
      </c>
      <c r="J94" s="119"/>
      <c r="K94" s="119">
        <f t="shared" si="2"/>
        <v>0.54</v>
      </c>
    </row>
    <row r="95" ht="15" customHeight="1" spans="1:11">
      <c r="A95" s="56"/>
      <c r="B95" s="56"/>
      <c r="C95" s="56"/>
      <c r="D95" s="56"/>
      <c r="E95" s="56"/>
      <c r="F95" s="56"/>
      <c r="G95" s="120" t="s">
        <v>317</v>
      </c>
      <c r="H95" s="120"/>
      <c r="I95" s="120"/>
      <c r="J95" s="120"/>
      <c r="K95" s="121">
        <f>SUM(K89:K94)</f>
        <v>6.93</v>
      </c>
    </row>
    <row r="96" ht="15" customHeight="1" spans="1:11">
      <c r="A96" s="114" t="s">
        <v>325</v>
      </c>
      <c r="B96" s="114"/>
      <c r="C96" s="114"/>
      <c r="D96" s="115" t="s">
        <v>298</v>
      </c>
      <c r="E96" s="115"/>
      <c r="F96" s="115" t="s">
        <v>299</v>
      </c>
      <c r="G96" s="115" t="s">
        <v>276</v>
      </c>
      <c r="H96" s="115"/>
      <c r="I96" s="115" t="s">
        <v>300</v>
      </c>
      <c r="J96" s="115"/>
      <c r="K96" s="115" t="s">
        <v>301</v>
      </c>
    </row>
    <row r="97" ht="15" customHeight="1" spans="1:11">
      <c r="A97" s="116" t="s">
        <v>448</v>
      </c>
      <c r="B97" s="117" t="s">
        <v>449</v>
      </c>
      <c r="C97" s="117"/>
      <c r="D97" s="116" t="s">
        <v>32</v>
      </c>
      <c r="E97" s="116"/>
      <c r="F97" s="116" t="s">
        <v>321</v>
      </c>
      <c r="G97" s="118">
        <v>1</v>
      </c>
      <c r="H97" s="118"/>
      <c r="I97" s="119">
        <v>22.45</v>
      </c>
      <c r="J97" s="119"/>
      <c r="K97" s="119">
        <f>ROUND(ROUND(G97,8)*I97,2)</f>
        <v>22.45</v>
      </c>
    </row>
    <row r="98" ht="15" customHeight="1" spans="1:11">
      <c r="A98" s="56"/>
      <c r="B98" s="56"/>
      <c r="C98" s="56"/>
      <c r="D98" s="56"/>
      <c r="E98" s="56"/>
      <c r="F98" s="56"/>
      <c r="G98" s="120" t="s">
        <v>328</v>
      </c>
      <c r="H98" s="120"/>
      <c r="I98" s="120"/>
      <c r="J98" s="120"/>
      <c r="K98" s="121">
        <f>SUM(K97:K97)</f>
        <v>22.45</v>
      </c>
    </row>
    <row r="99" ht="15" customHeight="1" spans="1:11">
      <c r="A99" s="114" t="s">
        <v>329</v>
      </c>
      <c r="B99" s="114"/>
      <c r="C99" s="114"/>
      <c r="D99" s="115" t="s">
        <v>298</v>
      </c>
      <c r="E99" s="115"/>
      <c r="F99" s="115" t="s">
        <v>299</v>
      </c>
      <c r="G99" s="115" t="s">
        <v>276</v>
      </c>
      <c r="H99" s="115"/>
      <c r="I99" s="115" t="s">
        <v>300</v>
      </c>
      <c r="J99" s="115"/>
      <c r="K99" s="115" t="s">
        <v>301</v>
      </c>
    </row>
    <row r="100" ht="21" customHeight="1" spans="1:11">
      <c r="A100" s="116" t="s">
        <v>450</v>
      </c>
      <c r="B100" s="117" t="s">
        <v>451</v>
      </c>
      <c r="C100" s="117"/>
      <c r="D100" s="116" t="s">
        <v>32</v>
      </c>
      <c r="E100" s="116"/>
      <c r="F100" s="116" t="s">
        <v>321</v>
      </c>
      <c r="G100" s="118">
        <v>1</v>
      </c>
      <c r="H100" s="118"/>
      <c r="I100" s="119">
        <v>0.25</v>
      </c>
      <c r="J100" s="119"/>
      <c r="K100" s="119">
        <f>ROUND(ROUND(G100,8)*I100,2)</f>
        <v>0.25</v>
      </c>
    </row>
    <row r="101" ht="15" customHeight="1" spans="1:11">
      <c r="A101" s="56"/>
      <c r="B101" s="56"/>
      <c r="C101" s="56"/>
      <c r="D101" s="56"/>
      <c r="E101" s="56"/>
      <c r="F101" s="56"/>
      <c r="G101" s="120" t="s">
        <v>332</v>
      </c>
      <c r="H101" s="120"/>
      <c r="I101" s="120"/>
      <c r="J101" s="120"/>
      <c r="K101" s="121">
        <f>SUM(K100:K100)</f>
        <v>0.25</v>
      </c>
    </row>
    <row r="102" ht="15" customHeight="1" spans="1:11">
      <c r="A102" s="56"/>
      <c r="B102" s="56"/>
      <c r="C102" s="56"/>
      <c r="D102" s="56"/>
      <c r="E102" s="56"/>
      <c r="F102" s="56"/>
      <c r="G102" s="65" t="s">
        <v>304</v>
      </c>
      <c r="H102" s="65"/>
      <c r="I102" s="65"/>
      <c r="J102" s="65"/>
      <c r="K102" s="122">
        <f>ROUND(SUM(K95,K98,K101),2)</f>
        <v>29.63</v>
      </c>
    </row>
    <row r="103" ht="10.05" customHeight="1" spans="1:11">
      <c r="A103" s="56"/>
      <c r="B103" s="56"/>
      <c r="C103" s="56"/>
      <c r="D103" s="56"/>
      <c r="E103" s="56"/>
      <c r="F103" s="56"/>
      <c r="G103" s="112"/>
      <c r="H103" s="112"/>
      <c r="I103" s="112"/>
      <c r="J103" s="112"/>
      <c r="K103" s="112"/>
    </row>
    <row r="104" ht="19.95" customHeight="1" spans="1:11">
      <c r="A104" s="113" t="s">
        <v>452</v>
      </c>
      <c r="B104" s="113"/>
      <c r="C104" s="113"/>
      <c r="D104" s="113"/>
      <c r="E104" s="113"/>
      <c r="F104" s="113"/>
      <c r="G104" s="113"/>
      <c r="H104" s="113"/>
      <c r="I104" s="113"/>
      <c r="J104" s="113"/>
      <c r="K104" s="113"/>
    </row>
    <row r="105" ht="15" customHeight="1" spans="1:11">
      <c r="A105" s="114" t="s">
        <v>339</v>
      </c>
      <c r="B105" s="114"/>
      <c r="C105" s="114"/>
      <c r="D105" s="115" t="s">
        <v>298</v>
      </c>
      <c r="E105" s="115"/>
      <c r="F105" s="115" t="s">
        <v>299</v>
      </c>
      <c r="G105" s="115" t="s">
        <v>276</v>
      </c>
      <c r="H105" s="115"/>
      <c r="I105" s="115" t="s">
        <v>300</v>
      </c>
      <c r="J105" s="115"/>
      <c r="K105" s="115" t="s">
        <v>301</v>
      </c>
    </row>
    <row r="106" ht="21" customHeight="1" spans="1:11">
      <c r="A106" s="116" t="s">
        <v>453</v>
      </c>
      <c r="B106" s="117" t="s">
        <v>454</v>
      </c>
      <c r="C106" s="117"/>
      <c r="D106" s="116" t="s">
        <v>32</v>
      </c>
      <c r="E106" s="116"/>
      <c r="F106" s="116" t="s">
        <v>321</v>
      </c>
      <c r="G106" s="118">
        <v>1</v>
      </c>
      <c r="H106" s="118"/>
      <c r="I106" s="119">
        <v>29.17</v>
      </c>
      <c r="J106" s="119"/>
      <c r="K106" s="119">
        <f>ROUND(ROUND(G106,8)*I106,2)</f>
        <v>29.17</v>
      </c>
    </row>
    <row r="107" ht="18" customHeight="1" spans="1:11">
      <c r="A107" s="56"/>
      <c r="B107" s="56"/>
      <c r="C107" s="56"/>
      <c r="D107" s="56"/>
      <c r="E107" s="56"/>
      <c r="F107" s="56"/>
      <c r="G107" s="120" t="s">
        <v>342</v>
      </c>
      <c r="H107" s="120"/>
      <c r="I107" s="120"/>
      <c r="J107" s="120"/>
      <c r="K107" s="121">
        <f>SUM(K106:K106)</f>
        <v>29.17</v>
      </c>
    </row>
    <row r="108" ht="15" customHeight="1" spans="1:11">
      <c r="A108" s="114" t="s">
        <v>329</v>
      </c>
      <c r="B108" s="114"/>
      <c r="C108" s="114"/>
      <c r="D108" s="115" t="s">
        <v>298</v>
      </c>
      <c r="E108" s="115"/>
      <c r="F108" s="115" t="s">
        <v>299</v>
      </c>
      <c r="G108" s="115" t="s">
        <v>276</v>
      </c>
      <c r="H108" s="115"/>
      <c r="I108" s="115" t="s">
        <v>300</v>
      </c>
      <c r="J108" s="115"/>
      <c r="K108" s="115" t="s">
        <v>301</v>
      </c>
    </row>
    <row r="109" ht="46.05" customHeight="1" spans="1:11">
      <c r="A109" s="116" t="s">
        <v>455</v>
      </c>
      <c r="B109" s="117" t="s">
        <v>456</v>
      </c>
      <c r="C109" s="117"/>
      <c r="D109" s="116" t="s">
        <v>32</v>
      </c>
      <c r="E109" s="116"/>
      <c r="F109" s="116" t="s">
        <v>321</v>
      </c>
      <c r="G109" s="118">
        <v>1</v>
      </c>
      <c r="H109" s="118"/>
      <c r="I109" s="119">
        <v>29.85</v>
      </c>
      <c r="J109" s="119"/>
      <c r="K109" s="119">
        <f>ROUND(ROUND(G109,8)*I109,2)</f>
        <v>29.85</v>
      </c>
    </row>
    <row r="110" ht="46.05" customHeight="1" spans="1:11">
      <c r="A110" s="116" t="s">
        <v>457</v>
      </c>
      <c r="B110" s="117" t="s">
        <v>458</v>
      </c>
      <c r="C110" s="117"/>
      <c r="D110" s="116" t="s">
        <v>32</v>
      </c>
      <c r="E110" s="116"/>
      <c r="F110" s="116" t="s">
        <v>321</v>
      </c>
      <c r="G110" s="118">
        <v>1</v>
      </c>
      <c r="H110" s="118"/>
      <c r="I110" s="119">
        <v>4.62</v>
      </c>
      <c r="J110" s="119"/>
      <c r="K110" s="119">
        <f>ROUND(ROUND(G110,8)*I110,2)</f>
        <v>4.62</v>
      </c>
    </row>
    <row r="111" ht="46.05" customHeight="1" spans="1:11">
      <c r="A111" s="116" t="s">
        <v>459</v>
      </c>
      <c r="B111" s="117" t="s">
        <v>460</v>
      </c>
      <c r="C111" s="117"/>
      <c r="D111" s="116" t="s">
        <v>32</v>
      </c>
      <c r="E111" s="116"/>
      <c r="F111" s="116" t="s">
        <v>321</v>
      </c>
      <c r="G111" s="118">
        <v>1</v>
      </c>
      <c r="H111" s="118"/>
      <c r="I111" s="119">
        <v>11.46</v>
      </c>
      <c r="J111" s="119"/>
      <c r="K111" s="119">
        <f>ROUND(ROUND(G111,8)*I111,2)</f>
        <v>11.46</v>
      </c>
    </row>
    <row r="112" ht="46.05" customHeight="1" spans="1:11">
      <c r="A112" s="116" t="s">
        <v>461</v>
      </c>
      <c r="B112" s="117" t="s">
        <v>462</v>
      </c>
      <c r="C112" s="117"/>
      <c r="D112" s="116" t="s">
        <v>32</v>
      </c>
      <c r="E112" s="116"/>
      <c r="F112" s="116" t="s">
        <v>321</v>
      </c>
      <c r="G112" s="118">
        <v>1</v>
      </c>
      <c r="H112" s="118"/>
      <c r="I112" s="119">
        <v>53.74</v>
      </c>
      <c r="J112" s="119"/>
      <c r="K112" s="119">
        <f>ROUND(ROUND(G112,8)*I112,2)</f>
        <v>53.74</v>
      </c>
    </row>
    <row r="113" ht="46.05" customHeight="1" spans="1:11">
      <c r="A113" s="116" t="s">
        <v>463</v>
      </c>
      <c r="B113" s="117" t="s">
        <v>464</v>
      </c>
      <c r="C113" s="117"/>
      <c r="D113" s="116" t="s">
        <v>32</v>
      </c>
      <c r="E113" s="116"/>
      <c r="F113" s="116" t="s">
        <v>321</v>
      </c>
      <c r="G113" s="118">
        <v>1</v>
      </c>
      <c r="H113" s="118"/>
      <c r="I113" s="119">
        <v>143.38</v>
      </c>
      <c r="J113" s="119"/>
      <c r="K113" s="119">
        <f>ROUND(ROUND(G113,8)*I113,2)</f>
        <v>143.38</v>
      </c>
    </row>
    <row r="114" ht="15" customHeight="1" spans="1:11">
      <c r="A114" s="56"/>
      <c r="B114" s="56"/>
      <c r="C114" s="56"/>
      <c r="D114" s="56"/>
      <c r="E114" s="56"/>
      <c r="F114" s="56"/>
      <c r="G114" s="120" t="s">
        <v>332</v>
      </c>
      <c r="H114" s="120"/>
      <c r="I114" s="120"/>
      <c r="J114" s="120"/>
      <c r="K114" s="121">
        <f>SUM(K109:K113)</f>
        <v>243.05</v>
      </c>
    </row>
    <row r="115" ht="15" customHeight="1" spans="1:11">
      <c r="A115" s="56"/>
      <c r="B115" s="56"/>
      <c r="C115" s="56"/>
      <c r="D115" s="56"/>
      <c r="E115" s="56"/>
      <c r="F115" s="56"/>
      <c r="G115" s="65" t="s">
        <v>304</v>
      </c>
      <c r="H115" s="65"/>
      <c r="I115" s="65"/>
      <c r="J115" s="65"/>
      <c r="K115" s="122">
        <f>ROUND(SUM(K107,K114),2)</f>
        <v>272.22</v>
      </c>
    </row>
    <row r="116" ht="10.05" customHeight="1" spans="1:11">
      <c r="A116" s="56"/>
      <c r="B116" s="56"/>
      <c r="C116" s="56"/>
      <c r="D116" s="56"/>
      <c r="E116" s="56"/>
      <c r="F116" s="56"/>
      <c r="G116" s="112"/>
      <c r="H116" s="112"/>
      <c r="I116" s="112"/>
      <c r="J116" s="112"/>
      <c r="K116" s="112"/>
    </row>
    <row r="117" ht="19.95" customHeight="1" spans="1:11">
      <c r="A117" s="113" t="s">
        <v>465</v>
      </c>
      <c r="B117" s="113"/>
      <c r="C117" s="113"/>
      <c r="D117" s="113"/>
      <c r="E117" s="113"/>
      <c r="F117" s="113"/>
      <c r="G117" s="113"/>
      <c r="H117" s="113"/>
      <c r="I117" s="113"/>
      <c r="J117" s="113"/>
      <c r="K117" s="113"/>
    </row>
    <row r="118" ht="15" customHeight="1" spans="1:11">
      <c r="A118" s="114" t="s">
        <v>318</v>
      </c>
      <c r="B118" s="114"/>
      <c r="C118" s="114"/>
      <c r="D118" s="115" t="s">
        <v>298</v>
      </c>
      <c r="E118" s="115"/>
      <c r="F118" s="115" t="s">
        <v>299</v>
      </c>
      <c r="G118" s="115" t="s">
        <v>276</v>
      </c>
      <c r="H118" s="115"/>
      <c r="I118" s="115" t="s">
        <v>300</v>
      </c>
      <c r="J118" s="115"/>
      <c r="K118" s="115" t="s">
        <v>301</v>
      </c>
    </row>
    <row r="119" ht="21" customHeight="1" spans="1:11">
      <c r="A119" s="116" t="s">
        <v>466</v>
      </c>
      <c r="B119" s="117" t="s">
        <v>467</v>
      </c>
      <c r="C119" s="117"/>
      <c r="D119" s="116" t="s">
        <v>32</v>
      </c>
      <c r="E119" s="116"/>
      <c r="F119" s="116" t="s">
        <v>133</v>
      </c>
      <c r="G119" s="118">
        <v>6.03e-5</v>
      </c>
      <c r="H119" s="118"/>
      <c r="I119" s="119">
        <v>81335.04</v>
      </c>
      <c r="J119" s="119"/>
      <c r="K119" s="119">
        <f>ROUND(ROUND(G119,8)*I119,2)</f>
        <v>4.9</v>
      </c>
    </row>
    <row r="120" ht="37.95" customHeight="1" spans="1:11">
      <c r="A120" s="116" t="s">
        <v>468</v>
      </c>
      <c r="B120" s="117" t="s">
        <v>469</v>
      </c>
      <c r="C120" s="117"/>
      <c r="D120" s="116" t="s">
        <v>32</v>
      </c>
      <c r="E120" s="116"/>
      <c r="F120" s="116" t="s">
        <v>133</v>
      </c>
      <c r="G120" s="118">
        <v>3.42e-5</v>
      </c>
      <c r="H120" s="118"/>
      <c r="I120" s="119">
        <v>729621.6</v>
      </c>
      <c r="J120" s="119"/>
      <c r="K120" s="119">
        <f>ROUND(ROUND(G120,8)*I120,2)</f>
        <v>24.95</v>
      </c>
    </row>
    <row r="121" ht="15" customHeight="1" spans="1:11">
      <c r="A121" s="56"/>
      <c r="B121" s="56"/>
      <c r="C121" s="56"/>
      <c r="D121" s="56"/>
      <c r="E121" s="56"/>
      <c r="F121" s="56"/>
      <c r="G121" s="120" t="s">
        <v>324</v>
      </c>
      <c r="H121" s="120"/>
      <c r="I121" s="120"/>
      <c r="J121" s="120"/>
      <c r="K121" s="121">
        <f>SUM(K119:K120)</f>
        <v>29.85</v>
      </c>
    </row>
    <row r="122" ht="15" customHeight="1" spans="1:11">
      <c r="A122" s="56"/>
      <c r="B122" s="56"/>
      <c r="C122" s="56"/>
      <c r="D122" s="56"/>
      <c r="E122" s="56"/>
      <c r="F122" s="56"/>
      <c r="G122" s="65" t="s">
        <v>304</v>
      </c>
      <c r="H122" s="65"/>
      <c r="I122" s="65"/>
      <c r="J122" s="65"/>
      <c r="K122" s="122">
        <f>ROUND(SUM(K121),2)</f>
        <v>29.85</v>
      </c>
    </row>
    <row r="123" ht="10.05" customHeight="1" spans="1:11">
      <c r="A123" s="56"/>
      <c r="B123" s="56"/>
      <c r="C123" s="56"/>
      <c r="D123" s="56"/>
      <c r="E123" s="56"/>
      <c r="F123" s="56"/>
      <c r="G123" s="112"/>
      <c r="H123" s="112"/>
      <c r="I123" s="112"/>
      <c r="J123" s="112"/>
      <c r="K123" s="112"/>
    </row>
    <row r="124" ht="19.95" customHeight="1" spans="1:11">
      <c r="A124" s="113" t="s">
        <v>470</v>
      </c>
      <c r="B124" s="113"/>
      <c r="C124" s="113"/>
      <c r="D124" s="113"/>
      <c r="E124" s="113"/>
      <c r="F124" s="113"/>
      <c r="G124" s="113"/>
      <c r="H124" s="113"/>
      <c r="I124" s="113"/>
      <c r="J124" s="113"/>
      <c r="K124" s="113"/>
    </row>
    <row r="125" ht="15" customHeight="1" spans="1:11">
      <c r="A125" s="114" t="s">
        <v>318</v>
      </c>
      <c r="B125" s="114"/>
      <c r="C125" s="114"/>
      <c r="D125" s="115" t="s">
        <v>298</v>
      </c>
      <c r="E125" s="115"/>
      <c r="F125" s="115" t="s">
        <v>299</v>
      </c>
      <c r="G125" s="115" t="s">
        <v>276</v>
      </c>
      <c r="H125" s="115"/>
      <c r="I125" s="115" t="s">
        <v>300</v>
      </c>
      <c r="J125" s="115"/>
      <c r="K125" s="115" t="s">
        <v>301</v>
      </c>
    </row>
    <row r="126" ht="21" customHeight="1" spans="1:11">
      <c r="A126" s="116" t="s">
        <v>466</v>
      </c>
      <c r="B126" s="117" t="s">
        <v>467</v>
      </c>
      <c r="C126" s="117"/>
      <c r="D126" s="116" t="s">
        <v>32</v>
      </c>
      <c r="E126" s="116"/>
      <c r="F126" s="116" t="s">
        <v>133</v>
      </c>
      <c r="G126" s="118">
        <v>5.9e-6</v>
      </c>
      <c r="H126" s="118"/>
      <c r="I126" s="119">
        <v>81335.04</v>
      </c>
      <c r="J126" s="119"/>
      <c r="K126" s="119">
        <f>ROUND(ROUND(G126,8)*I126,2)</f>
        <v>0.48</v>
      </c>
    </row>
    <row r="127" ht="37.95" customHeight="1" spans="1:11">
      <c r="A127" s="116" t="s">
        <v>468</v>
      </c>
      <c r="B127" s="117" t="s">
        <v>469</v>
      </c>
      <c r="C127" s="117"/>
      <c r="D127" s="116" t="s">
        <v>32</v>
      </c>
      <c r="E127" s="116"/>
      <c r="F127" s="116" t="s">
        <v>133</v>
      </c>
      <c r="G127" s="118">
        <v>5.7e-6</v>
      </c>
      <c r="H127" s="118"/>
      <c r="I127" s="119">
        <v>729621.6</v>
      </c>
      <c r="J127" s="119"/>
      <c r="K127" s="119">
        <f>ROUND(ROUND(G127,8)*I127,2)</f>
        <v>4.16</v>
      </c>
    </row>
    <row r="128" ht="15" customHeight="1" spans="1:11">
      <c r="A128" s="56"/>
      <c r="B128" s="56"/>
      <c r="C128" s="56"/>
      <c r="D128" s="56"/>
      <c r="E128" s="56"/>
      <c r="F128" s="56"/>
      <c r="G128" s="120" t="s">
        <v>324</v>
      </c>
      <c r="H128" s="120"/>
      <c r="I128" s="120"/>
      <c r="J128" s="120"/>
      <c r="K128" s="121">
        <f>SUM(K126:K127)</f>
        <v>4.64</v>
      </c>
    </row>
    <row r="129" ht="15" customHeight="1" spans="1:11">
      <c r="A129" s="56"/>
      <c r="B129" s="56"/>
      <c r="C129" s="56"/>
      <c r="D129" s="56"/>
      <c r="E129" s="56"/>
      <c r="F129" s="56"/>
      <c r="G129" s="65" t="s">
        <v>304</v>
      </c>
      <c r="H129" s="65"/>
      <c r="I129" s="65"/>
      <c r="J129" s="65"/>
      <c r="K129" s="122">
        <f>ROUND(SUM(K128),2)</f>
        <v>4.64</v>
      </c>
    </row>
    <row r="130" ht="10.05" customHeight="1" spans="1:11">
      <c r="A130" s="56"/>
      <c r="B130" s="56"/>
      <c r="C130" s="56"/>
      <c r="D130" s="56"/>
      <c r="E130" s="56"/>
      <c r="F130" s="56"/>
      <c r="G130" s="112"/>
      <c r="H130" s="112"/>
      <c r="I130" s="112"/>
      <c r="J130" s="112"/>
      <c r="K130" s="112"/>
    </row>
    <row r="131" ht="19.95" customHeight="1" spans="1:11">
      <c r="A131" s="113" t="s">
        <v>471</v>
      </c>
      <c r="B131" s="113"/>
      <c r="C131" s="113"/>
      <c r="D131" s="113"/>
      <c r="E131" s="113"/>
      <c r="F131" s="113"/>
      <c r="G131" s="113"/>
      <c r="H131" s="113"/>
      <c r="I131" s="113"/>
      <c r="J131" s="113"/>
      <c r="K131" s="113"/>
    </row>
    <row r="132" ht="15" customHeight="1" spans="1:11">
      <c r="A132" s="114" t="s">
        <v>318</v>
      </c>
      <c r="B132" s="114"/>
      <c r="C132" s="114"/>
      <c r="D132" s="115" t="s">
        <v>298</v>
      </c>
      <c r="E132" s="115"/>
      <c r="F132" s="115" t="s">
        <v>299</v>
      </c>
      <c r="G132" s="115" t="s">
        <v>276</v>
      </c>
      <c r="H132" s="115"/>
      <c r="I132" s="115" t="s">
        <v>300</v>
      </c>
      <c r="J132" s="115"/>
      <c r="K132" s="115" t="s">
        <v>301</v>
      </c>
    </row>
    <row r="133" ht="21" customHeight="1" spans="1:11">
      <c r="A133" s="116" t="s">
        <v>466</v>
      </c>
      <c r="B133" s="117" t="s">
        <v>467</v>
      </c>
      <c r="C133" s="117"/>
      <c r="D133" s="116" t="s">
        <v>32</v>
      </c>
      <c r="E133" s="116"/>
      <c r="F133" s="116" t="s">
        <v>133</v>
      </c>
      <c r="G133" s="118">
        <v>1.46e-5</v>
      </c>
      <c r="H133" s="118"/>
      <c r="I133" s="119">
        <v>81335.04</v>
      </c>
      <c r="J133" s="119"/>
      <c r="K133" s="119">
        <f>ROUND(ROUND(G133,8)*I133,2)</f>
        <v>1.19</v>
      </c>
    </row>
    <row r="134" ht="37.95" customHeight="1" spans="1:11">
      <c r="A134" s="116" t="s">
        <v>468</v>
      </c>
      <c r="B134" s="117" t="s">
        <v>469</v>
      </c>
      <c r="C134" s="117"/>
      <c r="D134" s="116" t="s">
        <v>32</v>
      </c>
      <c r="E134" s="116"/>
      <c r="F134" s="116" t="s">
        <v>133</v>
      </c>
      <c r="G134" s="118">
        <v>1.41e-5</v>
      </c>
      <c r="H134" s="118"/>
      <c r="I134" s="119">
        <v>729621.6</v>
      </c>
      <c r="J134" s="119"/>
      <c r="K134" s="119">
        <f>ROUND(ROUND(G134,8)*I134,2)</f>
        <v>10.29</v>
      </c>
    </row>
    <row r="135" ht="15" customHeight="1" spans="1:11">
      <c r="A135" s="56"/>
      <c r="B135" s="56"/>
      <c r="C135" s="56"/>
      <c r="D135" s="56"/>
      <c r="E135" s="56"/>
      <c r="F135" s="56"/>
      <c r="G135" s="120" t="s">
        <v>324</v>
      </c>
      <c r="H135" s="120"/>
      <c r="I135" s="120"/>
      <c r="J135" s="120"/>
      <c r="K135" s="121">
        <f>SUM(K133:K134)</f>
        <v>11.48</v>
      </c>
    </row>
    <row r="136" ht="15" customHeight="1" spans="1:11">
      <c r="A136" s="56"/>
      <c r="B136" s="56"/>
      <c r="C136" s="56"/>
      <c r="D136" s="56"/>
      <c r="E136" s="56"/>
      <c r="F136" s="56"/>
      <c r="G136" s="65" t="s">
        <v>304</v>
      </c>
      <c r="H136" s="65"/>
      <c r="I136" s="65"/>
      <c r="J136" s="65"/>
      <c r="K136" s="122">
        <f>ROUND(SUM(K135),2)</f>
        <v>11.48</v>
      </c>
    </row>
    <row r="137" ht="10.05" customHeight="1" spans="1:11">
      <c r="A137" s="56"/>
      <c r="B137" s="56"/>
      <c r="C137" s="56"/>
      <c r="D137" s="56"/>
      <c r="E137" s="56"/>
      <c r="F137" s="56"/>
      <c r="G137" s="112"/>
      <c r="H137" s="112"/>
      <c r="I137" s="112"/>
      <c r="J137" s="112"/>
      <c r="K137" s="112"/>
    </row>
    <row r="138" ht="19.95" customHeight="1" spans="1:11">
      <c r="A138" s="113" t="s">
        <v>472</v>
      </c>
      <c r="B138" s="113"/>
      <c r="C138" s="113"/>
      <c r="D138" s="113"/>
      <c r="E138" s="113"/>
      <c r="F138" s="113"/>
      <c r="G138" s="113"/>
      <c r="H138" s="113"/>
      <c r="I138" s="113"/>
      <c r="J138" s="113"/>
      <c r="K138" s="113"/>
    </row>
    <row r="139" ht="15" customHeight="1" spans="1:11">
      <c r="A139" s="114" t="s">
        <v>318</v>
      </c>
      <c r="B139" s="114"/>
      <c r="C139" s="114"/>
      <c r="D139" s="115" t="s">
        <v>298</v>
      </c>
      <c r="E139" s="115"/>
      <c r="F139" s="115" t="s">
        <v>299</v>
      </c>
      <c r="G139" s="115" t="s">
        <v>276</v>
      </c>
      <c r="H139" s="115"/>
      <c r="I139" s="115" t="s">
        <v>300</v>
      </c>
      <c r="J139" s="115"/>
      <c r="K139" s="115" t="s">
        <v>301</v>
      </c>
    </row>
    <row r="140" ht="21" customHeight="1" spans="1:11">
      <c r="A140" s="116" t="s">
        <v>466</v>
      </c>
      <c r="B140" s="117" t="s">
        <v>467</v>
      </c>
      <c r="C140" s="117"/>
      <c r="D140" s="116" t="s">
        <v>32</v>
      </c>
      <c r="E140" s="116"/>
      <c r="F140" s="116" t="s">
        <v>133</v>
      </c>
      <c r="G140" s="118">
        <v>8.49e-5</v>
      </c>
      <c r="H140" s="118"/>
      <c r="I140" s="119">
        <v>81335.04</v>
      </c>
      <c r="J140" s="119"/>
      <c r="K140" s="119">
        <f>ROUND(ROUND(G140,8)*I140,2)</f>
        <v>6.91</v>
      </c>
    </row>
    <row r="141" ht="37.95" customHeight="1" spans="1:11">
      <c r="A141" s="116" t="s">
        <v>468</v>
      </c>
      <c r="B141" s="117" t="s">
        <v>469</v>
      </c>
      <c r="C141" s="117"/>
      <c r="D141" s="116" t="s">
        <v>32</v>
      </c>
      <c r="E141" s="116"/>
      <c r="F141" s="116" t="s">
        <v>133</v>
      </c>
      <c r="G141" s="118">
        <v>6.42e-5</v>
      </c>
      <c r="H141" s="118"/>
      <c r="I141" s="119">
        <v>729621.6</v>
      </c>
      <c r="J141" s="119"/>
      <c r="K141" s="119">
        <f>ROUND(ROUND(G141,8)*I141,2)</f>
        <v>46.84</v>
      </c>
    </row>
    <row r="142" ht="15" customHeight="1" spans="1:11">
      <c r="A142" s="56"/>
      <c r="B142" s="56"/>
      <c r="C142" s="56"/>
      <c r="D142" s="56"/>
      <c r="E142" s="56"/>
      <c r="F142" s="56"/>
      <c r="G142" s="120" t="s">
        <v>324</v>
      </c>
      <c r="H142" s="120"/>
      <c r="I142" s="120"/>
      <c r="J142" s="120"/>
      <c r="K142" s="121">
        <f>SUM(K140:K141)</f>
        <v>53.75</v>
      </c>
    </row>
    <row r="143" ht="15" customHeight="1" spans="1:11">
      <c r="A143" s="56"/>
      <c r="B143" s="56"/>
      <c r="C143" s="56"/>
      <c r="D143" s="56"/>
      <c r="E143" s="56"/>
      <c r="F143" s="56"/>
      <c r="G143" s="65" t="s">
        <v>304</v>
      </c>
      <c r="H143" s="65"/>
      <c r="I143" s="65"/>
      <c r="J143" s="65"/>
      <c r="K143" s="122">
        <f>ROUND(SUM(K142),2)</f>
        <v>53.75</v>
      </c>
    </row>
    <row r="144" ht="10.05" customHeight="1" spans="1:11">
      <c r="A144" s="56"/>
      <c r="B144" s="56"/>
      <c r="C144" s="56"/>
      <c r="D144" s="56"/>
      <c r="E144" s="56"/>
      <c r="F144" s="56"/>
      <c r="G144" s="112"/>
      <c r="H144" s="112"/>
      <c r="I144" s="112"/>
      <c r="J144" s="112"/>
      <c r="K144" s="112"/>
    </row>
    <row r="145" ht="19.95" customHeight="1" spans="1:11">
      <c r="A145" s="113" t="s">
        <v>473</v>
      </c>
      <c r="B145" s="113"/>
      <c r="C145" s="113"/>
      <c r="D145" s="113"/>
      <c r="E145" s="113"/>
      <c r="F145" s="113"/>
      <c r="G145" s="113"/>
      <c r="H145" s="113"/>
      <c r="I145" s="113"/>
      <c r="J145" s="113"/>
      <c r="K145" s="113"/>
    </row>
    <row r="146" ht="15" customHeight="1" spans="1:11">
      <c r="A146" s="114" t="s">
        <v>361</v>
      </c>
      <c r="B146" s="114"/>
      <c r="C146" s="114"/>
      <c r="D146" s="115" t="s">
        <v>298</v>
      </c>
      <c r="E146" s="115"/>
      <c r="F146" s="115" t="s">
        <v>299</v>
      </c>
      <c r="G146" s="115" t="s">
        <v>276</v>
      </c>
      <c r="H146" s="115"/>
      <c r="I146" s="115" t="s">
        <v>300</v>
      </c>
      <c r="J146" s="115"/>
      <c r="K146" s="115" t="s">
        <v>301</v>
      </c>
    </row>
    <row r="147" ht="21" customHeight="1" spans="1:11">
      <c r="A147" s="116" t="s">
        <v>474</v>
      </c>
      <c r="B147" s="117" t="s">
        <v>475</v>
      </c>
      <c r="C147" s="117"/>
      <c r="D147" s="116" t="s">
        <v>32</v>
      </c>
      <c r="E147" s="116"/>
      <c r="F147" s="116" t="s">
        <v>389</v>
      </c>
      <c r="G147" s="118">
        <v>23.7</v>
      </c>
      <c r="H147" s="118"/>
      <c r="I147" s="119">
        <v>6.05</v>
      </c>
      <c r="J147" s="119"/>
      <c r="K147" s="119">
        <f>ROUND(ROUND(G147,8)*I147,2)</f>
        <v>143.39</v>
      </c>
    </row>
    <row r="148" ht="15" customHeight="1" spans="1:11">
      <c r="A148" s="56"/>
      <c r="B148" s="56"/>
      <c r="C148" s="56"/>
      <c r="D148" s="56"/>
      <c r="E148" s="56"/>
      <c r="F148" s="56"/>
      <c r="G148" s="120" t="s">
        <v>366</v>
      </c>
      <c r="H148" s="120"/>
      <c r="I148" s="120"/>
      <c r="J148" s="120"/>
      <c r="K148" s="121">
        <f>SUM(K147:K147)</f>
        <v>143.39</v>
      </c>
    </row>
    <row r="149" ht="15" customHeight="1" spans="1:11">
      <c r="A149" s="56"/>
      <c r="B149" s="56"/>
      <c r="C149" s="56"/>
      <c r="D149" s="56"/>
      <c r="E149" s="56"/>
      <c r="F149" s="56"/>
      <c r="G149" s="65" t="s">
        <v>304</v>
      </c>
      <c r="H149" s="65"/>
      <c r="I149" s="65"/>
      <c r="J149" s="65"/>
      <c r="K149" s="122">
        <f>ROUND(SUM(K148),2)</f>
        <v>143.39</v>
      </c>
    </row>
    <row r="150" ht="10.05" customHeight="1" spans="1:11">
      <c r="A150" s="56"/>
      <c r="B150" s="56"/>
      <c r="C150" s="56"/>
      <c r="D150" s="56"/>
      <c r="E150" s="56"/>
      <c r="F150" s="56"/>
      <c r="G150" s="112"/>
      <c r="H150" s="112"/>
      <c r="I150" s="112"/>
      <c r="J150" s="112"/>
      <c r="K150" s="112"/>
    </row>
    <row r="151" ht="19.95" customHeight="1" spans="1:11">
      <c r="A151" s="113" t="s">
        <v>476</v>
      </c>
      <c r="B151" s="113"/>
      <c r="C151" s="113"/>
      <c r="D151" s="113"/>
      <c r="E151" s="113"/>
      <c r="F151" s="113"/>
      <c r="G151" s="113"/>
      <c r="H151" s="113"/>
      <c r="I151" s="113"/>
      <c r="J151" s="113"/>
      <c r="K151" s="113"/>
    </row>
    <row r="152" ht="15" customHeight="1" spans="1:11">
      <c r="A152" s="114" t="s">
        <v>339</v>
      </c>
      <c r="B152" s="114"/>
      <c r="C152" s="114"/>
      <c r="D152" s="115" t="s">
        <v>298</v>
      </c>
      <c r="E152" s="115"/>
      <c r="F152" s="115" t="s">
        <v>299</v>
      </c>
      <c r="G152" s="115" t="s">
        <v>276</v>
      </c>
      <c r="H152" s="115"/>
      <c r="I152" s="115" t="s">
        <v>300</v>
      </c>
      <c r="J152" s="115"/>
      <c r="K152" s="115" t="s">
        <v>301</v>
      </c>
    </row>
    <row r="153" ht="21" customHeight="1" spans="1:11">
      <c r="A153" s="116" t="s">
        <v>453</v>
      </c>
      <c r="B153" s="117" t="s">
        <v>454</v>
      </c>
      <c r="C153" s="117"/>
      <c r="D153" s="116" t="s">
        <v>32</v>
      </c>
      <c r="E153" s="116"/>
      <c r="F153" s="116" t="s">
        <v>321</v>
      </c>
      <c r="G153" s="118">
        <v>1</v>
      </c>
      <c r="H153" s="118"/>
      <c r="I153" s="119">
        <v>29.17</v>
      </c>
      <c r="J153" s="119"/>
      <c r="K153" s="119">
        <f>ROUND(ROUND(G153,8)*I153,2)</f>
        <v>29.17</v>
      </c>
    </row>
    <row r="154" ht="18" customHeight="1" spans="1:11">
      <c r="A154" s="56"/>
      <c r="B154" s="56"/>
      <c r="C154" s="56"/>
      <c r="D154" s="56"/>
      <c r="E154" s="56"/>
      <c r="F154" s="56"/>
      <c r="G154" s="120" t="s">
        <v>342</v>
      </c>
      <c r="H154" s="120"/>
      <c r="I154" s="120"/>
      <c r="J154" s="120"/>
      <c r="K154" s="121">
        <f>SUM(K153:K153)</f>
        <v>29.17</v>
      </c>
    </row>
    <row r="155" ht="15" customHeight="1" spans="1:11">
      <c r="A155" s="114" t="s">
        <v>329</v>
      </c>
      <c r="B155" s="114"/>
      <c r="C155" s="114"/>
      <c r="D155" s="115" t="s">
        <v>298</v>
      </c>
      <c r="E155" s="115"/>
      <c r="F155" s="115" t="s">
        <v>299</v>
      </c>
      <c r="G155" s="115" t="s">
        <v>276</v>
      </c>
      <c r="H155" s="115"/>
      <c r="I155" s="115" t="s">
        <v>300</v>
      </c>
      <c r="J155" s="115"/>
      <c r="K155" s="115" t="s">
        <v>301</v>
      </c>
    </row>
    <row r="156" ht="37.95" customHeight="1" spans="1:11">
      <c r="A156" s="116" t="s">
        <v>477</v>
      </c>
      <c r="B156" s="117" t="s">
        <v>478</v>
      </c>
      <c r="C156" s="117"/>
      <c r="D156" s="116" t="s">
        <v>32</v>
      </c>
      <c r="E156" s="116"/>
      <c r="F156" s="116" t="s">
        <v>321</v>
      </c>
      <c r="G156" s="118">
        <v>1</v>
      </c>
      <c r="H156" s="118"/>
      <c r="I156" s="119">
        <v>39.3</v>
      </c>
      <c r="J156" s="119"/>
      <c r="K156" s="119">
        <f>ROUND(ROUND(G156,8)*I156,2)</f>
        <v>39.3</v>
      </c>
    </row>
    <row r="157" ht="46.05" customHeight="1" spans="1:11">
      <c r="A157" s="116" t="s">
        <v>479</v>
      </c>
      <c r="B157" s="117" t="s">
        <v>480</v>
      </c>
      <c r="C157" s="117"/>
      <c r="D157" s="116" t="s">
        <v>32</v>
      </c>
      <c r="E157" s="116"/>
      <c r="F157" s="116" t="s">
        <v>321</v>
      </c>
      <c r="G157" s="118">
        <v>1</v>
      </c>
      <c r="H157" s="118"/>
      <c r="I157" s="119">
        <v>5.56</v>
      </c>
      <c r="J157" s="119"/>
      <c r="K157" s="119">
        <f>ROUND(ROUND(G157,8)*I157,2)</f>
        <v>5.56</v>
      </c>
    </row>
    <row r="158" ht="37.95" customHeight="1" spans="1:11">
      <c r="A158" s="116" t="s">
        <v>481</v>
      </c>
      <c r="B158" s="117" t="s">
        <v>482</v>
      </c>
      <c r="C158" s="117"/>
      <c r="D158" s="116" t="s">
        <v>32</v>
      </c>
      <c r="E158" s="116"/>
      <c r="F158" s="116" t="s">
        <v>321</v>
      </c>
      <c r="G158" s="118">
        <v>1</v>
      </c>
      <c r="H158" s="118"/>
      <c r="I158" s="119">
        <v>13.77</v>
      </c>
      <c r="J158" s="119"/>
      <c r="K158" s="119">
        <f>ROUND(ROUND(G158,8)*I158,2)</f>
        <v>13.77</v>
      </c>
    </row>
    <row r="159" ht="15" customHeight="1" spans="1:11">
      <c r="A159" s="56"/>
      <c r="B159" s="56"/>
      <c r="C159" s="56"/>
      <c r="D159" s="56"/>
      <c r="E159" s="56"/>
      <c r="F159" s="56"/>
      <c r="G159" s="120" t="s">
        <v>332</v>
      </c>
      <c r="H159" s="120"/>
      <c r="I159" s="120"/>
      <c r="J159" s="120"/>
      <c r="K159" s="121">
        <f>SUM(K156:K158)</f>
        <v>58.63</v>
      </c>
    </row>
    <row r="160" ht="15" customHeight="1" spans="1:11">
      <c r="A160" s="56"/>
      <c r="B160" s="56"/>
      <c r="C160" s="56"/>
      <c r="D160" s="56"/>
      <c r="E160" s="56"/>
      <c r="F160" s="56"/>
      <c r="G160" s="65" t="s">
        <v>304</v>
      </c>
      <c r="H160" s="65"/>
      <c r="I160" s="65"/>
      <c r="J160" s="65"/>
      <c r="K160" s="122">
        <f>ROUND(SUM(K154,K159),2)</f>
        <v>87.8</v>
      </c>
    </row>
    <row r="161" ht="10.05" customHeight="1" spans="1:11">
      <c r="A161" s="56"/>
      <c r="B161" s="56"/>
      <c r="C161" s="56"/>
      <c r="D161" s="56"/>
      <c r="E161" s="56"/>
      <c r="F161" s="56"/>
      <c r="G161" s="112"/>
      <c r="H161" s="112"/>
      <c r="I161" s="112"/>
      <c r="J161" s="112"/>
      <c r="K161" s="112"/>
    </row>
    <row r="162" ht="19.95" customHeight="1" spans="1:11">
      <c r="A162" s="113" t="s">
        <v>483</v>
      </c>
      <c r="B162" s="113"/>
      <c r="C162" s="113"/>
      <c r="D162" s="113"/>
      <c r="E162" s="113"/>
      <c r="F162" s="113"/>
      <c r="G162" s="113"/>
      <c r="H162" s="113"/>
      <c r="I162" s="113"/>
      <c r="J162" s="113"/>
      <c r="K162" s="113"/>
    </row>
    <row r="163" ht="15" customHeight="1" spans="1:11">
      <c r="A163" s="114" t="s">
        <v>339</v>
      </c>
      <c r="B163" s="114"/>
      <c r="C163" s="114"/>
      <c r="D163" s="115" t="s">
        <v>298</v>
      </c>
      <c r="E163" s="115"/>
      <c r="F163" s="115" t="s">
        <v>299</v>
      </c>
      <c r="G163" s="115" t="s">
        <v>276</v>
      </c>
      <c r="H163" s="115"/>
      <c r="I163" s="115" t="s">
        <v>300</v>
      </c>
      <c r="J163" s="115"/>
      <c r="K163" s="115" t="s">
        <v>301</v>
      </c>
    </row>
    <row r="164" ht="21" customHeight="1" spans="1:11">
      <c r="A164" s="116" t="s">
        <v>453</v>
      </c>
      <c r="B164" s="117" t="s">
        <v>454</v>
      </c>
      <c r="C164" s="117"/>
      <c r="D164" s="116" t="s">
        <v>32</v>
      </c>
      <c r="E164" s="116"/>
      <c r="F164" s="116" t="s">
        <v>321</v>
      </c>
      <c r="G164" s="118">
        <v>1</v>
      </c>
      <c r="H164" s="118"/>
      <c r="I164" s="119">
        <v>29.17</v>
      </c>
      <c r="J164" s="119"/>
      <c r="K164" s="119">
        <f>ROUND(ROUND(G164,8)*I164,2)</f>
        <v>29.17</v>
      </c>
    </row>
    <row r="165" ht="18" customHeight="1" spans="1:11">
      <c r="A165" s="56"/>
      <c r="B165" s="56"/>
      <c r="C165" s="56"/>
      <c r="D165" s="56"/>
      <c r="E165" s="56"/>
      <c r="F165" s="56"/>
      <c r="G165" s="120" t="s">
        <v>342</v>
      </c>
      <c r="H165" s="120"/>
      <c r="I165" s="120"/>
      <c r="J165" s="120"/>
      <c r="K165" s="121">
        <f>SUM(K164:K164)</f>
        <v>29.17</v>
      </c>
    </row>
    <row r="166" ht="15" customHeight="1" spans="1:11">
      <c r="A166" s="114" t="s">
        <v>329</v>
      </c>
      <c r="B166" s="114"/>
      <c r="C166" s="114"/>
      <c r="D166" s="115" t="s">
        <v>298</v>
      </c>
      <c r="E166" s="115"/>
      <c r="F166" s="115" t="s">
        <v>299</v>
      </c>
      <c r="G166" s="115" t="s">
        <v>276</v>
      </c>
      <c r="H166" s="115"/>
      <c r="I166" s="115" t="s">
        <v>300</v>
      </c>
      <c r="J166" s="115"/>
      <c r="K166" s="115" t="s">
        <v>301</v>
      </c>
    </row>
    <row r="167" ht="37.95" customHeight="1" spans="1:11">
      <c r="A167" s="116" t="s">
        <v>477</v>
      </c>
      <c r="B167" s="117" t="s">
        <v>478</v>
      </c>
      <c r="C167" s="117"/>
      <c r="D167" s="116" t="s">
        <v>32</v>
      </c>
      <c r="E167" s="116"/>
      <c r="F167" s="116" t="s">
        <v>321</v>
      </c>
      <c r="G167" s="118">
        <v>1</v>
      </c>
      <c r="H167" s="118"/>
      <c r="I167" s="119">
        <v>39.3</v>
      </c>
      <c r="J167" s="119"/>
      <c r="K167" s="119">
        <f>ROUND(ROUND(G167,8)*I167,2)</f>
        <v>39.3</v>
      </c>
    </row>
    <row r="168" ht="46.05" customHeight="1" spans="1:11">
      <c r="A168" s="116" t="s">
        <v>479</v>
      </c>
      <c r="B168" s="117" t="s">
        <v>480</v>
      </c>
      <c r="C168" s="117"/>
      <c r="D168" s="116" t="s">
        <v>32</v>
      </c>
      <c r="E168" s="116"/>
      <c r="F168" s="116" t="s">
        <v>321</v>
      </c>
      <c r="G168" s="118">
        <v>1</v>
      </c>
      <c r="H168" s="118"/>
      <c r="I168" s="119">
        <v>5.56</v>
      </c>
      <c r="J168" s="119"/>
      <c r="K168" s="119">
        <f>ROUND(ROUND(G168,8)*I168,2)</f>
        <v>5.56</v>
      </c>
    </row>
    <row r="169" ht="37.95" customHeight="1" spans="1:11">
      <c r="A169" s="116" t="s">
        <v>481</v>
      </c>
      <c r="B169" s="117" t="s">
        <v>482</v>
      </c>
      <c r="C169" s="117"/>
      <c r="D169" s="116" t="s">
        <v>32</v>
      </c>
      <c r="E169" s="116"/>
      <c r="F169" s="116" t="s">
        <v>321</v>
      </c>
      <c r="G169" s="118">
        <v>1</v>
      </c>
      <c r="H169" s="118"/>
      <c r="I169" s="119">
        <v>13.77</v>
      </c>
      <c r="J169" s="119"/>
      <c r="K169" s="119">
        <f>ROUND(ROUND(G169,8)*I169,2)</f>
        <v>13.77</v>
      </c>
    </row>
    <row r="170" ht="37.95" customHeight="1" spans="1:11">
      <c r="A170" s="116" t="s">
        <v>484</v>
      </c>
      <c r="B170" s="117" t="s">
        <v>485</v>
      </c>
      <c r="C170" s="117"/>
      <c r="D170" s="116" t="s">
        <v>32</v>
      </c>
      <c r="E170" s="116"/>
      <c r="F170" s="116" t="s">
        <v>321</v>
      </c>
      <c r="G170" s="118">
        <v>1</v>
      </c>
      <c r="H170" s="118"/>
      <c r="I170" s="119">
        <v>67.1</v>
      </c>
      <c r="J170" s="119"/>
      <c r="K170" s="119">
        <f>ROUND(ROUND(G170,8)*I170,2)</f>
        <v>67.1</v>
      </c>
    </row>
    <row r="171" ht="46.05" customHeight="1" spans="1:11">
      <c r="A171" s="116" t="s">
        <v>486</v>
      </c>
      <c r="B171" s="117" t="s">
        <v>487</v>
      </c>
      <c r="C171" s="117"/>
      <c r="D171" s="116" t="s">
        <v>32</v>
      </c>
      <c r="E171" s="116"/>
      <c r="F171" s="116" t="s">
        <v>321</v>
      </c>
      <c r="G171" s="118">
        <v>1</v>
      </c>
      <c r="H171" s="118"/>
      <c r="I171" s="119">
        <v>178.29</v>
      </c>
      <c r="J171" s="119"/>
      <c r="K171" s="119">
        <f>ROUND(ROUND(G171,8)*I171,2)</f>
        <v>178.29</v>
      </c>
    </row>
    <row r="172" ht="15" customHeight="1" spans="1:11">
      <c r="A172" s="56"/>
      <c r="B172" s="56"/>
      <c r="C172" s="56"/>
      <c r="D172" s="56"/>
      <c r="E172" s="56"/>
      <c r="F172" s="56"/>
      <c r="G172" s="120" t="s">
        <v>332</v>
      </c>
      <c r="H172" s="120"/>
      <c r="I172" s="120"/>
      <c r="J172" s="120"/>
      <c r="K172" s="121">
        <f>SUM(K167:K171)</f>
        <v>304.02</v>
      </c>
    </row>
    <row r="173" ht="15" customHeight="1" spans="1:11">
      <c r="A173" s="56"/>
      <c r="B173" s="56"/>
      <c r="C173" s="56"/>
      <c r="D173" s="56"/>
      <c r="E173" s="56"/>
      <c r="F173" s="56"/>
      <c r="G173" s="65" t="s">
        <v>304</v>
      </c>
      <c r="H173" s="65"/>
      <c r="I173" s="65"/>
      <c r="J173" s="65"/>
      <c r="K173" s="122">
        <f>ROUND(SUM(K165,K172),2)</f>
        <v>333.19</v>
      </c>
    </row>
    <row r="174" ht="10.05" customHeight="1" spans="1:11">
      <c r="A174" s="56"/>
      <c r="B174" s="56"/>
      <c r="C174" s="56"/>
      <c r="D174" s="56"/>
      <c r="E174" s="56"/>
      <c r="F174" s="56"/>
      <c r="G174" s="112"/>
      <c r="H174" s="112"/>
      <c r="I174" s="112"/>
      <c r="J174" s="112"/>
      <c r="K174" s="112"/>
    </row>
    <row r="175" ht="19.95" customHeight="1" spans="1:11">
      <c r="A175" s="113" t="s">
        <v>488</v>
      </c>
      <c r="B175" s="113"/>
      <c r="C175" s="113"/>
      <c r="D175" s="113"/>
      <c r="E175" s="113"/>
      <c r="F175" s="113"/>
      <c r="G175" s="113"/>
      <c r="H175" s="113"/>
      <c r="I175" s="113"/>
      <c r="J175" s="113"/>
      <c r="K175" s="113"/>
    </row>
    <row r="176" ht="15" customHeight="1" spans="1:11">
      <c r="A176" s="114" t="s">
        <v>318</v>
      </c>
      <c r="B176" s="114"/>
      <c r="C176" s="114"/>
      <c r="D176" s="115" t="s">
        <v>298</v>
      </c>
      <c r="E176" s="115"/>
      <c r="F176" s="115" t="s">
        <v>299</v>
      </c>
      <c r="G176" s="115" t="s">
        <v>276</v>
      </c>
      <c r="H176" s="115"/>
      <c r="I176" s="115" t="s">
        <v>300</v>
      </c>
      <c r="J176" s="115"/>
      <c r="K176" s="115" t="s">
        <v>301</v>
      </c>
    </row>
    <row r="177" ht="37.95" customHeight="1" spans="1:11">
      <c r="A177" s="116" t="s">
        <v>489</v>
      </c>
      <c r="B177" s="117" t="s">
        <v>490</v>
      </c>
      <c r="C177" s="117"/>
      <c r="D177" s="116" t="s">
        <v>32</v>
      </c>
      <c r="E177" s="116"/>
      <c r="F177" s="116" t="s">
        <v>133</v>
      </c>
      <c r="G177" s="118">
        <v>3.42e-5</v>
      </c>
      <c r="H177" s="118"/>
      <c r="I177" s="119">
        <v>732160.78</v>
      </c>
      <c r="J177" s="119"/>
      <c r="K177" s="119">
        <f>ROUND(ROUND(G177,8)*I177,2)</f>
        <v>25.04</v>
      </c>
    </row>
    <row r="178" ht="28.95" customHeight="1" spans="1:11">
      <c r="A178" s="116" t="s">
        <v>491</v>
      </c>
      <c r="B178" s="117" t="s">
        <v>492</v>
      </c>
      <c r="C178" s="117"/>
      <c r="D178" s="116" t="s">
        <v>32</v>
      </c>
      <c r="E178" s="116"/>
      <c r="F178" s="116" t="s">
        <v>133</v>
      </c>
      <c r="G178" s="118">
        <v>6.03e-5</v>
      </c>
      <c r="H178" s="118"/>
      <c r="I178" s="119">
        <v>236779.76</v>
      </c>
      <c r="J178" s="119"/>
      <c r="K178" s="119">
        <f>ROUND(ROUND(G178,8)*I178,2)</f>
        <v>14.28</v>
      </c>
    </row>
    <row r="179" ht="15" customHeight="1" spans="1:11">
      <c r="A179" s="56"/>
      <c r="B179" s="56"/>
      <c r="C179" s="56"/>
      <c r="D179" s="56"/>
      <c r="E179" s="56"/>
      <c r="F179" s="56"/>
      <c r="G179" s="120" t="s">
        <v>324</v>
      </c>
      <c r="H179" s="120"/>
      <c r="I179" s="120"/>
      <c r="J179" s="120"/>
      <c r="K179" s="121">
        <f>SUM(K177:K178)</f>
        <v>39.32</v>
      </c>
    </row>
    <row r="180" ht="15" customHeight="1" spans="1:11">
      <c r="A180" s="56"/>
      <c r="B180" s="56"/>
      <c r="C180" s="56"/>
      <c r="D180" s="56"/>
      <c r="E180" s="56"/>
      <c r="F180" s="56"/>
      <c r="G180" s="65" t="s">
        <v>304</v>
      </c>
      <c r="H180" s="65"/>
      <c r="I180" s="65"/>
      <c r="J180" s="65"/>
      <c r="K180" s="122">
        <f>ROUND(SUM(K179),2)</f>
        <v>39.32</v>
      </c>
    </row>
    <row r="181" ht="10.05" customHeight="1" spans="1:11">
      <c r="A181" s="56"/>
      <c r="B181" s="56"/>
      <c r="C181" s="56"/>
      <c r="D181" s="56"/>
      <c r="E181" s="56"/>
      <c r="F181" s="56"/>
      <c r="G181" s="112"/>
      <c r="H181" s="112"/>
      <c r="I181" s="112"/>
      <c r="J181" s="112"/>
      <c r="K181" s="112"/>
    </row>
    <row r="182" ht="19.95" customHeight="1" spans="1:11">
      <c r="A182" s="113" t="s">
        <v>493</v>
      </c>
      <c r="B182" s="113"/>
      <c r="C182" s="113"/>
      <c r="D182" s="113"/>
      <c r="E182" s="113"/>
      <c r="F182" s="113"/>
      <c r="G182" s="113"/>
      <c r="H182" s="113"/>
      <c r="I182" s="113"/>
      <c r="J182" s="113"/>
      <c r="K182" s="113"/>
    </row>
    <row r="183" ht="15" customHeight="1" spans="1:11">
      <c r="A183" s="114" t="s">
        <v>318</v>
      </c>
      <c r="B183" s="114"/>
      <c r="C183" s="114"/>
      <c r="D183" s="115" t="s">
        <v>298</v>
      </c>
      <c r="E183" s="115"/>
      <c r="F183" s="115" t="s">
        <v>299</v>
      </c>
      <c r="G183" s="115" t="s">
        <v>276</v>
      </c>
      <c r="H183" s="115"/>
      <c r="I183" s="115" t="s">
        <v>300</v>
      </c>
      <c r="J183" s="115"/>
      <c r="K183" s="115" t="s">
        <v>301</v>
      </c>
    </row>
    <row r="184" ht="37.95" customHeight="1" spans="1:11">
      <c r="A184" s="116" t="s">
        <v>489</v>
      </c>
      <c r="B184" s="117" t="s">
        <v>490</v>
      </c>
      <c r="C184" s="117"/>
      <c r="D184" s="116" t="s">
        <v>32</v>
      </c>
      <c r="E184" s="116"/>
      <c r="F184" s="116" t="s">
        <v>133</v>
      </c>
      <c r="G184" s="118">
        <v>5.7e-6</v>
      </c>
      <c r="H184" s="118"/>
      <c r="I184" s="119">
        <v>732160.78</v>
      </c>
      <c r="J184" s="119"/>
      <c r="K184" s="119">
        <f>ROUND(ROUND(G184,8)*I184,2)</f>
        <v>4.17</v>
      </c>
    </row>
    <row r="185" ht="28.95" customHeight="1" spans="1:11">
      <c r="A185" s="116" t="s">
        <v>491</v>
      </c>
      <c r="B185" s="117" t="s">
        <v>492</v>
      </c>
      <c r="C185" s="117"/>
      <c r="D185" s="116" t="s">
        <v>32</v>
      </c>
      <c r="E185" s="116"/>
      <c r="F185" s="116" t="s">
        <v>133</v>
      </c>
      <c r="G185" s="118">
        <v>5.9e-6</v>
      </c>
      <c r="H185" s="118"/>
      <c r="I185" s="119">
        <v>236779.76</v>
      </c>
      <c r="J185" s="119"/>
      <c r="K185" s="119">
        <f>ROUND(ROUND(G185,8)*I185,2)</f>
        <v>1.4</v>
      </c>
    </row>
    <row r="186" ht="15" customHeight="1" spans="1:11">
      <c r="A186" s="56"/>
      <c r="B186" s="56"/>
      <c r="C186" s="56"/>
      <c r="D186" s="56"/>
      <c r="E186" s="56"/>
      <c r="F186" s="56"/>
      <c r="G186" s="120" t="s">
        <v>324</v>
      </c>
      <c r="H186" s="120"/>
      <c r="I186" s="120"/>
      <c r="J186" s="120"/>
      <c r="K186" s="121">
        <f>SUM(K184:K185)</f>
        <v>5.57</v>
      </c>
    </row>
    <row r="187" ht="15" customHeight="1" spans="1:11">
      <c r="A187" s="56"/>
      <c r="B187" s="56"/>
      <c r="C187" s="56"/>
      <c r="D187" s="56"/>
      <c r="E187" s="56"/>
      <c r="F187" s="56"/>
      <c r="G187" s="65" t="s">
        <v>304</v>
      </c>
      <c r="H187" s="65"/>
      <c r="I187" s="65"/>
      <c r="J187" s="65"/>
      <c r="K187" s="122">
        <f>ROUND(SUM(K186),2)</f>
        <v>5.57</v>
      </c>
    </row>
    <row r="188" ht="10.05" customHeight="1" spans="1:11">
      <c r="A188" s="56"/>
      <c r="B188" s="56"/>
      <c r="C188" s="56"/>
      <c r="D188" s="56"/>
      <c r="E188" s="56"/>
      <c r="F188" s="56"/>
      <c r="G188" s="112"/>
      <c r="H188" s="112"/>
      <c r="I188" s="112"/>
      <c r="J188" s="112"/>
      <c r="K188" s="112"/>
    </row>
    <row r="189" ht="19.95" customHeight="1" spans="1:11">
      <c r="A189" s="113" t="s">
        <v>494</v>
      </c>
      <c r="B189" s="113"/>
      <c r="C189" s="113"/>
      <c r="D189" s="113"/>
      <c r="E189" s="113"/>
      <c r="F189" s="113"/>
      <c r="G189" s="113"/>
      <c r="H189" s="113"/>
      <c r="I189" s="113"/>
      <c r="J189" s="113"/>
      <c r="K189" s="113"/>
    </row>
    <row r="190" ht="15" customHeight="1" spans="1:11">
      <c r="A190" s="114" t="s">
        <v>318</v>
      </c>
      <c r="B190" s="114"/>
      <c r="C190" s="114"/>
      <c r="D190" s="115" t="s">
        <v>298</v>
      </c>
      <c r="E190" s="115"/>
      <c r="F190" s="115" t="s">
        <v>299</v>
      </c>
      <c r="G190" s="115" t="s">
        <v>276</v>
      </c>
      <c r="H190" s="115"/>
      <c r="I190" s="115" t="s">
        <v>300</v>
      </c>
      <c r="J190" s="115"/>
      <c r="K190" s="115" t="s">
        <v>301</v>
      </c>
    </row>
    <row r="191" ht="37.95" customHeight="1" spans="1:11">
      <c r="A191" s="116" t="s">
        <v>489</v>
      </c>
      <c r="B191" s="117" t="s">
        <v>490</v>
      </c>
      <c r="C191" s="117"/>
      <c r="D191" s="116" t="s">
        <v>32</v>
      </c>
      <c r="E191" s="116"/>
      <c r="F191" s="116" t="s">
        <v>133</v>
      </c>
      <c r="G191" s="118">
        <v>1.41e-5</v>
      </c>
      <c r="H191" s="118"/>
      <c r="I191" s="119">
        <v>732160.78</v>
      </c>
      <c r="J191" s="119"/>
      <c r="K191" s="119">
        <f>ROUND(ROUND(G191,8)*I191,2)</f>
        <v>10.32</v>
      </c>
    </row>
    <row r="192" ht="28.95" customHeight="1" spans="1:11">
      <c r="A192" s="116" t="s">
        <v>491</v>
      </c>
      <c r="B192" s="117" t="s">
        <v>492</v>
      </c>
      <c r="C192" s="117"/>
      <c r="D192" s="116" t="s">
        <v>32</v>
      </c>
      <c r="E192" s="116"/>
      <c r="F192" s="116" t="s">
        <v>133</v>
      </c>
      <c r="G192" s="118">
        <v>1.46e-5</v>
      </c>
      <c r="H192" s="118"/>
      <c r="I192" s="119">
        <v>236779.76</v>
      </c>
      <c r="J192" s="119"/>
      <c r="K192" s="119">
        <f>ROUND(ROUND(G192,8)*I192,2)</f>
        <v>3.46</v>
      </c>
    </row>
    <row r="193" ht="15" customHeight="1" spans="1:11">
      <c r="A193" s="56"/>
      <c r="B193" s="56"/>
      <c r="C193" s="56"/>
      <c r="D193" s="56"/>
      <c r="E193" s="56"/>
      <c r="F193" s="56"/>
      <c r="G193" s="120" t="s">
        <v>324</v>
      </c>
      <c r="H193" s="120"/>
      <c r="I193" s="120"/>
      <c r="J193" s="120"/>
      <c r="K193" s="121">
        <f>SUM(K191:K192)</f>
        <v>13.78</v>
      </c>
    </row>
    <row r="194" ht="15" customHeight="1" spans="1:11">
      <c r="A194" s="56"/>
      <c r="B194" s="56"/>
      <c r="C194" s="56"/>
      <c r="D194" s="56"/>
      <c r="E194" s="56"/>
      <c r="F194" s="56"/>
      <c r="G194" s="65" t="s">
        <v>304</v>
      </c>
      <c r="H194" s="65"/>
      <c r="I194" s="65"/>
      <c r="J194" s="65"/>
      <c r="K194" s="122">
        <f>ROUND(SUM(K193),2)</f>
        <v>13.78</v>
      </c>
    </row>
    <row r="195" ht="10.05" customHeight="1" spans="1:11">
      <c r="A195" s="56"/>
      <c r="B195" s="56"/>
      <c r="C195" s="56"/>
      <c r="D195" s="56"/>
      <c r="E195" s="56"/>
      <c r="F195" s="56"/>
      <c r="G195" s="112"/>
      <c r="H195" s="112"/>
      <c r="I195" s="112"/>
      <c r="J195" s="112"/>
      <c r="K195" s="112"/>
    </row>
    <row r="196" ht="19.95" customHeight="1" spans="1:11">
      <c r="A196" s="113" t="s">
        <v>495</v>
      </c>
      <c r="B196" s="113"/>
      <c r="C196" s="113"/>
      <c r="D196" s="113"/>
      <c r="E196" s="113"/>
      <c r="F196" s="113"/>
      <c r="G196" s="113"/>
      <c r="H196" s="113"/>
      <c r="I196" s="113"/>
      <c r="J196" s="113"/>
      <c r="K196" s="113"/>
    </row>
    <row r="197" ht="15" customHeight="1" spans="1:11">
      <c r="A197" s="114" t="s">
        <v>318</v>
      </c>
      <c r="B197" s="114"/>
      <c r="C197" s="114"/>
      <c r="D197" s="115" t="s">
        <v>298</v>
      </c>
      <c r="E197" s="115"/>
      <c r="F197" s="115" t="s">
        <v>299</v>
      </c>
      <c r="G197" s="115" t="s">
        <v>276</v>
      </c>
      <c r="H197" s="115"/>
      <c r="I197" s="115" t="s">
        <v>300</v>
      </c>
      <c r="J197" s="115"/>
      <c r="K197" s="115" t="s">
        <v>301</v>
      </c>
    </row>
    <row r="198" ht="37.95" customHeight="1" spans="1:11">
      <c r="A198" s="116" t="s">
        <v>489</v>
      </c>
      <c r="B198" s="117" t="s">
        <v>490</v>
      </c>
      <c r="C198" s="117"/>
      <c r="D198" s="116" t="s">
        <v>32</v>
      </c>
      <c r="E198" s="116"/>
      <c r="F198" s="116" t="s">
        <v>133</v>
      </c>
      <c r="G198" s="118">
        <v>6.42e-5</v>
      </c>
      <c r="H198" s="118"/>
      <c r="I198" s="119">
        <v>732160.78</v>
      </c>
      <c r="J198" s="119"/>
      <c r="K198" s="119">
        <f>ROUND(ROUND(G198,8)*I198,2)</f>
        <v>47</v>
      </c>
    </row>
    <row r="199" ht="28.95" customHeight="1" spans="1:11">
      <c r="A199" s="116" t="s">
        <v>491</v>
      </c>
      <c r="B199" s="117" t="s">
        <v>492</v>
      </c>
      <c r="C199" s="117"/>
      <c r="D199" s="116" t="s">
        <v>32</v>
      </c>
      <c r="E199" s="116"/>
      <c r="F199" s="116" t="s">
        <v>133</v>
      </c>
      <c r="G199" s="118">
        <v>8.49e-5</v>
      </c>
      <c r="H199" s="118"/>
      <c r="I199" s="119">
        <v>236779.76</v>
      </c>
      <c r="J199" s="119"/>
      <c r="K199" s="119">
        <f>ROUND(ROUND(G199,8)*I199,2)</f>
        <v>20.1</v>
      </c>
    </row>
    <row r="200" ht="15" customHeight="1" spans="1:11">
      <c r="A200" s="56"/>
      <c r="B200" s="56"/>
      <c r="C200" s="56"/>
      <c r="D200" s="56"/>
      <c r="E200" s="56"/>
      <c r="F200" s="56"/>
      <c r="G200" s="120" t="s">
        <v>324</v>
      </c>
      <c r="H200" s="120"/>
      <c r="I200" s="120"/>
      <c r="J200" s="120"/>
      <c r="K200" s="121">
        <f>SUM(K198:K199)</f>
        <v>67.1</v>
      </c>
    </row>
    <row r="201" ht="15" customHeight="1" spans="1:11">
      <c r="A201" s="56"/>
      <c r="B201" s="56"/>
      <c r="C201" s="56"/>
      <c r="D201" s="56"/>
      <c r="E201" s="56"/>
      <c r="F201" s="56"/>
      <c r="G201" s="65" t="s">
        <v>304</v>
      </c>
      <c r="H201" s="65"/>
      <c r="I201" s="65"/>
      <c r="J201" s="65"/>
      <c r="K201" s="122">
        <f>ROUND(SUM(K200),2)</f>
        <v>67.1</v>
      </c>
    </row>
    <row r="202" ht="10.05" customHeight="1" spans="1:11">
      <c r="A202" s="56"/>
      <c r="B202" s="56"/>
      <c r="C202" s="56"/>
      <c r="D202" s="56"/>
      <c r="E202" s="56"/>
      <c r="F202" s="56"/>
      <c r="G202" s="112"/>
      <c r="H202" s="112"/>
      <c r="I202" s="112"/>
      <c r="J202" s="112"/>
      <c r="K202" s="112"/>
    </row>
    <row r="203" ht="19.95" customHeight="1" spans="1:11">
      <c r="A203" s="113" t="s">
        <v>496</v>
      </c>
      <c r="B203" s="113"/>
      <c r="C203" s="113"/>
      <c r="D203" s="113"/>
      <c r="E203" s="113"/>
      <c r="F203" s="113"/>
      <c r="G203" s="113"/>
      <c r="H203" s="113"/>
      <c r="I203" s="113"/>
      <c r="J203" s="113"/>
      <c r="K203" s="113"/>
    </row>
    <row r="204" ht="15" customHeight="1" spans="1:11">
      <c r="A204" s="114" t="s">
        <v>361</v>
      </c>
      <c r="B204" s="114"/>
      <c r="C204" s="114"/>
      <c r="D204" s="115" t="s">
        <v>298</v>
      </c>
      <c r="E204" s="115"/>
      <c r="F204" s="115" t="s">
        <v>299</v>
      </c>
      <c r="G204" s="115" t="s">
        <v>276</v>
      </c>
      <c r="H204" s="115"/>
      <c r="I204" s="115" t="s">
        <v>300</v>
      </c>
      <c r="J204" s="115"/>
      <c r="K204" s="115" t="s">
        <v>301</v>
      </c>
    </row>
    <row r="205" ht="21" customHeight="1" spans="1:11">
      <c r="A205" s="116" t="s">
        <v>474</v>
      </c>
      <c r="B205" s="117" t="s">
        <v>475</v>
      </c>
      <c r="C205" s="117"/>
      <c r="D205" s="116" t="s">
        <v>32</v>
      </c>
      <c r="E205" s="116"/>
      <c r="F205" s="116" t="s">
        <v>389</v>
      </c>
      <c r="G205" s="118">
        <v>29.47</v>
      </c>
      <c r="H205" s="118"/>
      <c r="I205" s="119">
        <v>6.05</v>
      </c>
      <c r="J205" s="119"/>
      <c r="K205" s="119">
        <f>ROUND(ROUND(G205,8)*I205,2)</f>
        <v>178.29</v>
      </c>
    </row>
    <row r="206" ht="15" customHeight="1" spans="1:11">
      <c r="A206" s="56"/>
      <c r="B206" s="56"/>
      <c r="C206" s="56"/>
      <c r="D206" s="56"/>
      <c r="E206" s="56"/>
      <c r="F206" s="56"/>
      <c r="G206" s="120" t="s">
        <v>366</v>
      </c>
      <c r="H206" s="120"/>
      <c r="I206" s="120"/>
      <c r="J206" s="120"/>
      <c r="K206" s="121">
        <f>SUM(K205:K205)</f>
        <v>178.29</v>
      </c>
    </row>
    <row r="207" ht="15" customHeight="1" spans="1:11">
      <c r="A207" s="56"/>
      <c r="B207" s="56"/>
      <c r="C207" s="56"/>
      <c r="D207" s="56"/>
      <c r="E207" s="56"/>
      <c r="F207" s="56"/>
      <c r="G207" s="65" t="s">
        <v>304</v>
      </c>
      <c r="H207" s="65"/>
      <c r="I207" s="65"/>
      <c r="J207" s="65"/>
      <c r="K207" s="122">
        <f>ROUND(SUM(K206),2)</f>
        <v>178.29</v>
      </c>
    </row>
    <row r="208" ht="10.05" customHeight="1" spans="1:11">
      <c r="A208" s="56"/>
      <c r="B208" s="56"/>
      <c r="C208" s="56"/>
      <c r="D208" s="56"/>
      <c r="E208" s="56"/>
      <c r="F208" s="56"/>
      <c r="G208" s="112"/>
      <c r="H208" s="112"/>
      <c r="I208" s="112"/>
      <c r="J208" s="112"/>
      <c r="K208" s="112"/>
    </row>
    <row r="209" ht="19.95" customHeight="1" spans="1:11">
      <c r="A209" s="113" t="s">
        <v>497</v>
      </c>
      <c r="B209" s="113"/>
      <c r="C209" s="113"/>
      <c r="D209" s="113"/>
      <c r="E209" s="113"/>
      <c r="F209" s="113"/>
      <c r="G209" s="113"/>
      <c r="H209" s="113"/>
      <c r="I209" s="113"/>
      <c r="J209" s="113"/>
      <c r="K209" s="113"/>
    </row>
    <row r="210" ht="15" customHeight="1" spans="1:11">
      <c r="A210" s="114" t="s">
        <v>339</v>
      </c>
      <c r="B210" s="114"/>
      <c r="C210" s="114"/>
      <c r="D210" s="115" t="s">
        <v>298</v>
      </c>
      <c r="E210" s="115"/>
      <c r="F210" s="115" t="s">
        <v>299</v>
      </c>
      <c r="G210" s="115" t="s">
        <v>276</v>
      </c>
      <c r="H210" s="115"/>
      <c r="I210" s="115" t="s">
        <v>300</v>
      </c>
      <c r="J210" s="115"/>
      <c r="K210" s="115" t="s">
        <v>301</v>
      </c>
    </row>
    <row r="211" ht="21" customHeight="1" spans="1:11">
      <c r="A211" s="116" t="s">
        <v>498</v>
      </c>
      <c r="B211" s="117" t="s">
        <v>499</v>
      </c>
      <c r="C211" s="117"/>
      <c r="D211" s="116" t="s">
        <v>32</v>
      </c>
      <c r="E211" s="116"/>
      <c r="F211" s="116" t="s">
        <v>321</v>
      </c>
      <c r="G211" s="118">
        <v>1</v>
      </c>
      <c r="H211" s="118"/>
      <c r="I211" s="119">
        <v>28.3</v>
      </c>
      <c r="J211" s="119"/>
      <c r="K211" s="119">
        <f>ROUND(ROUND(G211,8)*I211,2)</f>
        <v>28.3</v>
      </c>
    </row>
    <row r="212" ht="18" customHeight="1" spans="1:11">
      <c r="A212" s="56"/>
      <c r="B212" s="56"/>
      <c r="C212" s="56"/>
      <c r="D212" s="56"/>
      <c r="E212" s="56"/>
      <c r="F212" s="56"/>
      <c r="G212" s="120" t="s">
        <v>342</v>
      </c>
      <c r="H212" s="120"/>
      <c r="I212" s="120"/>
      <c r="J212" s="120"/>
      <c r="K212" s="121">
        <f>SUM(K211:K211)</f>
        <v>28.3</v>
      </c>
    </row>
    <row r="213" ht="15" customHeight="1" spans="1:11">
      <c r="A213" s="114" t="s">
        <v>329</v>
      </c>
      <c r="B213" s="114"/>
      <c r="C213" s="114"/>
      <c r="D213" s="115" t="s">
        <v>298</v>
      </c>
      <c r="E213" s="115"/>
      <c r="F213" s="115" t="s">
        <v>299</v>
      </c>
      <c r="G213" s="115" t="s">
        <v>276</v>
      </c>
      <c r="H213" s="115"/>
      <c r="I213" s="115" t="s">
        <v>300</v>
      </c>
      <c r="J213" s="115"/>
      <c r="K213" s="115" t="s">
        <v>301</v>
      </c>
    </row>
    <row r="214" ht="46.05" customHeight="1" spans="1:11">
      <c r="A214" s="116" t="s">
        <v>500</v>
      </c>
      <c r="B214" s="117" t="s">
        <v>501</v>
      </c>
      <c r="C214" s="117"/>
      <c r="D214" s="116" t="s">
        <v>32</v>
      </c>
      <c r="E214" s="116"/>
      <c r="F214" s="116" t="s">
        <v>321</v>
      </c>
      <c r="G214" s="118">
        <v>1</v>
      </c>
      <c r="H214" s="118"/>
      <c r="I214" s="119">
        <v>29.93</v>
      </c>
      <c r="J214" s="119"/>
      <c r="K214" s="119">
        <f>ROUND(ROUND(G214,8)*I214,2)</f>
        <v>29.93</v>
      </c>
    </row>
    <row r="215" ht="46.05" customHeight="1" spans="1:11">
      <c r="A215" s="116" t="s">
        <v>502</v>
      </c>
      <c r="B215" s="117" t="s">
        <v>503</v>
      </c>
      <c r="C215" s="117"/>
      <c r="D215" s="116" t="s">
        <v>32</v>
      </c>
      <c r="E215" s="116"/>
      <c r="F215" s="116" t="s">
        <v>321</v>
      </c>
      <c r="G215" s="118">
        <v>1</v>
      </c>
      <c r="H215" s="118"/>
      <c r="I215" s="119">
        <v>4.66</v>
      </c>
      <c r="J215" s="119"/>
      <c r="K215" s="119">
        <f>ROUND(ROUND(G215,8)*I215,2)</f>
        <v>4.66</v>
      </c>
    </row>
    <row r="216" ht="37.95" customHeight="1" spans="1:11">
      <c r="A216" s="116" t="s">
        <v>504</v>
      </c>
      <c r="B216" s="117" t="s">
        <v>505</v>
      </c>
      <c r="C216" s="117"/>
      <c r="D216" s="116" t="s">
        <v>32</v>
      </c>
      <c r="E216" s="116"/>
      <c r="F216" s="116" t="s">
        <v>321</v>
      </c>
      <c r="G216" s="118">
        <v>1</v>
      </c>
      <c r="H216" s="118"/>
      <c r="I216" s="119">
        <v>11.56</v>
      </c>
      <c r="J216" s="119"/>
      <c r="K216" s="119">
        <f>ROUND(ROUND(G216,8)*I216,2)</f>
        <v>11.56</v>
      </c>
    </row>
    <row r="217" ht="15" customHeight="1" spans="1:11">
      <c r="A217" s="56"/>
      <c r="B217" s="56"/>
      <c r="C217" s="56"/>
      <c r="D217" s="56"/>
      <c r="E217" s="56"/>
      <c r="F217" s="56"/>
      <c r="G217" s="120" t="s">
        <v>332</v>
      </c>
      <c r="H217" s="120"/>
      <c r="I217" s="120"/>
      <c r="J217" s="120"/>
      <c r="K217" s="121">
        <f>SUM(K214:K216)</f>
        <v>46.15</v>
      </c>
    </row>
    <row r="218" ht="15" customHeight="1" spans="1:11">
      <c r="A218" s="56"/>
      <c r="B218" s="56"/>
      <c r="C218" s="56"/>
      <c r="D218" s="56"/>
      <c r="E218" s="56"/>
      <c r="F218" s="56"/>
      <c r="G218" s="65" t="s">
        <v>304</v>
      </c>
      <c r="H218" s="65"/>
      <c r="I218" s="65"/>
      <c r="J218" s="65"/>
      <c r="K218" s="122">
        <f>ROUND(SUM(K212,K217),2)</f>
        <v>74.45</v>
      </c>
    </row>
    <row r="219" ht="10.05" customHeight="1" spans="1:11">
      <c r="A219" s="56"/>
      <c r="B219" s="56"/>
      <c r="C219" s="56"/>
      <c r="D219" s="56"/>
      <c r="E219" s="56"/>
      <c r="F219" s="56"/>
      <c r="G219" s="112"/>
      <c r="H219" s="112"/>
      <c r="I219" s="112"/>
      <c r="J219" s="112"/>
      <c r="K219" s="112"/>
    </row>
    <row r="220" ht="19.95" customHeight="1" spans="1:11">
      <c r="A220" s="113" t="s">
        <v>506</v>
      </c>
      <c r="B220" s="113"/>
      <c r="C220" s="113"/>
      <c r="D220" s="113"/>
      <c r="E220" s="113"/>
      <c r="F220" s="113"/>
      <c r="G220" s="113"/>
      <c r="H220" s="113"/>
      <c r="I220" s="113"/>
      <c r="J220" s="113"/>
      <c r="K220" s="113"/>
    </row>
    <row r="221" ht="15" customHeight="1" spans="1:11">
      <c r="A221" s="114" t="s">
        <v>339</v>
      </c>
      <c r="B221" s="114"/>
      <c r="C221" s="114"/>
      <c r="D221" s="115" t="s">
        <v>298</v>
      </c>
      <c r="E221" s="115"/>
      <c r="F221" s="115" t="s">
        <v>299</v>
      </c>
      <c r="G221" s="115" t="s">
        <v>276</v>
      </c>
      <c r="H221" s="115"/>
      <c r="I221" s="115" t="s">
        <v>300</v>
      </c>
      <c r="J221" s="115"/>
      <c r="K221" s="115" t="s">
        <v>301</v>
      </c>
    </row>
    <row r="222" ht="21" customHeight="1" spans="1:11">
      <c r="A222" s="116" t="s">
        <v>498</v>
      </c>
      <c r="B222" s="117" t="s">
        <v>499</v>
      </c>
      <c r="C222" s="117"/>
      <c r="D222" s="116" t="s">
        <v>32</v>
      </c>
      <c r="E222" s="116"/>
      <c r="F222" s="116" t="s">
        <v>321</v>
      </c>
      <c r="G222" s="118">
        <v>1</v>
      </c>
      <c r="H222" s="118"/>
      <c r="I222" s="119">
        <v>28.3</v>
      </c>
      <c r="J222" s="119"/>
      <c r="K222" s="119">
        <f>ROUND(ROUND(G222,8)*I222,2)</f>
        <v>28.3</v>
      </c>
    </row>
    <row r="223" ht="18" customHeight="1" spans="1:11">
      <c r="A223" s="56"/>
      <c r="B223" s="56"/>
      <c r="C223" s="56"/>
      <c r="D223" s="56"/>
      <c r="E223" s="56"/>
      <c r="F223" s="56"/>
      <c r="G223" s="120" t="s">
        <v>342</v>
      </c>
      <c r="H223" s="120"/>
      <c r="I223" s="120"/>
      <c r="J223" s="120"/>
      <c r="K223" s="121">
        <f>SUM(K222:K222)</f>
        <v>28.3</v>
      </c>
    </row>
    <row r="224" ht="15" customHeight="1" spans="1:11">
      <c r="A224" s="114" t="s">
        <v>329</v>
      </c>
      <c r="B224" s="114"/>
      <c r="C224" s="114"/>
      <c r="D224" s="115" t="s">
        <v>298</v>
      </c>
      <c r="E224" s="115"/>
      <c r="F224" s="115" t="s">
        <v>299</v>
      </c>
      <c r="G224" s="115" t="s">
        <v>276</v>
      </c>
      <c r="H224" s="115"/>
      <c r="I224" s="115" t="s">
        <v>300</v>
      </c>
      <c r="J224" s="115"/>
      <c r="K224" s="115" t="s">
        <v>301</v>
      </c>
    </row>
    <row r="225" ht="46.05" customHeight="1" spans="1:11">
      <c r="A225" s="116" t="s">
        <v>500</v>
      </c>
      <c r="B225" s="117" t="s">
        <v>501</v>
      </c>
      <c r="C225" s="117"/>
      <c r="D225" s="116" t="s">
        <v>32</v>
      </c>
      <c r="E225" s="116"/>
      <c r="F225" s="116" t="s">
        <v>321</v>
      </c>
      <c r="G225" s="118">
        <v>1</v>
      </c>
      <c r="H225" s="118"/>
      <c r="I225" s="119">
        <v>29.93</v>
      </c>
      <c r="J225" s="119"/>
      <c r="K225" s="119">
        <f>ROUND(ROUND(G225,8)*I225,2)</f>
        <v>29.93</v>
      </c>
    </row>
    <row r="226" ht="46.05" customHeight="1" spans="1:11">
      <c r="A226" s="116" t="s">
        <v>502</v>
      </c>
      <c r="B226" s="117" t="s">
        <v>503</v>
      </c>
      <c r="C226" s="117"/>
      <c r="D226" s="116" t="s">
        <v>32</v>
      </c>
      <c r="E226" s="116"/>
      <c r="F226" s="116" t="s">
        <v>321</v>
      </c>
      <c r="G226" s="118">
        <v>1</v>
      </c>
      <c r="H226" s="118"/>
      <c r="I226" s="119">
        <v>4.66</v>
      </c>
      <c r="J226" s="119"/>
      <c r="K226" s="119">
        <f>ROUND(ROUND(G226,8)*I226,2)</f>
        <v>4.66</v>
      </c>
    </row>
    <row r="227" ht="37.95" customHeight="1" spans="1:11">
      <c r="A227" s="116" t="s">
        <v>504</v>
      </c>
      <c r="B227" s="117" t="s">
        <v>505</v>
      </c>
      <c r="C227" s="117"/>
      <c r="D227" s="116" t="s">
        <v>32</v>
      </c>
      <c r="E227" s="116"/>
      <c r="F227" s="116" t="s">
        <v>321</v>
      </c>
      <c r="G227" s="118">
        <v>1</v>
      </c>
      <c r="H227" s="118"/>
      <c r="I227" s="119">
        <v>11.56</v>
      </c>
      <c r="J227" s="119"/>
      <c r="K227" s="119">
        <f>ROUND(ROUND(G227,8)*I227,2)</f>
        <v>11.56</v>
      </c>
    </row>
    <row r="228" ht="46.05" customHeight="1" spans="1:11">
      <c r="A228" s="116" t="s">
        <v>507</v>
      </c>
      <c r="B228" s="117" t="s">
        <v>508</v>
      </c>
      <c r="C228" s="117"/>
      <c r="D228" s="116" t="s">
        <v>32</v>
      </c>
      <c r="E228" s="116"/>
      <c r="F228" s="116" t="s">
        <v>321</v>
      </c>
      <c r="G228" s="118">
        <v>1</v>
      </c>
      <c r="H228" s="118"/>
      <c r="I228" s="119">
        <v>53.05</v>
      </c>
      <c r="J228" s="119"/>
      <c r="K228" s="119">
        <f>ROUND(ROUND(G228,8)*I228,2)</f>
        <v>53.05</v>
      </c>
    </row>
    <row r="229" ht="46.05" customHeight="1" spans="1:11">
      <c r="A229" s="116" t="s">
        <v>509</v>
      </c>
      <c r="B229" s="117" t="s">
        <v>510</v>
      </c>
      <c r="C229" s="117"/>
      <c r="D229" s="116" t="s">
        <v>32</v>
      </c>
      <c r="E229" s="116"/>
      <c r="F229" s="116" t="s">
        <v>321</v>
      </c>
      <c r="G229" s="118">
        <v>1</v>
      </c>
      <c r="H229" s="118"/>
      <c r="I229" s="119">
        <v>194.56</v>
      </c>
      <c r="J229" s="119"/>
      <c r="K229" s="119">
        <f>ROUND(ROUND(G229,8)*I229,2)</f>
        <v>194.56</v>
      </c>
    </row>
    <row r="230" ht="15" customHeight="1" spans="1:11">
      <c r="A230" s="56"/>
      <c r="B230" s="56"/>
      <c r="C230" s="56"/>
      <c r="D230" s="56"/>
      <c r="E230" s="56"/>
      <c r="F230" s="56"/>
      <c r="G230" s="120" t="s">
        <v>332</v>
      </c>
      <c r="H230" s="120"/>
      <c r="I230" s="120"/>
      <c r="J230" s="120"/>
      <c r="K230" s="121">
        <f>SUM(K225:K229)</f>
        <v>293.76</v>
      </c>
    </row>
    <row r="231" ht="15" customHeight="1" spans="1:11">
      <c r="A231" s="56"/>
      <c r="B231" s="56"/>
      <c r="C231" s="56"/>
      <c r="D231" s="56"/>
      <c r="E231" s="56"/>
      <c r="F231" s="56"/>
      <c r="G231" s="65" t="s">
        <v>304</v>
      </c>
      <c r="H231" s="65"/>
      <c r="I231" s="65"/>
      <c r="J231" s="65"/>
      <c r="K231" s="122">
        <f>ROUND(SUM(K223,K230),2)</f>
        <v>322.06</v>
      </c>
    </row>
    <row r="232" ht="10.05" customHeight="1" spans="1:11">
      <c r="A232" s="56"/>
      <c r="B232" s="56"/>
      <c r="C232" s="56"/>
      <c r="D232" s="56"/>
      <c r="E232" s="56"/>
      <c r="F232" s="56"/>
      <c r="G232" s="112"/>
      <c r="H232" s="112"/>
      <c r="I232" s="112"/>
      <c r="J232" s="112"/>
      <c r="K232" s="112"/>
    </row>
    <row r="233" ht="19.95" customHeight="1" spans="1:11">
      <c r="A233" s="113" t="s">
        <v>511</v>
      </c>
      <c r="B233" s="113"/>
      <c r="C233" s="113"/>
      <c r="D233" s="113"/>
      <c r="E233" s="113"/>
      <c r="F233" s="113"/>
      <c r="G233" s="113"/>
      <c r="H233" s="113"/>
      <c r="I233" s="113"/>
      <c r="J233" s="113"/>
      <c r="K233" s="113"/>
    </row>
    <row r="234" ht="15" customHeight="1" spans="1:11">
      <c r="A234" s="114" t="s">
        <v>318</v>
      </c>
      <c r="B234" s="114"/>
      <c r="C234" s="114"/>
      <c r="D234" s="115" t="s">
        <v>298</v>
      </c>
      <c r="E234" s="115"/>
      <c r="F234" s="115" t="s">
        <v>299</v>
      </c>
      <c r="G234" s="115" t="s">
        <v>276</v>
      </c>
      <c r="H234" s="115"/>
      <c r="I234" s="115" t="s">
        <v>300</v>
      </c>
      <c r="J234" s="115"/>
      <c r="K234" s="115" t="s">
        <v>301</v>
      </c>
    </row>
    <row r="235" ht="37.95" customHeight="1" spans="1:11">
      <c r="A235" s="116" t="s">
        <v>468</v>
      </c>
      <c r="B235" s="117" t="s">
        <v>469</v>
      </c>
      <c r="C235" s="117"/>
      <c r="D235" s="116" t="s">
        <v>32</v>
      </c>
      <c r="E235" s="116"/>
      <c r="F235" s="116" t="s">
        <v>133</v>
      </c>
      <c r="G235" s="118">
        <v>3.43e-5</v>
      </c>
      <c r="H235" s="118"/>
      <c r="I235" s="119">
        <v>729621.6</v>
      </c>
      <c r="J235" s="119"/>
      <c r="K235" s="119">
        <f>ROUND(ROUND(G235,8)*I235,2)</f>
        <v>25.03</v>
      </c>
    </row>
    <row r="236" ht="46.05" customHeight="1" spans="1:11">
      <c r="A236" s="116" t="s">
        <v>512</v>
      </c>
      <c r="B236" s="117" t="s">
        <v>513</v>
      </c>
      <c r="C236" s="117"/>
      <c r="D236" s="116" t="s">
        <v>32</v>
      </c>
      <c r="E236" s="116"/>
      <c r="F236" s="116" t="s">
        <v>133</v>
      </c>
      <c r="G236" s="118">
        <v>5.51e-5</v>
      </c>
      <c r="H236" s="118"/>
      <c r="I236" s="119">
        <v>89250</v>
      </c>
      <c r="J236" s="119"/>
      <c r="K236" s="119">
        <f>ROUND(ROUND(G236,8)*I236,2)</f>
        <v>4.92</v>
      </c>
    </row>
    <row r="237" ht="15" customHeight="1" spans="1:11">
      <c r="A237" s="56"/>
      <c r="B237" s="56"/>
      <c r="C237" s="56"/>
      <c r="D237" s="56"/>
      <c r="E237" s="56"/>
      <c r="F237" s="56"/>
      <c r="G237" s="120" t="s">
        <v>324</v>
      </c>
      <c r="H237" s="120"/>
      <c r="I237" s="120"/>
      <c r="J237" s="120"/>
      <c r="K237" s="121">
        <f>SUM(K235:K236)</f>
        <v>29.95</v>
      </c>
    </row>
    <row r="238" ht="15" customHeight="1" spans="1:11">
      <c r="A238" s="56"/>
      <c r="B238" s="56"/>
      <c r="C238" s="56"/>
      <c r="D238" s="56"/>
      <c r="E238" s="56"/>
      <c r="F238" s="56"/>
      <c r="G238" s="65" t="s">
        <v>304</v>
      </c>
      <c r="H238" s="65"/>
      <c r="I238" s="65"/>
      <c r="J238" s="65"/>
      <c r="K238" s="122">
        <f>ROUND(SUM(K237),2)</f>
        <v>29.95</v>
      </c>
    </row>
    <row r="239" ht="10.05" customHeight="1" spans="1:11">
      <c r="A239" s="56"/>
      <c r="B239" s="56"/>
      <c r="C239" s="56"/>
      <c r="D239" s="56"/>
      <c r="E239" s="56"/>
      <c r="F239" s="56"/>
      <c r="G239" s="112"/>
      <c r="H239" s="112"/>
      <c r="I239" s="112"/>
      <c r="J239" s="112"/>
      <c r="K239" s="112"/>
    </row>
    <row r="240" ht="19.95" customHeight="1" spans="1:11">
      <c r="A240" s="113" t="s">
        <v>514</v>
      </c>
      <c r="B240" s="113"/>
      <c r="C240" s="113"/>
      <c r="D240" s="113"/>
      <c r="E240" s="113"/>
      <c r="F240" s="113"/>
      <c r="G240" s="113"/>
      <c r="H240" s="113"/>
      <c r="I240" s="113"/>
      <c r="J240" s="113"/>
      <c r="K240" s="113"/>
    </row>
    <row r="241" ht="15" customHeight="1" spans="1:11">
      <c r="A241" s="114" t="s">
        <v>318</v>
      </c>
      <c r="B241" s="114"/>
      <c r="C241" s="114"/>
      <c r="D241" s="115" t="s">
        <v>298</v>
      </c>
      <c r="E241" s="115"/>
      <c r="F241" s="115" t="s">
        <v>299</v>
      </c>
      <c r="G241" s="115" t="s">
        <v>276</v>
      </c>
      <c r="H241" s="115"/>
      <c r="I241" s="115" t="s">
        <v>300</v>
      </c>
      <c r="J241" s="115"/>
      <c r="K241" s="115" t="s">
        <v>301</v>
      </c>
    </row>
    <row r="242" ht="37.95" customHeight="1" spans="1:11">
      <c r="A242" s="116" t="s">
        <v>468</v>
      </c>
      <c r="B242" s="117" t="s">
        <v>469</v>
      </c>
      <c r="C242" s="117"/>
      <c r="D242" s="116" t="s">
        <v>32</v>
      </c>
      <c r="E242" s="116"/>
      <c r="F242" s="116" t="s">
        <v>133</v>
      </c>
      <c r="G242" s="118">
        <v>5.7e-6</v>
      </c>
      <c r="H242" s="118"/>
      <c r="I242" s="119">
        <v>729621.6</v>
      </c>
      <c r="J242" s="119"/>
      <c r="K242" s="119">
        <f>ROUND(ROUND(G242,8)*I242,2)</f>
        <v>4.16</v>
      </c>
    </row>
    <row r="243" ht="46.05" customHeight="1" spans="1:11">
      <c r="A243" s="116" t="s">
        <v>512</v>
      </c>
      <c r="B243" s="117" t="s">
        <v>513</v>
      </c>
      <c r="C243" s="117"/>
      <c r="D243" s="116" t="s">
        <v>32</v>
      </c>
      <c r="E243" s="116"/>
      <c r="F243" s="116" t="s">
        <v>133</v>
      </c>
      <c r="G243" s="118">
        <v>5.8e-6</v>
      </c>
      <c r="H243" s="118"/>
      <c r="I243" s="119">
        <v>89250</v>
      </c>
      <c r="J243" s="119"/>
      <c r="K243" s="119">
        <f>ROUND(ROUND(G243,8)*I243,2)</f>
        <v>0.52</v>
      </c>
    </row>
    <row r="244" ht="15" customHeight="1" spans="1:11">
      <c r="A244" s="56"/>
      <c r="B244" s="56"/>
      <c r="C244" s="56"/>
      <c r="D244" s="56"/>
      <c r="E244" s="56"/>
      <c r="F244" s="56"/>
      <c r="G244" s="120" t="s">
        <v>324</v>
      </c>
      <c r="H244" s="120"/>
      <c r="I244" s="120"/>
      <c r="J244" s="120"/>
      <c r="K244" s="121">
        <f>SUM(K242:K243)</f>
        <v>4.68</v>
      </c>
    </row>
    <row r="245" ht="15" customHeight="1" spans="1:11">
      <c r="A245" s="56"/>
      <c r="B245" s="56"/>
      <c r="C245" s="56"/>
      <c r="D245" s="56"/>
      <c r="E245" s="56"/>
      <c r="F245" s="56"/>
      <c r="G245" s="65" t="s">
        <v>304</v>
      </c>
      <c r="H245" s="65"/>
      <c r="I245" s="65"/>
      <c r="J245" s="65"/>
      <c r="K245" s="122">
        <f>ROUND(SUM(K244),2)</f>
        <v>4.68</v>
      </c>
    </row>
    <row r="246" ht="10.05" customHeight="1" spans="1:11">
      <c r="A246" s="56"/>
      <c r="B246" s="56"/>
      <c r="C246" s="56"/>
      <c r="D246" s="56"/>
      <c r="E246" s="56"/>
      <c r="F246" s="56"/>
      <c r="G246" s="112"/>
      <c r="H246" s="112"/>
      <c r="I246" s="112"/>
      <c r="J246" s="112"/>
      <c r="K246" s="112"/>
    </row>
    <row r="247" ht="19.95" customHeight="1" spans="1:11">
      <c r="A247" s="113" t="s">
        <v>515</v>
      </c>
      <c r="B247" s="113"/>
      <c r="C247" s="113"/>
      <c r="D247" s="113"/>
      <c r="E247" s="113"/>
      <c r="F247" s="113"/>
      <c r="G247" s="113"/>
      <c r="H247" s="113"/>
      <c r="I247" s="113"/>
      <c r="J247" s="113"/>
      <c r="K247" s="113"/>
    </row>
    <row r="248" ht="15" customHeight="1" spans="1:11">
      <c r="A248" s="114" t="s">
        <v>318</v>
      </c>
      <c r="B248" s="114"/>
      <c r="C248" s="114"/>
      <c r="D248" s="115" t="s">
        <v>298</v>
      </c>
      <c r="E248" s="115"/>
      <c r="F248" s="115" t="s">
        <v>299</v>
      </c>
      <c r="G248" s="115" t="s">
        <v>276</v>
      </c>
      <c r="H248" s="115"/>
      <c r="I248" s="115" t="s">
        <v>300</v>
      </c>
      <c r="J248" s="115"/>
      <c r="K248" s="115" t="s">
        <v>301</v>
      </c>
    </row>
    <row r="249" ht="37.95" customHeight="1" spans="1:11">
      <c r="A249" s="116" t="s">
        <v>468</v>
      </c>
      <c r="B249" s="117" t="s">
        <v>469</v>
      </c>
      <c r="C249" s="117"/>
      <c r="D249" s="116" t="s">
        <v>32</v>
      </c>
      <c r="E249" s="116"/>
      <c r="F249" s="116" t="s">
        <v>133</v>
      </c>
      <c r="G249" s="118">
        <v>1.41e-5</v>
      </c>
      <c r="H249" s="118"/>
      <c r="I249" s="119">
        <v>729621.6</v>
      </c>
      <c r="J249" s="119"/>
      <c r="K249" s="119">
        <f>ROUND(ROUND(G249,8)*I249,2)</f>
        <v>10.29</v>
      </c>
    </row>
    <row r="250" ht="46.05" customHeight="1" spans="1:11">
      <c r="A250" s="116" t="s">
        <v>512</v>
      </c>
      <c r="B250" s="117" t="s">
        <v>513</v>
      </c>
      <c r="C250" s="117"/>
      <c r="D250" s="116" t="s">
        <v>32</v>
      </c>
      <c r="E250" s="116"/>
      <c r="F250" s="116" t="s">
        <v>133</v>
      </c>
      <c r="G250" s="118">
        <v>1.44e-5</v>
      </c>
      <c r="H250" s="118"/>
      <c r="I250" s="119">
        <v>89250</v>
      </c>
      <c r="J250" s="119"/>
      <c r="K250" s="119">
        <f>ROUND(ROUND(G250,8)*I250,2)</f>
        <v>1.29</v>
      </c>
    </row>
    <row r="251" ht="15" customHeight="1" spans="1:11">
      <c r="A251" s="56"/>
      <c r="B251" s="56"/>
      <c r="C251" s="56"/>
      <c r="D251" s="56"/>
      <c r="E251" s="56"/>
      <c r="F251" s="56"/>
      <c r="G251" s="120" t="s">
        <v>324</v>
      </c>
      <c r="H251" s="120"/>
      <c r="I251" s="120"/>
      <c r="J251" s="120"/>
      <c r="K251" s="121">
        <f>SUM(K249:K250)</f>
        <v>11.58</v>
      </c>
    </row>
    <row r="252" ht="15" customHeight="1" spans="1:11">
      <c r="A252" s="56"/>
      <c r="B252" s="56"/>
      <c r="C252" s="56"/>
      <c r="D252" s="56"/>
      <c r="E252" s="56"/>
      <c r="F252" s="56"/>
      <c r="G252" s="65" t="s">
        <v>304</v>
      </c>
      <c r="H252" s="65"/>
      <c r="I252" s="65"/>
      <c r="J252" s="65"/>
      <c r="K252" s="122">
        <f>ROUND(SUM(K251),2)</f>
        <v>11.58</v>
      </c>
    </row>
    <row r="253" ht="10.05" customHeight="1" spans="1:11">
      <c r="A253" s="56"/>
      <c r="B253" s="56"/>
      <c r="C253" s="56"/>
      <c r="D253" s="56"/>
      <c r="E253" s="56"/>
      <c r="F253" s="56"/>
      <c r="G253" s="112"/>
      <c r="H253" s="112"/>
      <c r="I253" s="112"/>
      <c r="J253" s="112"/>
      <c r="K253" s="112"/>
    </row>
    <row r="254" ht="19.95" customHeight="1" spans="1:11">
      <c r="A254" s="113" t="s">
        <v>516</v>
      </c>
      <c r="B254" s="113"/>
      <c r="C254" s="113"/>
      <c r="D254" s="113"/>
      <c r="E254" s="113"/>
      <c r="F254" s="113"/>
      <c r="G254" s="113"/>
      <c r="H254" s="113"/>
      <c r="I254" s="113"/>
      <c r="J254" s="113"/>
      <c r="K254" s="113"/>
    </row>
    <row r="255" ht="15" customHeight="1" spans="1:11">
      <c r="A255" s="114" t="s">
        <v>318</v>
      </c>
      <c r="B255" s="114"/>
      <c r="C255" s="114"/>
      <c r="D255" s="115" t="s">
        <v>298</v>
      </c>
      <c r="E255" s="115"/>
      <c r="F255" s="115" t="s">
        <v>299</v>
      </c>
      <c r="G255" s="115" t="s">
        <v>276</v>
      </c>
      <c r="H255" s="115"/>
      <c r="I255" s="115" t="s">
        <v>300</v>
      </c>
      <c r="J255" s="115"/>
      <c r="K255" s="115" t="s">
        <v>301</v>
      </c>
    </row>
    <row r="256" ht="37.95" customHeight="1" spans="1:11">
      <c r="A256" s="116" t="s">
        <v>468</v>
      </c>
      <c r="B256" s="117" t="s">
        <v>469</v>
      </c>
      <c r="C256" s="117"/>
      <c r="D256" s="116" t="s">
        <v>32</v>
      </c>
      <c r="E256" s="116"/>
      <c r="F256" s="116" t="s">
        <v>133</v>
      </c>
      <c r="G256" s="118">
        <v>6.43e-5</v>
      </c>
      <c r="H256" s="118"/>
      <c r="I256" s="119">
        <v>729621.6</v>
      </c>
      <c r="J256" s="119"/>
      <c r="K256" s="119">
        <f>ROUND(ROUND(G256,8)*I256,2)</f>
        <v>46.91</v>
      </c>
    </row>
    <row r="257" ht="46.05" customHeight="1" spans="1:11">
      <c r="A257" s="116" t="s">
        <v>512</v>
      </c>
      <c r="B257" s="117" t="s">
        <v>513</v>
      </c>
      <c r="C257" s="117"/>
      <c r="D257" s="116" t="s">
        <v>32</v>
      </c>
      <c r="E257" s="116"/>
      <c r="F257" s="116" t="s">
        <v>133</v>
      </c>
      <c r="G257" s="118">
        <v>6.89e-5</v>
      </c>
      <c r="H257" s="118"/>
      <c r="I257" s="119">
        <v>89250</v>
      </c>
      <c r="J257" s="119"/>
      <c r="K257" s="119">
        <f>ROUND(ROUND(G257,8)*I257,2)</f>
        <v>6.15</v>
      </c>
    </row>
    <row r="258" ht="15" customHeight="1" spans="1:11">
      <c r="A258" s="56"/>
      <c r="B258" s="56"/>
      <c r="C258" s="56"/>
      <c r="D258" s="56"/>
      <c r="E258" s="56"/>
      <c r="F258" s="56"/>
      <c r="G258" s="120" t="s">
        <v>324</v>
      </c>
      <c r="H258" s="120"/>
      <c r="I258" s="120"/>
      <c r="J258" s="120"/>
      <c r="K258" s="121">
        <f>SUM(K256:K257)</f>
        <v>53.06</v>
      </c>
    </row>
    <row r="259" ht="15" customHeight="1" spans="1:11">
      <c r="A259" s="56"/>
      <c r="B259" s="56"/>
      <c r="C259" s="56"/>
      <c r="D259" s="56"/>
      <c r="E259" s="56"/>
      <c r="F259" s="56"/>
      <c r="G259" s="65" t="s">
        <v>304</v>
      </c>
      <c r="H259" s="65"/>
      <c r="I259" s="65"/>
      <c r="J259" s="65"/>
      <c r="K259" s="122">
        <f>ROUND(SUM(K258),2)</f>
        <v>53.06</v>
      </c>
    </row>
    <row r="260" ht="10.05" customHeight="1" spans="1:11">
      <c r="A260" s="56"/>
      <c r="B260" s="56"/>
      <c r="C260" s="56"/>
      <c r="D260" s="56"/>
      <c r="E260" s="56"/>
      <c r="F260" s="56"/>
      <c r="G260" s="112"/>
      <c r="H260" s="112"/>
      <c r="I260" s="112"/>
      <c r="J260" s="112"/>
      <c r="K260" s="112"/>
    </row>
    <row r="261" ht="19.95" customHeight="1" spans="1:11">
      <c r="A261" s="113" t="s">
        <v>517</v>
      </c>
      <c r="B261" s="113"/>
      <c r="C261" s="113"/>
      <c r="D261" s="113"/>
      <c r="E261" s="113"/>
      <c r="F261" s="113"/>
      <c r="G261" s="113"/>
      <c r="H261" s="113"/>
      <c r="I261" s="113"/>
      <c r="J261" s="113"/>
      <c r="K261" s="113"/>
    </row>
    <row r="262" ht="15" customHeight="1" spans="1:11">
      <c r="A262" s="114" t="s">
        <v>361</v>
      </c>
      <c r="B262" s="114"/>
      <c r="C262" s="114"/>
      <c r="D262" s="115" t="s">
        <v>298</v>
      </c>
      <c r="E262" s="115"/>
      <c r="F262" s="115" t="s">
        <v>299</v>
      </c>
      <c r="G262" s="115" t="s">
        <v>276</v>
      </c>
      <c r="H262" s="115"/>
      <c r="I262" s="115" t="s">
        <v>300</v>
      </c>
      <c r="J262" s="115"/>
      <c r="K262" s="115" t="s">
        <v>301</v>
      </c>
    </row>
    <row r="263" ht="21" customHeight="1" spans="1:11">
      <c r="A263" s="116" t="s">
        <v>474</v>
      </c>
      <c r="B263" s="117" t="s">
        <v>475</v>
      </c>
      <c r="C263" s="117"/>
      <c r="D263" s="116" t="s">
        <v>32</v>
      </c>
      <c r="E263" s="116"/>
      <c r="F263" s="116" t="s">
        <v>389</v>
      </c>
      <c r="G263" s="118">
        <v>32.16</v>
      </c>
      <c r="H263" s="118"/>
      <c r="I263" s="119">
        <v>6.05</v>
      </c>
      <c r="J263" s="119"/>
      <c r="K263" s="119">
        <f>ROUND(ROUND(G263,8)*I263,2)</f>
        <v>194.57</v>
      </c>
    </row>
    <row r="264" ht="15" customHeight="1" spans="1:11">
      <c r="A264" s="56"/>
      <c r="B264" s="56"/>
      <c r="C264" s="56"/>
      <c r="D264" s="56"/>
      <c r="E264" s="56"/>
      <c r="F264" s="56"/>
      <c r="G264" s="120" t="s">
        <v>366</v>
      </c>
      <c r="H264" s="120"/>
      <c r="I264" s="120"/>
      <c r="J264" s="120"/>
      <c r="K264" s="121">
        <f>SUM(K263:K263)</f>
        <v>194.57</v>
      </c>
    </row>
    <row r="265" ht="15" customHeight="1" spans="1:11">
      <c r="A265" s="56"/>
      <c r="B265" s="56"/>
      <c r="C265" s="56"/>
      <c r="D265" s="56"/>
      <c r="E265" s="56"/>
      <c r="F265" s="56"/>
      <c r="G265" s="65" t="s">
        <v>304</v>
      </c>
      <c r="H265" s="65"/>
      <c r="I265" s="65"/>
      <c r="J265" s="65"/>
      <c r="K265" s="122">
        <f>ROUND(SUM(K264),2)</f>
        <v>194.57</v>
      </c>
    </row>
    <row r="266" ht="10.05" customHeight="1" spans="1:11">
      <c r="A266" s="56"/>
      <c r="B266" s="56"/>
      <c r="C266" s="56"/>
      <c r="D266" s="56"/>
      <c r="E266" s="56"/>
      <c r="F266" s="56"/>
      <c r="G266" s="112"/>
      <c r="H266" s="112"/>
      <c r="I266" s="112"/>
      <c r="J266" s="112"/>
      <c r="K266" s="112"/>
    </row>
    <row r="267" ht="19.95" customHeight="1" spans="1:11">
      <c r="A267" s="113" t="s">
        <v>518</v>
      </c>
      <c r="B267" s="113"/>
      <c r="C267" s="113"/>
      <c r="D267" s="113"/>
      <c r="E267" s="113"/>
      <c r="F267" s="113"/>
      <c r="G267" s="113"/>
      <c r="H267" s="113"/>
      <c r="I267" s="113"/>
      <c r="J267" s="113"/>
      <c r="K267" s="113"/>
    </row>
    <row r="268" ht="15" customHeight="1" spans="1:11">
      <c r="A268" s="114" t="s">
        <v>339</v>
      </c>
      <c r="B268" s="114"/>
      <c r="C268" s="114"/>
      <c r="D268" s="115" t="s">
        <v>298</v>
      </c>
      <c r="E268" s="115"/>
      <c r="F268" s="115" t="s">
        <v>299</v>
      </c>
      <c r="G268" s="115" t="s">
        <v>276</v>
      </c>
      <c r="H268" s="115"/>
      <c r="I268" s="115" t="s">
        <v>300</v>
      </c>
      <c r="J268" s="115"/>
      <c r="K268" s="115" t="s">
        <v>301</v>
      </c>
    </row>
    <row r="269" ht="21" customHeight="1" spans="1:11">
      <c r="A269" s="116" t="s">
        <v>498</v>
      </c>
      <c r="B269" s="117" t="s">
        <v>499</v>
      </c>
      <c r="C269" s="117"/>
      <c r="D269" s="116" t="s">
        <v>32</v>
      </c>
      <c r="E269" s="116"/>
      <c r="F269" s="116" t="s">
        <v>321</v>
      </c>
      <c r="G269" s="118">
        <v>1</v>
      </c>
      <c r="H269" s="118"/>
      <c r="I269" s="119">
        <v>28.3</v>
      </c>
      <c r="J269" s="119"/>
      <c r="K269" s="119">
        <f>ROUND(ROUND(G269,8)*I269,2)</f>
        <v>28.3</v>
      </c>
    </row>
    <row r="270" ht="18" customHeight="1" spans="1:11">
      <c r="A270" s="56"/>
      <c r="B270" s="56"/>
      <c r="C270" s="56"/>
      <c r="D270" s="56"/>
      <c r="E270" s="56"/>
      <c r="F270" s="56"/>
      <c r="G270" s="120" t="s">
        <v>342</v>
      </c>
      <c r="H270" s="120"/>
      <c r="I270" s="120"/>
      <c r="J270" s="120"/>
      <c r="K270" s="121">
        <f>SUM(K269:K269)</f>
        <v>28.3</v>
      </c>
    </row>
    <row r="271" ht="15" customHeight="1" spans="1:11">
      <c r="A271" s="114" t="s">
        <v>329</v>
      </c>
      <c r="B271" s="114"/>
      <c r="C271" s="114"/>
      <c r="D271" s="115" t="s">
        <v>298</v>
      </c>
      <c r="E271" s="115"/>
      <c r="F271" s="115" t="s">
        <v>299</v>
      </c>
      <c r="G271" s="115" t="s">
        <v>276</v>
      </c>
      <c r="H271" s="115"/>
      <c r="I271" s="115" t="s">
        <v>300</v>
      </c>
      <c r="J271" s="115"/>
      <c r="K271" s="115" t="s">
        <v>301</v>
      </c>
    </row>
    <row r="272" ht="46.05" customHeight="1" spans="1:11">
      <c r="A272" s="116" t="s">
        <v>519</v>
      </c>
      <c r="B272" s="117" t="s">
        <v>520</v>
      </c>
      <c r="C272" s="117"/>
      <c r="D272" s="116" t="s">
        <v>32</v>
      </c>
      <c r="E272" s="116"/>
      <c r="F272" s="116" t="s">
        <v>321</v>
      </c>
      <c r="G272" s="118">
        <v>1</v>
      </c>
      <c r="H272" s="118"/>
      <c r="I272" s="119">
        <v>21.61</v>
      </c>
      <c r="J272" s="119"/>
      <c r="K272" s="119">
        <f>ROUND(ROUND(G272,8)*I272,2)</f>
        <v>21.61</v>
      </c>
    </row>
    <row r="273" ht="46.05" customHeight="1" spans="1:11">
      <c r="A273" s="116" t="s">
        <v>521</v>
      </c>
      <c r="B273" s="117" t="s">
        <v>522</v>
      </c>
      <c r="C273" s="117"/>
      <c r="D273" s="116" t="s">
        <v>32</v>
      </c>
      <c r="E273" s="116"/>
      <c r="F273" s="116" t="s">
        <v>321</v>
      </c>
      <c r="G273" s="118">
        <v>1</v>
      </c>
      <c r="H273" s="118"/>
      <c r="I273" s="119">
        <v>3.47</v>
      </c>
      <c r="J273" s="119"/>
      <c r="K273" s="119">
        <f>ROUND(ROUND(G273,8)*I273,2)</f>
        <v>3.47</v>
      </c>
    </row>
    <row r="274" ht="46.05" customHeight="1" spans="1:11">
      <c r="A274" s="116" t="s">
        <v>523</v>
      </c>
      <c r="B274" s="117" t="s">
        <v>524</v>
      </c>
      <c r="C274" s="117"/>
      <c r="D274" s="116" t="s">
        <v>32</v>
      </c>
      <c r="E274" s="116"/>
      <c r="F274" s="116" t="s">
        <v>321</v>
      </c>
      <c r="G274" s="118">
        <v>1</v>
      </c>
      <c r="H274" s="118"/>
      <c r="I274" s="119">
        <v>8.62</v>
      </c>
      <c r="J274" s="119"/>
      <c r="K274" s="119">
        <f>ROUND(ROUND(G274,8)*I274,2)</f>
        <v>8.62</v>
      </c>
    </row>
    <row r="275" ht="46.05" customHeight="1" spans="1:11">
      <c r="A275" s="116" t="s">
        <v>525</v>
      </c>
      <c r="B275" s="117" t="s">
        <v>526</v>
      </c>
      <c r="C275" s="117"/>
      <c r="D275" s="116" t="s">
        <v>32</v>
      </c>
      <c r="E275" s="116"/>
      <c r="F275" s="116" t="s">
        <v>321</v>
      </c>
      <c r="G275" s="118">
        <v>1</v>
      </c>
      <c r="H275" s="118"/>
      <c r="I275" s="119">
        <v>39.43</v>
      </c>
      <c r="J275" s="119"/>
      <c r="K275" s="119">
        <f>ROUND(ROUND(G275,8)*I275,2)</f>
        <v>39.43</v>
      </c>
    </row>
    <row r="276" ht="46.05" customHeight="1" spans="1:11">
      <c r="A276" s="116" t="s">
        <v>527</v>
      </c>
      <c r="B276" s="117" t="s">
        <v>528</v>
      </c>
      <c r="C276" s="117"/>
      <c r="D276" s="116" t="s">
        <v>32</v>
      </c>
      <c r="E276" s="116"/>
      <c r="F276" s="116" t="s">
        <v>321</v>
      </c>
      <c r="G276" s="118">
        <v>1</v>
      </c>
      <c r="H276" s="118"/>
      <c r="I276" s="119">
        <v>117.79</v>
      </c>
      <c r="J276" s="119"/>
      <c r="K276" s="119">
        <f>ROUND(ROUND(G276,8)*I276,2)</f>
        <v>117.79</v>
      </c>
    </row>
    <row r="277" ht="15" customHeight="1" spans="1:11">
      <c r="A277" s="56"/>
      <c r="B277" s="56"/>
      <c r="C277" s="56"/>
      <c r="D277" s="56"/>
      <c r="E277" s="56"/>
      <c r="F277" s="56"/>
      <c r="G277" s="120" t="s">
        <v>332</v>
      </c>
      <c r="H277" s="120"/>
      <c r="I277" s="120"/>
      <c r="J277" s="120"/>
      <c r="K277" s="121">
        <f>SUM(K272:K276)</f>
        <v>190.92</v>
      </c>
    </row>
    <row r="278" ht="15" customHeight="1" spans="1:11">
      <c r="A278" s="56"/>
      <c r="B278" s="56"/>
      <c r="C278" s="56"/>
      <c r="D278" s="56"/>
      <c r="E278" s="56"/>
      <c r="F278" s="56"/>
      <c r="G278" s="65" t="s">
        <v>304</v>
      </c>
      <c r="H278" s="65"/>
      <c r="I278" s="65"/>
      <c r="J278" s="65"/>
      <c r="K278" s="122">
        <f>ROUND(SUM(K270,K277),2)</f>
        <v>219.22</v>
      </c>
    </row>
    <row r="279" ht="10.05" customHeight="1" spans="1:11">
      <c r="A279" s="56"/>
      <c r="B279" s="56"/>
      <c r="C279" s="56"/>
      <c r="D279" s="56"/>
      <c r="E279" s="56"/>
      <c r="F279" s="56"/>
      <c r="G279" s="112"/>
      <c r="H279" s="112"/>
      <c r="I279" s="112"/>
      <c r="J279" s="112"/>
      <c r="K279" s="112"/>
    </row>
    <row r="280" ht="27" customHeight="1" spans="1:11">
      <c r="A280" s="113" t="s">
        <v>529</v>
      </c>
      <c r="B280" s="113"/>
      <c r="C280" s="113"/>
      <c r="D280" s="113"/>
      <c r="E280" s="113"/>
      <c r="F280" s="113"/>
      <c r="G280" s="113"/>
      <c r="H280" s="113"/>
      <c r="I280" s="113"/>
      <c r="J280" s="113"/>
      <c r="K280" s="113"/>
    </row>
    <row r="281" ht="15" customHeight="1" spans="1:11">
      <c r="A281" s="114" t="s">
        <v>318</v>
      </c>
      <c r="B281" s="114"/>
      <c r="C281" s="114"/>
      <c r="D281" s="115" t="s">
        <v>298</v>
      </c>
      <c r="E281" s="115"/>
      <c r="F281" s="115" t="s">
        <v>299</v>
      </c>
      <c r="G281" s="115" t="s">
        <v>276</v>
      </c>
      <c r="H281" s="115"/>
      <c r="I281" s="115" t="s">
        <v>300</v>
      </c>
      <c r="J281" s="115"/>
      <c r="K281" s="115" t="s">
        <v>301</v>
      </c>
    </row>
    <row r="282" ht="37.95" customHeight="1" spans="1:11">
      <c r="A282" s="116" t="s">
        <v>530</v>
      </c>
      <c r="B282" s="117" t="s">
        <v>531</v>
      </c>
      <c r="C282" s="117"/>
      <c r="D282" s="116" t="s">
        <v>32</v>
      </c>
      <c r="E282" s="116"/>
      <c r="F282" s="116" t="s">
        <v>133</v>
      </c>
      <c r="G282" s="118">
        <v>3.43e-5</v>
      </c>
      <c r="H282" s="118"/>
      <c r="I282" s="119">
        <v>578918.9</v>
      </c>
      <c r="J282" s="119"/>
      <c r="K282" s="119">
        <f>ROUND(ROUND(G282,8)*I282,2)</f>
        <v>19.86</v>
      </c>
    </row>
    <row r="283" ht="37.95" customHeight="1" spans="1:11">
      <c r="A283" s="116" t="s">
        <v>532</v>
      </c>
      <c r="B283" s="117" t="s">
        <v>533</v>
      </c>
      <c r="C283" s="117"/>
      <c r="D283" s="116" t="s">
        <v>32</v>
      </c>
      <c r="E283" s="116"/>
      <c r="F283" s="116" t="s">
        <v>133</v>
      </c>
      <c r="G283" s="118">
        <v>5.51e-5</v>
      </c>
      <c r="H283" s="118"/>
      <c r="I283" s="119">
        <v>32083.26</v>
      </c>
      <c r="J283" s="119"/>
      <c r="K283" s="119">
        <f>ROUND(ROUND(G283,8)*I283,2)</f>
        <v>1.77</v>
      </c>
    </row>
    <row r="284" ht="15" customHeight="1" spans="1:11">
      <c r="A284" s="56"/>
      <c r="B284" s="56"/>
      <c r="C284" s="56"/>
      <c r="D284" s="56"/>
      <c r="E284" s="56"/>
      <c r="F284" s="56"/>
      <c r="G284" s="120" t="s">
        <v>324</v>
      </c>
      <c r="H284" s="120"/>
      <c r="I284" s="120"/>
      <c r="J284" s="120"/>
      <c r="K284" s="121">
        <f>SUM(K282:K283)</f>
        <v>21.63</v>
      </c>
    </row>
    <row r="285" ht="15" customHeight="1" spans="1:11">
      <c r="A285" s="56"/>
      <c r="B285" s="56"/>
      <c r="C285" s="56"/>
      <c r="D285" s="56"/>
      <c r="E285" s="56"/>
      <c r="F285" s="56"/>
      <c r="G285" s="65" t="s">
        <v>304</v>
      </c>
      <c r="H285" s="65"/>
      <c r="I285" s="65"/>
      <c r="J285" s="65"/>
      <c r="K285" s="122">
        <f>ROUND(SUM(K284),2)</f>
        <v>21.63</v>
      </c>
    </row>
    <row r="286" ht="10.05" customHeight="1" spans="1:11">
      <c r="A286" s="56"/>
      <c r="B286" s="56"/>
      <c r="C286" s="56"/>
      <c r="D286" s="56"/>
      <c r="E286" s="56"/>
      <c r="F286" s="56"/>
      <c r="G286" s="112"/>
      <c r="H286" s="112"/>
      <c r="I286" s="112"/>
      <c r="J286" s="112"/>
      <c r="K286" s="112"/>
    </row>
    <row r="287" ht="27" customHeight="1" spans="1:11">
      <c r="A287" s="113" t="s">
        <v>534</v>
      </c>
      <c r="B287" s="113"/>
      <c r="C287" s="113"/>
      <c r="D287" s="113"/>
      <c r="E287" s="113"/>
      <c r="F287" s="113"/>
      <c r="G287" s="113"/>
      <c r="H287" s="113"/>
      <c r="I287" s="113"/>
      <c r="J287" s="113"/>
      <c r="K287" s="113"/>
    </row>
    <row r="288" ht="15" customHeight="1" spans="1:11">
      <c r="A288" s="114" t="s">
        <v>318</v>
      </c>
      <c r="B288" s="114"/>
      <c r="C288" s="114"/>
      <c r="D288" s="115" t="s">
        <v>298</v>
      </c>
      <c r="E288" s="115"/>
      <c r="F288" s="115" t="s">
        <v>299</v>
      </c>
      <c r="G288" s="115" t="s">
        <v>276</v>
      </c>
      <c r="H288" s="115"/>
      <c r="I288" s="115" t="s">
        <v>300</v>
      </c>
      <c r="J288" s="115"/>
      <c r="K288" s="115" t="s">
        <v>301</v>
      </c>
    </row>
    <row r="289" ht="37.95" customHeight="1" spans="1:11">
      <c r="A289" s="116" t="s">
        <v>530</v>
      </c>
      <c r="B289" s="117" t="s">
        <v>531</v>
      </c>
      <c r="C289" s="117"/>
      <c r="D289" s="116" t="s">
        <v>32</v>
      </c>
      <c r="E289" s="116"/>
      <c r="F289" s="116" t="s">
        <v>133</v>
      </c>
      <c r="G289" s="118">
        <v>5.7e-6</v>
      </c>
      <c r="H289" s="118"/>
      <c r="I289" s="119">
        <v>578918.9</v>
      </c>
      <c r="J289" s="119"/>
      <c r="K289" s="119">
        <f>ROUND(ROUND(G289,8)*I289,2)</f>
        <v>3.3</v>
      </c>
    </row>
    <row r="290" ht="37.95" customHeight="1" spans="1:11">
      <c r="A290" s="116" t="s">
        <v>532</v>
      </c>
      <c r="B290" s="117" t="s">
        <v>533</v>
      </c>
      <c r="C290" s="117"/>
      <c r="D290" s="116" t="s">
        <v>32</v>
      </c>
      <c r="E290" s="116"/>
      <c r="F290" s="116" t="s">
        <v>133</v>
      </c>
      <c r="G290" s="118">
        <v>5.8e-6</v>
      </c>
      <c r="H290" s="118"/>
      <c r="I290" s="119">
        <v>32083.26</v>
      </c>
      <c r="J290" s="119"/>
      <c r="K290" s="119">
        <f>ROUND(ROUND(G290,8)*I290,2)</f>
        <v>0.19</v>
      </c>
    </row>
    <row r="291" ht="15" customHeight="1" spans="1:11">
      <c r="A291" s="56"/>
      <c r="B291" s="56"/>
      <c r="C291" s="56"/>
      <c r="D291" s="56"/>
      <c r="E291" s="56"/>
      <c r="F291" s="56"/>
      <c r="G291" s="120" t="s">
        <v>324</v>
      </c>
      <c r="H291" s="120"/>
      <c r="I291" s="120"/>
      <c r="J291" s="120"/>
      <c r="K291" s="121">
        <f>SUM(K289:K290)</f>
        <v>3.49</v>
      </c>
    </row>
    <row r="292" ht="15" customHeight="1" spans="1:11">
      <c r="A292" s="56"/>
      <c r="B292" s="56"/>
      <c r="C292" s="56"/>
      <c r="D292" s="56"/>
      <c r="E292" s="56"/>
      <c r="F292" s="56"/>
      <c r="G292" s="65" t="s">
        <v>304</v>
      </c>
      <c r="H292" s="65"/>
      <c r="I292" s="65"/>
      <c r="J292" s="65"/>
      <c r="K292" s="122">
        <f>ROUND(SUM(K291),2)</f>
        <v>3.49</v>
      </c>
    </row>
    <row r="293" ht="10.05" customHeight="1" spans="1:11">
      <c r="A293" s="56"/>
      <c r="B293" s="56"/>
      <c r="C293" s="56"/>
      <c r="D293" s="56"/>
      <c r="E293" s="56"/>
      <c r="F293" s="56"/>
      <c r="G293" s="112"/>
      <c r="H293" s="112"/>
      <c r="I293" s="112"/>
      <c r="J293" s="112"/>
      <c r="K293" s="112"/>
    </row>
    <row r="294" ht="27" customHeight="1" spans="1:11">
      <c r="A294" s="113" t="s">
        <v>535</v>
      </c>
      <c r="B294" s="113"/>
      <c r="C294" s="113"/>
      <c r="D294" s="113"/>
      <c r="E294" s="113"/>
      <c r="F294" s="113"/>
      <c r="G294" s="113"/>
      <c r="H294" s="113"/>
      <c r="I294" s="113"/>
      <c r="J294" s="113"/>
      <c r="K294" s="113"/>
    </row>
    <row r="295" ht="15" customHeight="1" spans="1:11">
      <c r="A295" s="114" t="s">
        <v>318</v>
      </c>
      <c r="B295" s="114"/>
      <c r="C295" s="114"/>
      <c r="D295" s="115" t="s">
        <v>298</v>
      </c>
      <c r="E295" s="115"/>
      <c r="F295" s="115" t="s">
        <v>299</v>
      </c>
      <c r="G295" s="115" t="s">
        <v>276</v>
      </c>
      <c r="H295" s="115"/>
      <c r="I295" s="115" t="s">
        <v>300</v>
      </c>
      <c r="J295" s="115"/>
      <c r="K295" s="115" t="s">
        <v>301</v>
      </c>
    </row>
    <row r="296" ht="37.95" customHeight="1" spans="1:11">
      <c r="A296" s="116" t="s">
        <v>530</v>
      </c>
      <c r="B296" s="117" t="s">
        <v>531</v>
      </c>
      <c r="C296" s="117"/>
      <c r="D296" s="116" t="s">
        <v>32</v>
      </c>
      <c r="E296" s="116"/>
      <c r="F296" s="116" t="s">
        <v>133</v>
      </c>
      <c r="G296" s="118">
        <v>1.41e-5</v>
      </c>
      <c r="H296" s="118"/>
      <c r="I296" s="119">
        <v>578918.9</v>
      </c>
      <c r="J296" s="119"/>
      <c r="K296" s="119">
        <f>ROUND(ROUND(G296,8)*I296,2)</f>
        <v>8.16</v>
      </c>
    </row>
    <row r="297" ht="37.95" customHeight="1" spans="1:11">
      <c r="A297" s="116" t="s">
        <v>532</v>
      </c>
      <c r="B297" s="117" t="s">
        <v>533</v>
      </c>
      <c r="C297" s="117"/>
      <c r="D297" s="116" t="s">
        <v>32</v>
      </c>
      <c r="E297" s="116"/>
      <c r="F297" s="116" t="s">
        <v>133</v>
      </c>
      <c r="G297" s="118">
        <v>1.44e-5</v>
      </c>
      <c r="H297" s="118"/>
      <c r="I297" s="119">
        <v>32083.26</v>
      </c>
      <c r="J297" s="119"/>
      <c r="K297" s="119">
        <f>ROUND(ROUND(G297,8)*I297,2)</f>
        <v>0.46</v>
      </c>
    </row>
    <row r="298" ht="15" customHeight="1" spans="1:11">
      <c r="A298" s="56"/>
      <c r="B298" s="56"/>
      <c r="C298" s="56"/>
      <c r="D298" s="56"/>
      <c r="E298" s="56"/>
      <c r="F298" s="56"/>
      <c r="G298" s="120" t="s">
        <v>324</v>
      </c>
      <c r="H298" s="120"/>
      <c r="I298" s="120"/>
      <c r="J298" s="120"/>
      <c r="K298" s="121">
        <f>SUM(K296:K297)</f>
        <v>8.62</v>
      </c>
    </row>
    <row r="299" ht="15" customHeight="1" spans="1:11">
      <c r="A299" s="56"/>
      <c r="B299" s="56"/>
      <c r="C299" s="56"/>
      <c r="D299" s="56"/>
      <c r="E299" s="56"/>
      <c r="F299" s="56"/>
      <c r="G299" s="65" t="s">
        <v>304</v>
      </c>
      <c r="H299" s="65"/>
      <c r="I299" s="65"/>
      <c r="J299" s="65"/>
      <c r="K299" s="122">
        <f>ROUND(SUM(K298),2)</f>
        <v>8.62</v>
      </c>
    </row>
    <row r="300" ht="10.05" customHeight="1" spans="1:11">
      <c r="A300" s="56"/>
      <c r="B300" s="56"/>
      <c r="C300" s="56"/>
      <c r="D300" s="56"/>
      <c r="E300" s="56"/>
      <c r="F300" s="56"/>
      <c r="G300" s="112"/>
      <c r="H300" s="112"/>
      <c r="I300" s="112"/>
      <c r="J300" s="112"/>
      <c r="K300" s="112"/>
    </row>
    <row r="301" ht="19.95" customHeight="1" spans="1:11">
      <c r="A301" s="113" t="s">
        <v>536</v>
      </c>
      <c r="B301" s="113"/>
      <c r="C301" s="113"/>
      <c r="D301" s="113"/>
      <c r="E301" s="113"/>
      <c r="F301" s="113"/>
      <c r="G301" s="113"/>
      <c r="H301" s="113"/>
      <c r="I301" s="113"/>
      <c r="J301" s="113"/>
      <c r="K301" s="113"/>
    </row>
    <row r="302" ht="15" customHeight="1" spans="1:11">
      <c r="A302" s="114" t="s">
        <v>318</v>
      </c>
      <c r="B302" s="114"/>
      <c r="C302" s="114"/>
      <c r="D302" s="115" t="s">
        <v>298</v>
      </c>
      <c r="E302" s="115"/>
      <c r="F302" s="115" t="s">
        <v>299</v>
      </c>
      <c r="G302" s="115" t="s">
        <v>276</v>
      </c>
      <c r="H302" s="115"/>
      <c r="I302" s="115" t="s">
        <v>300</v>
      </c>
      <c r="J302" s="115"/>
      <c r="K302" s="115" t="s">
        <v>301</v>
      </c>
    </row>
    <row r="303" ht="37.95" customHeight="1" spans="1:11">
      <c r="A303" s="116" t="s">
        <v>530</v>
      </c>
      <c r="B303" s="117" t="s">
        <v>531</v>
      </c>
      <c r="C303" s="117"/>
      <c r="D303" s="116" t="s">
        <v>32</v>
      </c>
      <c r="E303" s="116"/>
      <c r="F303" s="116" t="s">
        <v>133</v>
      </c>
      <c r="G303" s="118">
        <v>6.43e-5</v>
      </c>
      <c r="H303" s="118"/>
      <c r="I303" s="119">
        <v>578918.9</v>
      </c>
      <c r="J303" s="119"/>
      <c r="K303" s="119">
        <f>ROUND(ROUND(G303,8)*I303,2)</f>
        <v>37.22</v>
      </c>
    </row>
    <row r="304" ht="37.95" customHeight="1" spans="1:11">
      <c r="A304" s="116" t="s">
        <v>532</v>
      </c>
      <c r="B304" s="117" t="s">
        <v>533</v>
      </c>
      <c r="C304" s="117"/>
      <c r="D304" s="116" t="s">
        <v>32</v>
      </c>
      <c r="E304" s="116"/>
      <c r="F304" s="116" t="s">
        <v>133</v>
      </c>
      <c r="G304" s="118">
        <v>6.9e-5</v>
      </c>
      <c r="H304" s="118"/>
      <c r="I304" s="119">
        <v>32083.26</v>
      </c>
      <c r="J304" s="119"/>
      <c r="K304" s="119">
        <f>ROUND(ROUND(G304,8)*I304,2)</f>
        <v>2.21</v>
      </c>
    </row>
    <row r="305" ht="15" customHeight="1" spans="1:11">
      <c r="A305" s="56"/>
      <c r="B305" s="56"/>
      <c r="C305" s="56"/>
      <c r="D305" s="56"/>
      <c r="E305" s="56"/>
      <c r="F305" s="56"/>
      <c r="G305" s="120" t="s">
        <v>324</v>
      </c>
      <c r="H305" s="120"/>
      <c r="I305" s="120"/>
      <c r="J305" s="120"/>
      <c r="K305" s="121">
        <f>SUM(K303:K304)</f>
        <v>39.43</v>
      </c>
    </row>
    <row r="306" ht="15" customHeight="1" spans="1:11">
      <c r="A306" s="56"/>
      <c r="B306" s="56"/>
      <c r="C306" s="56"/>
      <c r="D306" s="56"/>
      <c r="E306" s="56"/>
      <c r="F306" s="56"/>
      <c r="G306" s="65" t="s">
        <v>304</v>
      </c>
      <c r="H306" s="65"/>
      <c r="I306" s="65"/>
      <c r="J306" s="65"/>
      <c r="K306" s="122">
        <f>ROUND(SUM(K305),2)</f>
        <v>39.43</v>
      </c>
    </row>
    <row r="307" ht="10.05" customHeight="1" spans="1:11">
      <c r="A307" s="56"/>
      <c r="B307" s="56"/>
      <c r="C307" s="56"/>
      <c r="D307" s="56"/>
      <c r="E307" s="56"/>
      <c r="F307" s="56"/>
      <c r="G307" s="112"/>
      <c r="H307" s="112"/>
      <c r="I307" s="112"/>
      <c r="J307" s="112"/>
      <c r="K307" s="112"/>
    </row>
    <row r="308" ht="27" customHeight="1" spans="1:11">
      <c r="A308" s="113" t="s">
        <v>537</v>
      </c>
      <c r="B308" s="113"/>
      <c r="C308" s="113"/>
      <c r="D308" s="113"/>
      <c r="E308" s="113"/>
      <c r="F308" s="113"/>
      <c r="G308" s="113"/>
      <c r="H308" s="113"/>
      <c r="I308" s="113"/>
      <c r="J308" s="113"/>
      <c r="K308" s="113"/>
    </row>
    <row r="309" ht="15" customHeight="1" spans="1:11">
      <c r="A309" s="114" t="s">
        <v>361</v>
      </c>
      <c r="B309" s="114"/>
      <c r="C309" s="114"/>
      <c r="D309" s="115" t="s">
        <v>298</v>
      </c>
      <c r="E309" s="115"/>
      <c r="F309" s="115" t="s">
        <v>299</v>
      </c>
      <c r="G309" s="115" t="s">
        <v>276</v>
      </c>
      <c r="H309" s="115"/>
      <c r="I309" s="115" t="s">
        <v>300</v>
      </c>
      <c r="J309" s="115"/>
      <c r="K309" s="115" t="s">
        <v>301</v>
      </c>
    </row>
    <row r="310" ht="21" customHeight="1" spans="1:11">
      <c r="A310" s="116" t="s">
        <v>474</v>
      </c>
      <c r="B310" s="117" t="s">
        <v>475</v>
      </c>
      <c r="C310" s="117"/>
      <c r="D310" s="116" t="s">
        <v>32</v>
      </c>
      <c r="E310" s="116"/>
      <c r="F310" s="116" t="s">
        <v>389</v>
      </c>
      <c r="G310" s="118">
        <v>19.47</v>
      </c>
      <c r="H310" s="118"/>
      <c r="I310" s="119">
        <v>6.05</v>
      </c>
      <c r="J310" s="119"/>
      <c r="K310" s="119">
        <f>ROUND(ROUND(G310,8)*I310,2)</f>
        <v>117.79</v>
      </c>
    </row>
    <row r="311" ht="15" customHeight="1" spans="1:11">
      <c r="A311" s="56"/>
      <c r="B311" s="56"/>
      <c r="C311" s="56"/>
      <c r="D311" s="56"/>
      <c r="E311" s="56"/>
      <c r="F311" s="56"/>
      <c r="G311" s="120" t="s">
        <v>366</v>
      </c>
      <c r="H311" s="120"/>
      <c r="I311" s="120"/>
      <c r="J311" s="120"/>
      <c r="K311" s="121">
        <f>SUM(K310:K310)</f>
        <v>117.79</v>
      </c>
    </row>
    <row r="312" ht="15" customHeight="1" spans="1:11">
      <c r="A312" s="56"/>
      <c r="B312" s="56"/>
      <c r="C312" s="56"/>
      <c r="D312" s="56"/>
      <c r="E312" s="56"/>
      <c r="F312" s="56"/>
      <c r="G312" s="65" t="s">
        <v>304</v>
      </c>
      <c r="H312" s="65"/>
      <c r="I312" s="65"/>
      <c r="J312" s="65"/>
      <c r="K312" s="122">
        <f>ROUND(SUM(K311),2)</f>
        <v>117.79</v>
      </c>
    </row>
    <row r="313" ht="10.05" customHeight="1" spans="1:11">
      <c r="A313" s="56"/>
      <c r="B313" s="56"/>
      <c r="C313" s="56"/>
      <c r="D313" s="56"/>
      <c r="E313" s="56"/>
      <c r="F313" s="56"/>
      <c r="G313" s="112"/>
      <c r="H313" s="112"/>
      <c r="I313" s="112"/>
      <c r="J313" s="112"/>
      <c r="K313" s="112"/>
    </row>
    <row r="314" ht="19.95" customHeight="1" spans="1:11">
      <c r="A314" s="113" t="s">
        <v>538</v>
      </c>
      <c r="B314" s="113"/>
      <c r="C314" s="113"/>
      <c r="D314" s="113"/>
      <c r="E314" s="113"/>
      <c r="F314" s="113"/>
      <c r="G314" s="113"/>
      <c r="H314" s="113"/>
      <c r="I314" s="113"/>
      <c r="J314" s="113"/>
      <c r="K314" s="113"/>
    </row>
    <row r="315" ht="15" customHeight="1" spans="1:11">
      <c r="A315" s="114" t="s">
        <v>308</v>
      </c>
      <c r="B315" s="114"/>
      <c r="C315" s="114"/>
      <c r="D315" s="115" t="s">
        <v>298</v>
      </c>
      <c r="E315" s="115"/>
      <c r="F315" s="115" t="s">
        <v>299</v>
      </c>
      <c r="G315" s="115" t="s">
        <v>276</v>
      </c>
      <c r="H315" s="115"/>
      <c r="I315" s="115" t="s">
        <v>300</v>
      </c>
      <c r="J315" s="115"/>
      <c r="K315" s="115" t="s">
        <v>301</v>
      </c>
    </row>
    <row r="316" ht="21" customHeight="1" spans="1:11">
      <c r="A316" s="116" t="s">
        <v>401</v>
      </c>
      <c r="B316" s="117" t="s">
        <v>402</v>
      </c>
      <c r="C316" s="117"/>
      <c r="D316" s="116" t="s">
        <v>32</v>
      </c>
      <c r="E316" s="116"/>
      <c r="F316" s="116" t="s">
        <v>321</v>
      </c>
      <c r="G316" s="118">
        <v>1</v>
      </c>
      <c r="H316" s="118"/>
      <c r="I316" s="119">
        <v>2.79</v>
      </c>
      <c r="J316" s="119"/>
      <c r="K316" s="119">
        <f t="shared" ref="K316:K321" si="3">ROUND(ROUND(G316,8)*I316,2)</f>
        <v>2.79</v>
      </c>
    </row>
    <row r="317" ht="21" customHeight="1" spans="1:11">
      <c r="A317" s="116" t="s">
        <v>539</v>
      </c>
      <c r="B317" s="117" t="s">
        <v>540</v>
      </c>
      <c r="C317" s="117"/>
      <c r="D317" s="116" t="s">
        <v>32</v>
      </c>
      <c r="E317" s="116"/>
      <c r="F317" s="116" t="s">
        <v>321</v>
      </c>
      <c r="G317" s="118">
        <v>1</v>
      </c>
      <c r="H317" s="118"/>
      <c r="I317" s="119">
        <v>1.43</v>
      </c>
      <c r="J317" s="119"/>
      <c r="K317" s="119">
        <f t="shared" si="3"/>
        <v>1.43</v>
      </c>
    </row>
    <row r="318" ht="21" customHeight="1" spans="1:11">
      <c r="A318" s="116" t="s">
        <v>405</v>
      </c>
      <c r="B318" s="117" t="s">
        <v>406</v>
      </c>
      <c r="C318" s="117"/>
      <c r="D318" s="116" t="s">
        <v>32</v>
      </c>
      <c r="E318" s="116"/>
      <c r="F318" s="116" t="s">
        <v>321</v>
      </c>
      <c r="G318" s="118">
        <v>1</v>
      </c>
      <c r="H318" s="118"/>
      <c r="I318" s="119">
        <v>1.43</v>
      </c>
      <c r="J318" s="119"/>
      <c r="K318" s="119">
        <f t="shared" si="3"/>
        <v>1.43</v>
      </c>
    </row>
    <row r="319" ht="28.95" customHeight="1" spans="1:11">
      <c r="A319" s="116" t="s">
        <v>541</v>
      </c>
      <c r="B319" s="117" t="s">
        <v>542</v>
      </c>
      <c r="C319" s="117"/>
      <c r="D319" s="116" t="s">
        <v>32</v>
      </c>
      <c r="E319" s="116"/>
      <c r="F319" s="116" t="s">
        <v>321</v>
      </c>
      <c r="G319" s="118">
        <v>1</v>
      </c>
      <c r="H319" s="118"/>
      <c r="I319" s="119">
        <v>0.44</v>
      </c>
      <c r="J319" s="119"/>
      <c r="K319" s="119">
        <f t="shared" si="3"/>
        <v>0.44</v>
      </c>
    </row>
    <row r="320" ht="21" customHeight="1" spans="1:11">
      <c r="A320" s="116" t="s">
        <v>409</v>
      </c>
      <c r="B320" s="117" t="s">
        <v>410</v>
      </c>
      <c r="C320" s="117"/>
      <c r="D320" s="116" t="s">
        <v>32</v>
      </c>
      <c r="E320" s="116"/>
      <c r="F320" s="116" t="s">
        <v>321</v>
      </c>
      <c r="G320" s="118">
        <v>1</v>
      </c>
      <c r="H320" s="118"/>
      <c r="I320" s="119">
        <v>0.08</v>
      </c>
      <c r="J320" s="119"/>
      <c r="K320" s="119">
        <f t="shared" si="3"/>
        <v>0.08</v>
      </c>
    </row>
    <row r="321" ht="21" customHeight="1" spans="1:11">
      <c r="A321" s="116" t="s">
        <v>411</v>
      </c>
      <c r="B321" s="117" t="s">
        <v>412</v>
      </c>
      <c r="C321" s="117"/>
      <c r="D321" s="116" t="s">
        <v>32</v>
      </c>
      <c r="E321" s="116"/>
      <c r="F321" s="116" t="s">
        <v>321</v>
      </c>
      <c r="G321" s="118">
        <v>1</v>
      </c>
      <c r="H321" s="118"/>
      <c r="I321" s="119">
        <v>0.54</v>
      </c>
      <c r="J321" s="119"/>
      <c r="K321" s="119">
        <f t="shared" si="3"/>
        <v>0.54</v>
      </c>
    </row>
    <row r="322" ht="15" customHeight="1" spans="1:11">
      <c r="A322" s="56"/>
      <c r="B322" s="56"/>
      <c r="C322" s="56"/>
      <c r="D322" s="56"/>
      <c r="E322" s="56"/>
      <c r="F322" s="56"/>
      <c r="G322" s="120" t="s">
        <v>317</v>
      </c>
      <c r="H322" s="120"/>
      <c r="I322" s="120"/>
      <c r="J322" s="120"/>
      <c r="K322" s="121">
        <f>SUM(K316:K321)</f>
        <v>6.71</v>
      </c>
    </row>
    <row r="323" ht="15" customHeight="1" spans="1:11">
      <c r="A323" s="114" t="s">
        <v>325</v>
      </c>
      <c r="B323" s="114"/>
      <c r="C323" s="114"/>
      <c r="D323" s="115" t="s">
        <v>298</v>
      </c>
      <c r="E323" s="115"/>
      <c r="F323" s="115" t="s">
        <v>299</v>
      </c>
      <c r="G323" s="115" t="s">
        <v>276</v>
      </c>
      <c r="H323" s="115"/>
      <c r="I323" s="115" t="s">
        <v>300</v>
      </c>
      <c r="J323" s="115"/>
      <c r="K323" s="115" t="s">
        <v>301</v>
      </c>
    </row>
    <row r="324" ht="15" customHeight="1" spans="1:11">
      <c r="A324" s="116" t="s">
        <v>543</v>
      </c>
      <c r="B324" s="117" t="s">
        <v>544</v>
      </c>
      <c r="C324" s="117"/>
      <c r="D324" s="116" t="s">
        <v>32</v>
      </c>
      <c r="E324" s="116"/>
      <c r="F324" s="116" t="s">
        <v>321</v>
      </c>
      <c r="G324" s="118">
        <v>1</v>
      </c>
      <c r="H324" s="118"/>
      <c r="I324" s="119">
        <v>22.45</v>
      </c>
      <c r="J324" s="119"/>
      <c r="K324" s="119">
        <f>ROUND(ROUND(G324,8)*I324,2)</f>
        <v>22.45</v>
      </c>
    </row>
    <row r="325" ht="15" customHeight="1" spans="1:11">
      <c r="A325" s="56"/>
      <c r="B325" s="56"/>
      <c r="C325" s="56"/>
      <c r="D325" s="56"/>
      <c r="E325" s="56"/>
      <c r="F325" s="56"/>
      <c r="G325" s="120" t="s">
        <v>328</v>
      </c>
      <c r="H325" s="120"/>
      <c r="I325" s="120"/>
      <c r="J325" s="120"/>
      <c r="K325" s="121">
        <f>SUM(K324:K324)</f>
        <v>22.45</v>
      </c>
    </row>
    <row r="326" ht="15" customHeight="1" spans="1:11">
      <c r="A326" s="114" t="s">
        <v>329</v>
      </c>
      <c r="B326" s="114"/>
      <c r="C326" s="114"/>
      <c r="D326" s="115" t="s">
        <v>298</v>
      </c>
      <c r="E326" s="115"/>
      <c r="F326" s="115" t="s">
        <v>299</v>
      </c>
      <c r="G326" s="115" t="s">
        <v>276</v>
      </c>
      <c r="H326" s="115"/>
      <c r="I326" s="115" t="s">
        <v>300</v>
      </c>
      <c r="J326" s="115"/>
      <c r="K326" s="115" t="s">
        <v>301</v>
      </c>
    </row>
    <row r="327" ht="21" customHeight="1" spans="1:11">
      <c r="A327" s="116" t="s">
        <v>545</v>
      </c>
      <c r="B327" s="117" t="s">
        <v>546</v>
      </c>
      <c r="C327" s="117"/>
      <c r="D327" s="116" t="s">
        <v>32</v>
      </c>
      <c r="E327" s="116"/>
      <c r="F327" s="116" t="s">
        <v>321</v>
      </c>
      <c r="G327" s="118">
        <v>1</v>
      </c>
      <c r="H327" s="118"/>
      <c r="I327" s="119">
        <v>0.25</v>
      </c>
      <c r="J327" s="119"/>
      <c r="K327" s="119">
        <f>ROUND(ROUND(G327,8)*I327,2)</f>
        <v>0.25</v>
      </c>
    </row>
    <row r="328" ht="15" customHeight="1" spans="1:11">
      <c r="A328" s="56"/>
      <c r="B328" s="56"/>
      <c r="C328" s="56"/>
      <c r="D328" s="56"/>
      <c r="E328" s="56"/>
      <c r="F328" s="56"/>
      <c r="G328" s="120" t="s">
        <v>332</v>
      </c>
      <c r="H328" s="120"/>
      <c r="I328" s="120"/>
      <c r="J328" s="120"/>
      <c r="K328" s="121">
        <f>SUM(K327:K327)</f>
        <v>0.25</v>
      </c>
    </row>
    <row r="329" ht="15" customHeight="1" spans="1:11">
      <c r="A329" s="56"/>
      <c r="B329" s="56"/>
      <c r="C329" s="56"/>
      <c r="D329" s="56"/>
      <c r="E329" s="56"/>
      <c r="F329" s="56"/>
      <c r="G329" s="65" t="s">
        <v>304</v>
      </c>
      <c r="H329" s="65"/>
      <c r="I329" s="65"/>
      <c r="J329" s="65"/>
      <c r="K329" s="122">
        <f>ROUND(SUM(K322,K325,K328),2)</f>
        <v>29.41</v>
      </c>
    </row>
    <row r="330" ht="10.05" customHeight="1" spans="1:11">
      <c r="A330" s="56"/>
      <c r="B330" s="56"/>
      <c r="C330" s="56"/>
      <c r="D330" s="56"/>
      <c r="E330" s="56"/>
      <c r="F330" s="56"/>
      <c r="G330" s="112"/>
      <c r="H330" s="112"/>
      <c r="I330" s="112"/>
      <c r="J330" s="112"/>
      <c r="K330" s="112"/>
    </row>
    <row r="331" ht="19.95" customHeight="1" spans="1:11">
      <c r="A331" s="113" t="s">
        <v>547</v>
      </c>
      <c r="B331" s="113"/>
      <c r="C331" s="113"/>
      <c r="D331" s="113"/>
      <c r="E331" s="113"/>
      <c r="F331" s="113"/>
      <c r="G331" s="113"/>
      <c r="H331" s="113"/>
      <c r="I331" s="113"/>
      <c r="J331" s="113"/>
      <c r="K331" s="113"/>
    </row>
    <row r="332" ht="15" customHeight="1" spans="1:11">
      <c r="A332" s="114" t="s">
        <v>339</v>
      </c>
      <c r="B332" s="114"/>
      <c r="C332" s="114"/>
      <c r="D332" s="115" t="s">
        <v>298</v>
      </c>
      <c r="E332" s="115"/>
      <c r="F332" s="115" t="s">
        <v>299</v>
      </c>
      <c r="G332" s="115" t="s">
        <v>276</v>
      </c>
      <c r="H332" s="115"/>
      <c r="I332" s="115" t="s">
        <v>300</v>
      </c>
      <c r="J332" s="115"/>
      <c r="K332" s="115" t="s">
        <v>301</v>
      </c>
    </row>
    <row r="333" ht="21" customHeight="1" spans="1:11">
      <c r="A333" s="116" t="s">
        <v>548</v>
      </c>
      <c r="B333" s="117" t="s">
        <v>549</v>
      </c>
      <c r="C333" s="117"/>
      <c r="D333" s="116" t="s">
        <v>32</v>
      </c>
      <c r="E333" s="116"/>
      <c r="F333" s="116" t="s">
        <v>321</v>
      </c>
      <c r="G333" s="118">
        <v>1</v>
      </c>
      <c r="H333" s="118"/>
      <c r="I333" s="119">
        <v>25.65</v>
      </c>
      <c r="J333" s="119"/>
      <c r="K333" s="119">
        <f>ROUND(ROUND(G333,8)*I333,2)</f>
        <v>25.65</v>
      </c>
    </row>
    <row r="334" ht="18" customHeight="1" spans="1:11">
      <c r="A334" s="56"/>
      <c r="B334" s="56"/>
      <c r="C334" s="56"/>
      <c r="D334" s="56"/>
      <c r="E334" s="56"/>
      <c r="F334" s="56"/>
      <c r="G334" s="120" t="s">
        <v>342</v>
      </c>
      <c r="H334" s="120"/>
      <c r="I334" s="120"/>
      <c r="J334" s="120"/>
      <c r="K334" s="121">
        <f>SUM(K333:K333)</f>
        <v>25.65</v>
      </c>
    </row>
    <row r="335" ht="15" customHeight="1" spans="1:11">
      <c r="A335" s="114" t="s">
        <v>329</v>
      </c>
      <c r="B335" s="114"/>
      <c r="C335" s="114"/>
      <c r="D335" s="115" t="s">
        <v>298</v>
      </c>
      <c r="E335" s="115"/>
      <c r="F335" s="115" t="s">
        <v>299</v>
      </c>
      <c r="G335" s="115" t="s">
        <v>276</v>
      </c>
      <c r="H335" s="115"/>
      <c r="I335" s="115" t="s">
        <v>300</v>
      </c>
      <c r="J335" s="115"/>
      <c r="K335" s="115" t="s">
        <v>301</v>
      </c>
    </row>
    <row r="336" ht="28.95" customHeight="1" spans="1:11">
      <c r="A336" s="116" t="s">
        <v>550</v>
      </c>
      <c r="B336" s="117" t="s">
        <v>551</v>
      </c>
      <c r="C336" s="117"/>
      <c r="D336" s="116" t="s">
        <v>32</v>
      </c>
      <c r="E336" s="116"/>
      <c r="F336" s="116" t="s">
        <v>321</v>
      </c>
      <c r="G336" s="118">
        <v>1</v>
      </c>
      <c r="H336" s="118"/>
      <c r="I336" s="119">
        <v>0.92</v>
      </c>
      <c r="J336" s="119"/>
      <c r="K336" s="119">
        <f>ROUND(ROUND(G336,8)*I336,2)</f>
        <v>0.92</v>
      </c>
    </row>
    <row r="337" ht="28.95" customHeight="1" spans="1:11">
      <c r="A337" s="116" t="s">
        <v>552</v>
      </c>
      <c r="B337" s="117" t="s">
        <v>553</v>
      </c>
      <c r="C337" s="117"/>
      <c r="D337" s="116" t="s">
        <v>32</v>
      </c>
      <c r="E337" s="116"/>
      <c r="F337" s="116" t="s">
        <v>321</v>
      </c>
      <c r="G337" s="118">
        <v>1</v>
      </c>
      <c r="H337" s="118"/>
      <c r="I337" s="119">
        <v>0.24</v>
      </c>
      <c r="J337" s="119"/>
      <c r="K337" s="119">
        <f>ROUND(ROUND(G337,8)*I337,2)</f>
        <v>0.24</v>
      </c>
    </row>
    <row r="338" ht="15" customHeight="1" spans="1:11">
      <c r="A338" s="56"/>
      <c r="B338" s="56"/>
      <c r="C338" s="56"/>
      <c r="D338" s="56"/>
      <c r="E338" s="56"/>
      <c r="F338" s="56"/>
      <c r="G338" s="120" t="s">
        <v>332</v>
      </c>
      <c r="H338" s="120"/>
      <c r="I338" s="120"/>
      <c r="J338" s="120"/>
      <c r="K338" s="121">
        <f>SUM(K336:K337)</f>
        <v>1.16</v>
      </c>
    </row>
    <row r="339" ht="15" customHeight="1" spans="1:11">
      <c r="A339" s="56"/>
      <c r="B339" s="56"/>
      <c r="C339" s="56"/>
      <c r="D339" s="56"/>
      <c r="E339" s="56"/>
      <c r="F339" s="56"/>
      <c r="G339" s="65" t="s">
        <v>304</v>
      </c>
      <c r="H339" s="65"/>
      <c r="I339" s="65"/>
      <c r="J339" s="65"/>
      <c r="K339" s="122">
        <f>ROUND(SUM(K334,K338),2)</f>
        <v>26.81</v>
      </c>
    </row>
    <row r="340" ht="10.05" customHeight="1" spans="1:11">
      <c r="A340" s="56"/>
      <c r="B340" s="56"/>
      <c r="C340" s="56"/>
      <c r="D340" s="56"/>
      <c r="E340" s="56"/>
      <c r="F340" s="56"/>
      <c r="G340" s="112"/>
      <c r="H340" s="112"/>
      <c r="I340" s="112"/>
      <c r="J340" s="112"/>
      <c r="K340" s="112"/>
    </row>
    <row r="341" ht="19.95" customHeight="1" spans="1:11">
      <c r="A341" s="113" t="s">
        <v>554</v>
      </c>
      <c r="B341" s="113"/>
      <c r="C341" s="113"/>
      <c r="D341" s="113"/>
      <c r="E341" s="113"/>
      <c r="F341" s="113"/>
      <c r="G341" s="113"/>
      <c r="H341" s="113"/>
      <c r="I341" s="113"/>
      <c r="J341" s="113"/>
      <c r="K341" s="113"/>
    </row>
    <row r="342" ht="15" customHeight="1" spans="1:11">
      <c r="A342" s="114" t="s">
        <v>339</v>
      </c>
      <c r="B342" s="114"/>
      <c r="C342" s="114"/>
      <c r="D342" s="115" t="s">
        <v>298</v>
      </c>
      <c r="E342" s="115"/>
      <c r="F342" s="115" t="s">
        <v>299</v>
      </c>
      <c r="G342" s="115" t="s">
        <v>276</v>
      </c>
      <c r="H342" s="115"/>
      <c r="I342" s="115" t="s">
        <v>300</v>
      </c>
      <c r="J342" s="115"/>
      <c r="K342" s="115" t="s">
        <v>301</v>
      </c>
    </row>
    <row r="343" ht="21" customHeight="1" spans="1:11">
      <c r="A343" s="116" t="s">
        <v>548</v>
      </c>
      <c r="B343" s="117" t="s">
        <v>549</v>
      </c>
      <c r="C343" s="117"/>
      <c r="D343" s="116" t="s">
        <v>32</v>
      </c>
      <c r="E343" s="116"/>
      <c r="F343" s="116" t="s">
        <v>321</v>
      </c>
      <c r="G343" s="118">
        <v>1</v>
      </c>
      <c r="H343" s="118"/>
      <c r="I343" s="119">
        <v>25.65</v>
      </c>
      <c r="J343" s="119"/>
      <c r="K343" s="119">
        <f>ROUND(ROUND(G343,8)*I343,2)</f>
        <v>25.65</v>
      </c>
    </row>
    <row r="344" ht="18" customHeight="1" spans="1:11">
      <c r="A344" s="56"/>
      <c r="B344" s="56"/>
      <c r="C344" s="56"/>
      <c r="D344" s="56"/>
      <c r="E344" s="56"/>
      <c r="F344" s="56"/>
      <c r="G344" s="120" t="s">
        <v>342</v>
      </c>
      <c r="H344" s="120"/>
      <c r="I344" s="120"/>
      <c r="J344" s="120"/>
      <c r="K344" s="121">
        <f>SUM(K343:K343)</f>
        <v>25.65</v>
      </c>
    </row>
    <row r="345" ht="15" customHeight="1" spans="1:11">
      <c r="A345" s="114" t="s">
        <v>329</v>
      </c>
      <c r="B345" s="114"/>
      <c r="C345" s="114"/>
      <c r="D345" s="115" t="s">
        <v>298</v>
      </c>
      <c r="E345" s="115"/>
      <c r="F345" s="115" t="s">
        <v>299</v>
      </c>
      <c r="G345" s="115" t="s">
        <v>276</v>
      </c>
      <c r="H345" s="115"/>
      <c r="I345" s="115" t="s">
        <v>300</v>
      </c>
      <c r="J345" s="115"/>
      <c r="K345" s="115" t="s">
        <v>301</v>
      </c>
    </row>
    <row r="346" ht="28.95" customHeight="1" spans="1:11">
      <c r="A346" s="116" t="s">
        <v>550</v>
      </c>
      <c r="B346" s="117" t="s">
        <v>551</v>
      </c>
      <c r="C346" s="117"/>
      <c r="D346" s="116" t="s">
        <v>32</v>
      </c>
      <c r="E346" s="116"/>
      <c r="F346" s="116" t="s">
        <v>321</v>
      </c>
      <c r="G346" s="118">
        <v>1</v>
      </c>
      <c r="H346" s="118"/>
      <c r="I346" s="119">
        <v>0.92</v>
      </c>
      <c r="J346" s="119"/>
      <c r="K346" s="119">
        <f>ROUND(ROUND(G346,8)*I346,2)</f>
        <v>0.92</v>
      </c>
    </row>
    <row r="347" ht="28.95" customHeight="1" spans="1:11">
      <c r="A347" s="116" t="s">
        <v>552</v>
      </c>
      <c r="B347" s="117" t="s">
        <v>553</v>
      </c>
      <c r="C347" s="117"/>
      <c r="D347" s="116" t="s">
        <v>32</v>
      </c>
      <c r="E347" s="116"/>
      <c r="F347" s="116" t="s">
        <v>321</v>
      </c>
      <c r="G347" s="118">
        <v>1</v>
      </c>
      <c r="H347" s="118"/>
      <c r="I347" s="119">
        <v>0.24</v>
      </c>
      <c r="J347" s="119"/>
      <c r="K347" s="119">
        <f>ROUND(ROUND(G347,8)*I347,2)</f>
        <v>0.24</v>
      </c>
    </row>
    <row r="348" ht="28.95" customHeight="1" spans="1:11">
      <c r="A348" s="116" t="s">
        <v>555</v>
      </c>
      <c r="B348" s="117" t="s">
        <v>556</v>
      </c>
      <c r="C348" s="117"/>
      <c r="D348" s="116" t="s">
        <v>32</v>
      </c>
      <c r="E348" s="116"/>
      <c r="F348" s="116" t="s">
        <v>321</v>
      </c>
      <c r="G348" s="118">
        <v>1</v>
      </c>
      <c r="H348" s="118"/>
      <c r="I348" s="119">
        <v>1.15</v>
      </c>
      <c r="J348" s="119"/>
      <c r="K348" s="119">
        <f>ROUND(ROUND(G348,8)*I348,2)</f>
        <v>1.15</v>
      </c>
    </row>
    <row r="349" ht="28.95" customHeight="1" spans="1:11">
      <c r="A349" s="116" t="s">
        <v>557</v>
      </c>
      <c r="B349" s="117" t="s">
        <v>558</v>
      </c>
      <c r="C349" s="117"/>
      <c r="D349" s="116" t="s">
        <v>32</v>
      </c>
      <c r="E349" s="116"/>
      <c r="F349" s="116" t="s">
        <v>321</v>
      </c>
      <c r="G349" s="118">
        <v>1</v>
      </c>
      <c r="H349" s="118"/>
      <c r="I349" s="119">
        <v>6.48</v>
      </c>
      <c r="J349" s="119"/>
      <c r="K349" s="119">
        <f>ROUND(ROUND(G349,8)*I349,2)</f>
        <v>6.48</v>
      </c>
    </row>
    <row r="350" ht="15" customHeight="1" spans="1:11">
      <c r="A350" s="56"/>
      <c r="B350" s="56"/>
      <c r="C350" s="56"/>
      <c r="D350" s="56"/>
      <c r="E350" s="56"/>
      <c r="F350" s="56"/>
      <c r="G350" s="120" t="s">
        <v>332</v>
      </c>
      <c r="H350" s="120"/>
      <c r="I350" s="120"/>
      <c r="J350" s="120"/>
      <c r="K350" s="121">
        <f>SUM(K346:K349)</f>
        <v>8.79</v>
      </c>
    </row>
    <row r="351" ht="15" customHeight="1" spans="1:11">
      <c r="A351" s="56"/>
      <c r="B351" s="56"/>
      <c r="C351" s="56"/>
      <c r="D351" s="56"/>
      <c r="E351" s="56"/>
      <c r="F351" s="56"/>
      <c r="G351" s="65" t="s">
        <v>304</v>
      </c>
      <c r="H351" s="65"/>
      <c r="I351" s="65"/>
      <c r="J351" s="65"/>
      <c r="K351" s="122">
        <f>ROUND(SUM(K344,K350),2)</f>
        <v>34.44</v>
      </c>
    </row>
    <row r="352" ht="10.05" customHeight="1" spans="1:11">
      <c r="A352" s="56"/>
      <c r="B352" s="56"/>
      <c r="C352" s="56"/>
      <c r="D352" s="56"/>
      <c r="E352" s="56"/>
      <c r="F352" s="56"/>
      <c r="G352" s="112"/>
      <c r="H352" s="112"/>
      <c r="I352" s="112"/>
      <c r="J352" s="112"/>
      <c r="K352" s="112"/>
    </row>
    <row r="353" ht="19.95" customHeight="1" spans="1:11">
      <c r="A353" s="113" t="s">
        <v>559</v>
      </c>
      <c r="B353" s="113"/>
      <c r="C353" s="113"/>
      <c r="D353" s="113"/>
      <c r="E353" s="113"/>
      <c r="F353" s="113"/>
      <c r="G353" s="113"/>
      <c r="H353" s="113"/>
      <c r="I353" s="113"/>
      <c r="J353" s="113"/>
      <c r="K353" s="113"/>
    </row>
    <row r="354" ht="15" customHeight="1" spans="1:11">
      <c r="A354" s="114" t="s">
        <v>318</v>
      </c>
      <c r="B354" s="114"/>
      <c r="C354" s="114"/>
      <c r="D354" s="115" t="s">
        <v>298</v>
      </c>
      <c r="E354" s="115"/>
      <c r="F354" s="115" t="s">
        <v>299</v>
      </c>
      <c r="G354" s="115" t="s">
        <v>276</v>
      </c>
      <c r="H354" s="115"/>
      <c r="I354" s="115" t="s">
        <v>300</v>
      </c>
      <c r="J354" s="115"/>
      <c r="K354" s="115" t="s">
        <v>301</v>
      </c>
    </row>
    <row r="355" ht="21" customHeight="1" spans="1:11">
      <c r="A355" s="116" t="s">
        <v>560</v>
      </c>
      <c r="B355" s="117" t="s">
        <v>561</v>
      </c>
      <c r="C355" s="117"/>
      <c r="D355" s="116" t="s">
        <v>32</v>
      </c>
      <c r="E355" s="116"/>
      <c r="F355" s="116" t="s">
        <v>133</v>
      </c>
      <c r="G355" s="118">
        <v>5.33e-5</v>
      </c>
      <c r="H355" s="118"/>
      <c r="I355" s="119">
        <v>17335.43</v>
      </c>
      <c r="J355" s="119"/>
      <c r="K355" s="119">
        <f>ROUND(ROUND(G355,8)*I355,2)</f>
        <v>0.92</v>
      </c>
    </row>
    <row r="356" ht="15" customHeight="1" spans="1:11">
      <c r="A356" s="56"/>
      <c r="B356" s="56"/>
      <c r="C356" s="56"/>
      <c r="D356" s="56"/>
      <c r="E356" s="56"/>
      <c r="F356" s="56"/>
      <c r="G356" s="120" t="s">
        <v>324</v>
      </c>
      <c r="H356" s="120"/>
      <c r="I356" s="120"/>
      <c r="J356" s="120"/>
      <c r="K356" s="121">
        <f>SUM(K355:K355)</f>
        <v>0.92</v>
      </c>
    </row>
    <row r="357" ht="15" customHeight="1" spans="1:11">
      <c r="A357" s="56"/>
      <c r="B357" s="56"/>
      <c r="C357" s="56"/>
      <c r="D357" s="56"/>
      <c r="E357" s="56"/>
      <c r="F357" s="56"/>
      <c r="G357" s="65" t="s">
        <v>304</v>
      </c>
      <c r="H357" s="65"/>
      <c r="I357" s="65"/>
      <c r="J357" s="65"/>
      <c r="K357" s="122">
        <f>ROUND(SUM(K356),2)</f>
        <v>0.92</v>
      </c>
    </row>
    <row r="358" ht="10.05" customHeight="1" spans="1:11">
      <c r="A358" s="56"/>
      <c r="B358" s="56"/>
      <c r="C358" s="56"/>
      <c r="D358" s="56"/>
      <c r="E358" s="56"/>
      <c r="F358" s="56"/>
      <c r="G358" s="112"/>
      <c r="H358" s="112"/>
      <c r="I358" s="112"/>
      <c r="J358" s="112"/>
      <c r="K358" s="112"/>
    </row>
    <row r="359" ht="19.95" customHeight="1" spans="1:11">
      <c r="A359" s="113" t="s">
        <v>562</v>
      </c>
      <c r="B359" s="113"/>
      <c r="C359" s="113"/>
      <c r="D359" s="113"/>
      <c r="E359" s="113"/>
      <c r="F359" s="113"/>
      <c r="G359" s="113"/>
      <c r="H359" s="113"/>
      <c r="I359" s="113"/>
      <c r="J359" s="113"/>
      <c r="K359" s="113"/>
    </row>
    <row r="360" ht="15" customHeight="1" spans="1:11">
      <c r="A360" s="114" t="s">
        <v>318</v>
      </c>
      <c r="B360" s="114"/>
      <c r="C360" s="114"/>
      <c r="D360" s="115" t="s">
        <v>298</v>
      </c>
      <c r="E360" s="115"/>
      <c r="F360" s="115" t="s">
        <v>299</v>
      </c>
      <c r="G360" s="115" t="s">
        <v>276</v>
      </c>
      <c r="H360" s="115"/>
      <c r="I360" s="115" t="s">
        <v>300</v>
      </c>
      <c r="J360" s="115"/>
      <c r="K360" s="115" t="s">
        <v>301</v>
      </c>
    </row>
    <row r="361" ht="21" customHeight="1" spans="1:11">
      <c r="A361" s="116" t="s">
        <v>560</v>
      </c>
      <c r="B361" s="117" t="s">
        <v>561</v>
      </c>
      <c r="C361" s="117"/>
      <c r="D361" s="116" t="s">
        <v>32</v>
      </c>
      <c r="E361" s="116"/>
      <c r="F361" s="116" t="s">
        <v>133</v>
      </c>
      <c r="G361" s="118">
        <v>1.43e-5</v>
      </c>
      <c r="H361" s="118"/>
      <c r="I361" s="119">
        <v>17335.43</v>
      </c>
      <c r="J361" s="119"/>
      <c r="K361" s="119">
        <f>ROUND(ROUND(G361,8)*I361,2)</f>
        <v>0.25</v>
      </c>
    </row>
    <row r="362" ht="15" customHeight="1" spans="1:11">
      <c r="A362" s="56"/>
      <c r="B362" s="56"/>
      <c r="C362" s="56"/>
      <c r="D362" s="56"/>
      <c r="E362" s="56"/>
      <c r="F362" s="56"/>
      <c r="G362" s="120" t="s">
        <v>324</v>
      </c>
      <c r="H362" s="120"/>
      <c r="I362" s="120"/>
      <c r="J362" s="120"/>
      <c r="K362" s="121">
        <f>SUM(K361:K361)</f>
        <v>0.25</v>
      </c>
    </row>
    <row r="363" ht="15" customHeight="1" spans="1:11">
      <c r="A363" s="56"/>
      <c r="B363" s="56"/>
      <c r="C363" s="56"/>
      <c r="D363" s="56"/>
      <c r="E363" s="56"/>
      <c r="F363" s="56"/>
      <c r="G363" s="65" t="s">
        <v>304</v>
      </c>
      <c r="H363" s="65"/>
      <c r="I363" s="65"/>
      <c r="J363" s="65"/>
      <c r="K363" s="122">
        <f>ROUND(SUM(K362),2)</f>
        <v>0.25</v>
      </c>
    </row>
    <row r="364" ht="10.05" customHeight="1" spans="1:11">
      <c r="A364" s="56"/>
      <c r="B364" s="56"/>
      <c r="C364" s="56"/>
      <c r="D364" s="56"/>
      <c r="E364" s="56"/>
      <c r="F364" s="56"/>
      <c r="G364" s="112"/>
      <c r="H364" s="112"/>
      <c r="I364" s="112"/>
      <c r="J364" s="112"/>
      <c r="K364" s="112"/>
    </row>
    <row r="365" ht="19.95" customHeight="1" spans="1:11">
      <c r="A365" s="113" t="s">
        <v>563</v>
      </c>
      <c r="B365" s="113"/>
      <c r="C365" s="113"/>
      <c r="D365" s="113"/>
      <c r="E365" s="113"/>
      <c r="F365" s="113"/>
      <c r="G365" s="113"/>
      <c r="H365" s="113"/>
      <c r="I365" s="113"/>
      <c r="J365" s="113"/>
      <c r="K365" s="113"/>
    </row>
    <row r="366" ht="15" customHeight="1" spans="1:11">
      <c r="A366" s="114" t="s">
        <v>318</v>
      </c>
      <c r="B366" s="114"/>
      <c r="C366" s="114"/>
      <c r="D366" s="115" t="s">
        <v>298</v>
      </c>
      <c r="E366" s="115"/>
      <c r="F366" s="115" t="s">
        <v>299</v>
      </c>
      <c r="G366" s="115" t="s">
        <v>276</v>
      </c>
      <c r="H366" s="115"/>
      <c r="I366" s="115" t="s">
        <v>300</v>
      </c>
      <c r="J366" s="115"/>
      <c r="K366" s="115" t="s">
        <v>301</v>
      </c>
    </row>
    <row r="367" ht="21" customHeight="1" spans="1:11">
      <c r="A367" s="116" t="s">
        <v>560</v>
      </c>
      <c r="B367" s="117" t="s">
        <v>561</v>
      </c>
      <c r="C367" s="117"/>
      <c r="D367" s="116" t="s">
        <v>32</v>
      </c>
      <c r="E367" s="116"/>
      <c r="F367" s="116" t="s">
        <v>133</v>
      </c>
      <c r="G367" s="118">
        <v>6.67e-5</v>
      </c>
      <c r="H367" s="118"/>
      <c r="I367" s="119">
        <v>17335.43</v>
      </c>
      <c r="J367" s="119"/>
      <c r="K367" s="119">
        <f>ROUND(ROUND(G367,8)*I367,2)</f>
        <v>1.16</v>
      </c>
    </row>
    <row r="368" ht="15" customHeight="1" spans="1:11">
      <c r="A368" s="56"/>
      <c r="B368" s="56"/>
      <c r="C368" s="56"/>
      <c r="D368" s="56"/>
      <c r="E368" s="56"/>
      <c r="F368" s="56"/>
      <c r="G368" s="120" t="s">
        <v>324</v>
      </c>
      <c r="H368" s="120"/>
      <c r="I368" s="120"/>
      <c r="J368" s="120"/>
      <c r="K368" s="121">
        <f>SUM(K367:K367)</f>
        <v>1.16</v>
      </c>
    </row>
    <row r="369" ht="15" customHeight="1" spans="1:11">
      <c r="A369" s="56"/>
      <c r="B369" s="56"/>
      <c r="C369" s="56"/>
      <c r="D369" s="56"/>
      <c r="E369" s="56"/>
      <c r="F369" s="56"/>
      <c r="G369" s="65" t="s">
        <v>304</v>
      </c>
      <c r="H369" s="65"/>
      <c r="I369" s="65"/>
      <c r="J369" s="65"/>
      <c r="K369" s="122">
        <f>ROUND(SUM(K368),2)</f>
        <v>1.16</v>
      </c>
    </row>
    <row r="370" ht="10.05" customHeight="1" spans="1:11">
      <c r="A370" s="56"/>
      <c r="B370" s="56"/>
      <c r="C370" s="56"/>
      <c r="D370" s="56"/>
      <c r="E370" s="56"/>
      <c r="F370" s="56"/>
      <c r="G370" s="112"/>
      <c r="H370" s="112"/>
      <c r="I370" s="112"/>
      <c r="J370" s="112"/>
      <c r="K370" s="112"/>
    </row>
    <row r="371" ht="19.95" customHeight="1" spans="1:11">
      <c r="A371" s="113" t="s">
        <v>564</v>
      </c>
      <c r="B371" s="113"/>
      <c r="C371" s="113"/>
      <c r="D371" s="113"/>
      <c r="E371" s="113"/>
      <c r="F371" s="113"/>
      <c r="G371" s="113"/>
      <c r="H371" s="113"/>
      <c r="I371" s="113"/>
      <c r="J371" s="113"/>
      <c r="K371" s="113"/>
    </row>
    <row r="372" ht="15" customHeight="1" spans="1:11">
      <c r="A372" s="114" t="s">
        <v>361</v>
      </c>
      <c r="B372" s="114"/>
      <c r="C372" s="114"/>
      <c r="D372" s="115" t="s">
        <v>298</v>
      </c>
      <c r="E372" s="115"/>
      <c r="F372" s="115" t="s">
        <v>299</v>
      </c>
      <c r="G372" s="115" t="s">
        <v>276</v>
      </c>
      <c r="H372" s="115"/>
      <c r="I372" s="115" t="s">
        <v>300</v>
      </c>
      <c r="J372" s="115"/>
      <c r="K372" s="115" t="s">
        <v>301</v>
      </c>
    </row>
    <row r="373" ht="15" customHeight="1" spans="1:11">
      <c r="A373" s="116" t="s">
        <v>565</v>
      </c>
      <c r="B373" s="117" t="s">
        <v>566</v>
      </c>
      <c r="C373" s="117"/>
      <c r="D373" s="116" t="s">
        <v>32</v>
      </c>
      <c r="E373" s="116"/>
      <c r="F373" s="116" t="s">
        <v>389</v>
      </c>
      <c r="G373" s="118">
        <v>1.03</v>
      </c>
      <c r="H373" s="118"/>
      <c r="I373" s="119">
        <v>6.3</v>
      </c>
      <c r="J373" s="119"/>
      <c r="K373" s="119">
        <f>ROUND(ROUND(G373,8)*I373,2)</f>
        <v>6.49</v>
      </c>
    </row>
    <row r="374" ht="15" customHeight="1" spans="1:11">
      <c r="A374" s="56"/>
      <c r="B374" s="56"/>
      <c r="C374" s="56"/>
      <c r="D374" s="56"/>
      <c r="E374" s="56"/>
      <c r="F374" s="56"/>
      <c r="G374" s="120" t="s">
        <v>366</v>
      </c>
      <c r="H374" s="120"/>
      <c r="I374" s="120"/>
      <c r="J374" s="120"/>
      <c r="K374" s="121">
        <f>SUM(K373:K373)</f>
        <v>6.49</v>
      </c>
    </row>
    <row r="375" ht="15" customHeight="1" spans="1:11">
      <c r="A375" s="56"/>
      <c r="B375" s="56"/>
      <c r="C375" s="56"/>
      <c r="D375" s="56"/>
      <c r="E375" s="56"/>
      <c r="F375" s="56"/>
      <c r="G375" s="65" t="s">
        <v>304</v>
      </c>
      <c r="H375" s="65"/>
      <c r="I375" s="65"/>
      <c r="J375" s="65"/>
      <c r="K375" s="122">
        <f>ROUND(SUM(K374),2)</f>
        <v>6.49</v>
      </c>
    </row>
    <row r="376" ht="10.05" customHeight="1" spans="1:11">
      <c r="A376" s="56"/>
      <c r="B376" s="56"/>
      <c r="C376" s="56"/>
      <c r="D376" s="56"/>
      <c r="E376" s="56"/>
      <c r="F376" s="56"/>
      <c r="G376" s="112"/>
      <c r="H376" s="112"/>
      <c r="I376" s="112"/>
      <c r="J376" s="112"/>
      <c r="K376" s="112"/>
    </row>
    <row r="377" ht="19.95" customHeight="1" spans="1:11">
      <c r="A377" s="113" t="s">
        <v>567</v>
      </c>
      <c r="B377" s="113"/>
      <c r="C377" s="113"/>
      <c r="D377" s="113"/>
      <c r="E377" s="113"/>
      <c r="F377" s="113"/>
      <c r="G377" s="113"/>
      <c r="H377" s="113"/>
      <c r="I377" s="113"/>
      <c r="J377" s="113"/>
      <c r="K377" s="113"/>
    </row>
    <row r="378" ht="15" customHeight="1" spans="1:11">
      <c r="A378" s="114" t="s">
        <v>361</v>
      </c>
      <c r="B378" s="114"/>
      <c r="C378" s="114"/>
      <c r="D378" s="115" t="s">
        <v>298</v>
      </c>
      <c r="E378" s="115"/>
      <c r="F378" s="115" t="s">
        <v>299</v>
      </c>
      <c r="G378" s="115" t="s">
        <v>276</v>
      </c>
      <c r="H378" s="115"/>
      <c r="I378" s="115" t="s">
        <v>300</v>
      </c>
      <c r="J378" s="115"/>
      <c r="K378" s="115" t="s">
        <v>301</v>
      </c>
    </row>
    <row r="379" ht="21" customHeight="1" spans="1:11">
      <c r="A379" s="116" t="s">
        <v>362</v>
      </c>
      <c r="B379" s="117" t="s">
        <v>363</v>
      </c>
      <c r="C379" s="117"/>
      <c r="D379" s="116" t="s">
        <v>32</v>
      </c>
      <c r="E379" s="116"/>
      <c r="F379" s="116" t="s">
        <v>67</v>
      </c>
      <c r="G379" s="118">
        <v>0.8348</v>
      </c>
      <c r="H379" s="118"/>
      <c r="I379" s="119">
        <v>145</v>
      </c>
      <c r="J379" s="119"/>
      <c r="K379" s="119">
        <f>ROUND(ROUND(G379,8)*I379,2)</f>
        <v>121.05</v>
      </c>
    </row>
    <row r="380" ht="15" customHeight="1" spans="1:11">
      <c r="A380" s="116" t="s">
        <v>398</v>
      </c>
      <c r="B380" s="117" t="s">
        <v>399</v>
      </c>
      <c r="C380" s="117"/>
      <c r="D380" s="116" t="s">
        <v>32</v>
      </c>
      <c r="E380" s="116"/>
      <c r="F380" s="116" t="s">
        <v>392</v>
      </c>
      <c r="G380" s="118">
        <v>283.3092</v>
      </c>
      <c r="H380" s="118"/>
      <c r="I380" s="119">
        <v>0.84</v>
      </c>
      <c r="J380" s="119"/>
      <c r="K380" s="119">
        <f>ROUND(ROUND(G380,8)*I380,2)</f>
        <v>237.98</v>
      </c>
    </row>
    <row r="381" ht="21" customHeight="1" spans="1:11">
      <c r="A381" s="116" t="s">
        <v>568</v>
      </c>
      <c r="B381" s="117" t="s">
        <v>569</v>
      </c>
      <c r="C381" s="117"/>
      <c r="D381" s="116" t="s">
        <v>32</v>
      </c>
      <c r="E381" s="116"/>
      <c r="F381" s="116" t="s">
        <v>67</v>
      </c>
      <c r="G381" s="118">
        <v>0.5946</v>
      </c>
      <c r="H381" s="118"/>
      <c r="I381" s="119">
        <v>330.73</v>
      </c>
      <c r="J381" s="119"/>
      <c r="K381" s="119">
        <f>ROUND(ROUND(G381,8)*I381,2)</f>
        <v>196.65</v>
      </c>
    </row>
    <row r="382" ht="15" customHeight="1" spans="1:11">
      <c r="A382" s="56"/>
      <c r="B382" s="56"/>
      <c r="C382" s="56"/>
      <c r="D382" s="56"/>
      <c r="E382" s="56"/>
      <c r="F382" s="56"/>
      <c r="G382" s="120" t="s">
        <v>366</v>
      </c>
      <c r="H382" s="120"/>
      <c r="I382" s="120"/>
      <c r="J382" s="120"/>
      <c r="K382" s="121">
        <f>SUM(K379:K381)</f>
        <v>555.68</v>
      </c>
    </row>
    <row r="383" ht="15" customHeight="1" spans="1:11">
      <c r="A383" s="114" t="s">
        <v>339</v>
      </c>
      <c r="B383" s="114"/>
      <c r="C383" s="114"/>
      <c r="D383" s="115" t="s">
        <v>298</v>
      </c>
      <c r="E383" s="115"/>
      <c r="F383" s="115" t="s">
        <v>299</v>
      </c>
      <c r="G383" s="115" t="s">
        <v>276</v>
      </c>
      <c r="H383" s="115"/>
      <c r="I383" s="115" t="s">
        <v>300</v>
      </c>
      <c r="J383" s="115"/>
      <c r="K383" s="115" t="s">
        <v>301</v>
      </c>
    </row>
    <row r="384" ht="15" customHeight="1" spans="1:11">
      <c r="A384" s="116" t="s">
        <v>340</v>
      </c>
      <c r="B384" s="117" t="s">
        <v>341</v>
      </c>
      <c r="C384" s="117"/>
      <c r="D384" s="116" t="s">
        <v>32</v>
      </c>
      <c r="E384" s="116"/>
      <c r="F384" s="116" t="s">
        <v>321</v>
      </c>
      <c r="G384" s="118">
        <v>6.2383</v>
      </c>
      <c r="H384" s="118"/>
      <c r="I384" s="119">
        <v>24.08</v>
      </c>
      <c r="J384" s="119"/>
      <c r="K384" s="119">
        <f>ROUND(ROUND(G384,8)*I384,2)</f>
        <v>150.22</v>
      </c>
    </row>
    <row r="385" ht="18" customHeight="1" spans="1:11">
      <c r="A385" s="56"/>
      <c r="B385" s="56"/>
      <c r="C385" s="56"/>
      <c r="D385" s="56"/>
      <c r="E385" s="56"/>
      <c r="F385" s="56"/>
      <c r="G385" s="120" t="s">
        <v>342</v>
      </c>
      <c r="H385" s="120"/>
      <c r="I385" s="120"/>
      <c r="J385" s="120"/>
      <c r="K385" s="121">
        <f>SUM(K384:K384)</f>
        <v>150.22</v>
      </c>
    </row>
    <row r="386" ht="15" customHeight="1" spans="1:11">
      <c r="A386" s="56"/>
      <c r="B386" s="56"/>
      <c r="C386" s="56"/>
      <c r="D386" s="56"/>
      <c r="E386" s="56"/>
      <c r="F386" s="56"/>
      <c r="G386" s="65" t="s">
        <v>304</v>
      </c>
      <c r="H386" s="65"/>
      <c r="I386" s="65"/>
      <c r="J386" s="65"/>
      <c r="K386" s="122">
        <f>ROUND(SUM(K382,K385),2)</f>
        <v>705.9</v>
      </c>
    </row>
    <row r="387" ht="10.05" customHeight="1" spans="1:11">
      <c r="A387" s="56"/>
      <c r="B387" s="56"/>
      <c r="C387" s="56"/>
      <c r="D387" s="56"/>
      <c r="E387" s="56"/>
      <c r="F387" s="56"/>
      <c r="G387" s="112"/>
      <c r="H387" s="112"/>
      <c r="I387" s="112"/>
      <c r="J387" s="112"/>
      <c r="K387" s="112"/>
    </row>
    <row r="388" ht="19.95" customHeight="1" spans="1:11">
      <c r="A388" s="113" t="s">
        <v>570</v>
      </c>
      <c r="B388" s="113"/>
      <c r="C388" s="113"/>
      <c r="D388" s="113"/>
      <c r="E388" s="113"/>
      <c r="F388" s="113"/>
      <c r="G388" s="113"/>
      <c r="H388" s="113"/>
      <c r="I388" s="113"/>
      <c r="J388" s="113"/>
      <c r="K388" s="113"/>
    </row>
    <row r="389" ht="15" customHeight="1" spans="1:11">
      <c r="A389" s="114" t="s">
        <v>329</v>
      </c>
      <c r="B389" s="114"/>
      <c r="C389" s="114"/>
      <c r="D389" s="115" t="s">
        <v>298</v>
      </c>
      <c r="E389" s="115"/>
      <c r="F389" s="115" t="s">
        <v>299</v>
      </c>
      <c r="G389" s="115" t="s">
        <v>276</v>
      </c>
      <c r="H389" s="115"/>
      <c r="I389" s="115" t="s">
        <v>300</v>
      </c>
      <c r="J389" s="115"/>
      <c r="K389" s="115" t="s">
        <v>301</v>
      </c>
    </row>
    <row r="390" ht="37.95" customHeight="1" spans="1:11">
      <c r="A390" s="116" t="s">
        <v>571</v>
      </c>
      <c r="B390" s="117" t="s">
        <v>572</v>
      </c>
      <c r="C390" s="117"/>
      <c r="D390" s="116" t="s">
        <v>32</v>
      </c>
      <c r="E390" s="116"/>
      <c r="F390" s="116" t="s">
        <v>321</v>
      </c>
      <c r="G390" s="118">
        <v>1</v>
      </c>
      <c r="H390" s="118"/>
      <c r="I390" s="119">
        <v>0.39</v>
      </c>
      <c r="J390" s="119"/>
      <c r="K390" s="119">
        <f>ROUND(ROUND(G390,8)*I390,2)</f>
        <v>0.39</v>
      </c>
    </row>
    <row r="391" ht="37.95" customHeight="1" spans="1:11">
      <c r="A391" s="116" t="s">
        <v>573</v>
      </c>
      <c r="B391" s="117" t="s">
        <v>574</v>
      </c>
      <c r="C391" s="117"/>
      <c r="D391" s="116" t="s">
        <v>32</v>
      </c>
      <c r="E391" s="116"/>
      <c r="F391" s="116" t="s">
        <v>321</v>
      </c>
      <c r="G391" s="118">
        <v>1</v>
      </c>
      <c r="H391" s="118"/>
      <c r="I391" s="119">
        <v>0.08</v>
      </c>
      <c r="J391" s="119"/>
      <c r="K391" s="119">
        <f>ROUND(ROUND(G391,8)*I391,2)</f>
        <v>0.08</v>
      </c>
    </row>
    <row r="392" ht="15" customHeight="1" spans="1:11">
      <c r="A392" s="56"/>
      <c r="B392" s="56"/>
      <c r="C392" s="56"/>
      <c r="D392" s="56"/>
      <c r="E392" s="56"/>
      <c r="F392" s="56"/>
      <c r="G392" s="120" t="s">
        <v>332</v>
      </c>
      <c r="H392" s="120"/>
      <c r="I392" s="120"/>
      <c r="J392" s="120"/>
      <c r="K392" s="121">
        <f>SUM(K390:K391)</f>
        <v>0.47</v>
      </c>
    </row>
    <row r="393" ht="15" customHeight="1" spans="1:11">
      <c r="A393" s="56"/>
      <c r="B393" s="56"/>
      <c r="C393" s="56"/>
      <c r="D393" s="56"/>
      <c r="E393" s="56"/>
      <c r="F393" s="56"/>
      <c r="G393" s="65" t="s">
        <v>304</v>
      </c>
      <c r="H393" s="65"/>
      <c r="I393" s="65"/>
      <c r="J393" s="65"/>
      <c r="K393" s="122">
        <f>ROUND(SUM(K392),2)</f>
        <v>0.47</v>
      </c>
    </row>
    <row r="394" ht="10.05" customHeight="1" spans="1:11">
      <c r="A394" s="56"/>
      <c r="B394" s="56"/>
      <c r="C394" s="56"/>
      <c r="D394" s="56"/>
      <c r="E394" s="56"/>
      <c r="F394" s="56"/>
      <c r="G394" s="112"/>
      <c r="H394" s="112"/>
      <c r="I394" s="112"/>
      <c r="J394" s="112"/>
      <c r="K394" s="112"/>
    </row>
    <row r="395" ht="19.95" customHeight="1" spans="1:11">
      <c r="A395" s="113" t="s">
        <v>575</v>
      </c>
      <c r="B395" s="113"/>
      <c r="C395" s="113"/>
      <c r="D395" s="113"/>
      <c r="E395" s="113"/>
      <c r="F395" s="113"/>
      <c r="G395" s="113"/>
      <c r="H395" s="113"/>
      <c r="I395" s="113"/>
      <c r="J395" s="113"/>
      <c r="K395" s="113"/>
    </row>
    <row r="396" ht="15" customHeight="1" spans="1:11">
      <c r="A396" s="114" t="s">
        <v>329</v>
      </c>
      <c r="B396" s="114"/>
      <c r="C396" s="114"/>
      <c r="D396" s="115" t="s">
        <v>298</v>
      </c>
      <c r="E396" s="115"/>
      <c r="F396" s="115" t="s">
        <v>299</v>
      </c>
      <c r="G396" s="115" t="s">
        <v>276</v>
      </c>
      <c r="H396" s="115"/>
      <c r="I396" s="115" t="s">
        <v>300</v>
      </c>
      <c r="J396" s="115"/>
      <c r="K396" s="115" t="s">
        <v>301</v>
      </c>
    </row>
    <row r="397" ht="37.95" customHeight="1" spans="1:11">
      <c r="A397" s="116" t="s">
        <v>571</v>
      </c>
      <c r="B397" s="117" t="s">
        <v>572</v>
      </c>
      <c r="C397" s="117"/>
      <c r="D397" s="116" t="s">
        <v>32</v>
      </c>
      <c r="E397" s="116"/>
      <c r="F397" s="116" t="s">
        <v>321</v>
      </c>
      <c r="G397" s="118">
        <v>1</v>
      </c>
      <c r="H397" s="118"/>
      <c r="I397" s="119">
        <v>0.39</v>
      </c>
      <c r="J397" s="119"/>
      <c r="K397" s="119">
        <f>ROUND(ROUND(G397,8)*I397,2)</f>
        <v>0.39</v>
      </c>
    </row>
    <row r="398" ht="37.95" customHeight="1" spans="1:11">
      <c r="A398" s="116" t="s">
        <v>573</v>
      </c>
      <c r="B398" s="117" t="s">
        <v>574</v>
      </c>
      <c r="C398" s="117"/>
      <c r="D398" s="116" t="s">
        <v>32</v>
      </c>
      <c r="E398" s="116"/>
      <c r="F398" s="116" t="s">
        <v>321</v>
      </c>
      <c r="G398" s="118">
        <v>1</v>
      </c>
      <c r="H398" s="118"/>
      <c r="I398" s="119">
        <v>0.08</v>
      </c>
      <c r="J398" s="119"/>
      <c r="K398" s="119">
        <f>ROUND(ROUND(G398,8)*I398,2)</f>
        <v>0.08</v>
      </c>
    </row>
    <row r="399" ht="37.95" customHeight="1" spans="1:11">
      <c r="A399" s="116" t="s">
        <v>576</v>
      </c>
      <c r="B399" s="117" t="s">
        <v>577</v>
      </c>
      <c r="C399" s="117"/>
      <c r="D399" s="116" t="s">
        <v>32</v>
      </c>
      <c r="E399" s="116"/>
      <c r="F399" s="116" t="s">
        <v>321</v>
      </c>
      <c r="G399" s="118">
        <v>1</v>
      </c>
      <c r="H399" s="118"/>
      <c r="I399" s="119">
        <v>0.5</v>
      </c>
      <c r="J399" s="119"/>
      <c r="K399" s="119">
        <f>ROUND(ROUND(G399,8)*I399,2)</f>
        <v>0.5</v>
      </c>
    </row>
    <row r="400" ht="46.05" customHeight="1" spans="1:11">
      <c r="A400" s="116" t="s">
        <v>578</v>
      </c>
      <c r="B400" s="117" t="s">
        <v>579</v>
      </c>
      <c r="C400" s="117"/>
      <c r="D400" s="116" t="s">
        <v>32</v>
      </c>
      <c r="E400" s="116"/>
      <c r="F400" s="116" t="s">
        <v>321</v>
      </c>
      <c r="G400" s="118">
        <v>1</v>
      </c>
      <c r="H400" s="118"/>
      <c r="I400" s="119">
        <v>9.13</v>
      </c>
      <c r="J400" s="119"/>
      <c r="K400" s="119">
        <f>ROUND(ROUND(G400,8)*I400,2)</f>
        <v>9.13</v>
      </c>
    </row>
    <row r="401" ht="15" customHeight="1" spans="1:11">
      <c r="A401" s="56"/>
      <c r="B401" s="56"/>
      <c r="C401" s="56"/>
      <c r="D401" s="56"/>
      <c r="E401" s="56"/>
      <c r="F401" s="56"/>
      <c r="G401" s="120" t="s">
        <v>332</v>
      </c>
      <c r="H401" s="120"/>
      <c r="I401" s="120"/>
      <c r="J401" s="120"/>
      <c r="K401" s="121">
        <f>SUM(K397:K400)</f>
        <v>10.1</v>
      </c>
    </row>
    <row r="402" ht="15" customHeight="1" spans="1:11">
      <c r="A402" s="56"/>
      <c r="B402" s="56"/>
      <c r="C402" s="56"/>
      <c r="D402" s="56"/>
      <c r="E402" s="56"/>
      <c r="F402" s="56"/>
      <c r="G402" s="65" t="s">
        <v>304</v>
      </c>
      <c r="H402" s="65"/>
      <c r="I402" s="65"/>
      <c r="J402" s="65"/>
      <c r="K402" s="122">
        <f>ROUND(SUM(K401),2)</f>
        <v>10.1</v>
      </c>
    </row>
    <row r="403" ht="10.05" customHeight="1" spans="1:11">
      <c r="A403" s="56"/>
      <c r="B403" s="56"/>
      <c r="C403" s="56"/>
      <c r="D403" s="56"/>
      <c r="E403" s="56"/>
      <c r="F403" s="56"/>
      <c r="G403" s="112"/>
      <c r="H403" s="112"/>
      <c r="I403" s="112"/>
      <c r="J403" s="112"/>
      <c r="K403" s="112"/>
    </row>
    <row r="404" ht="19.95" customHeight="1" spans="1:11">
      <c r="A404" s="113" t="s">
        <v>580</v>
      </c>
      <c r="B404" s="113"/>
      <c r="C404" s="113"/>
      <c r="D404" s="113"/>
      <c r="E404" s="113"/>
      <c r="F404" s="113"/>
      <c r="G404" s="113"/>
      <c r="H404" s="113"/>
      <c r="I404" s="113"/>
      <c r="J404" s="113"/>
      <c r="K404" s="113"/>
    </row>
    <row r="405" ht="15" customHeight="1" spans="1:11">
      <c r="A405" s="114" t="s">
        <v>318</v>
      </c>
      <c r="B405" s="114"/>
      <c r="C405" s="114"/>
      <c r="D405" s="115" t="s">
        <v>298</v>
      </c>
      <c r="E405" s="115"/>
      <c r="F405" s="115" t="s">
        <v>299</v>
      </c>
      <c r="G405" s="115" t="s">
        <v>276</v>
      </c>
      <c r="H405" s="115"/>
      <c r="I405" s="115" t="s">
        <v>300</v>
      </c>
      <c r="J405" s="115"/>
      <c r="K405" s="115" t="s">
        <v>301</v>
      </c>
    </row>
    <row r="406" ht="28.95" customHeight="1" spans="1:11">
      <c r="A406" s="116" t="s">
        <v>581</v>
      </c>
      <c r="B406" s="117" t="s">
        <v>582</v>
      </c>
      <c r="C406" s="117"/>
      <c r="D406" s="116" t="s">
        <v>32</v>
      </c>
      <c r="E406" s="116"/>
      <c r="F406" s="116" t="s">
        <v>133</v>
      </c>
      <c r="G406" s="118">
        <v>6.4e-5</v>
      </c>
      <c r="H406" s="118"/>
      <c r="I406" s="119">
        <v>6023.06</v>
      </c>
      <c r="J406" s="119"/>
      <c r="K406" s="119">
        <f>ROUND(ROUND(G406,8)*I406,2)</f>
        <v>0.39</v>
      </c>
    </row>
    <row r="407" ht="15" customHeight="1" spans="1:11">
      <c r="A407" s="56"/>
      <c r="B407" s="56"/>
      <c r="C407" s="56"/>
      <c r="D407" s="56"/>
      <c r="E407" s="56"/>
      <c r="F407" s="56"/>
      <c r="G407" s="120" t="s">
        <v>324</v>
      </c>
      <c r="H407" s="120"/>
      <c r="I407" s="120"/>
      <c r="J407" s="120"/>
      <c r="K407" s="121">
        <f>SUM(K406:K406)</f>
        <v>0.39</v>
      </c>
    </row>
    <row r="408" ht="15" customHeight="1" spans="1:11">
      <c r="A408" s="114" t="s">
        <v>361</v>
      </c>
      <c r="B408" s="114"/>
      <c r="C408" s="114"/>
      <c r="D408" s="115" t="s">
        <v>298</v>
      </c>
      <c r="E408" s="115"/>
      <c r="F408" s="115" t="s">
        <v>299</v>
      </c>
      <c r="G408" s="115" t="s">
        <v>276</v>
      </c>
      <c r="H408" s="115"/>
      <c r="I408" s="115" t="s">
        <v>300</v>
      </c>
      <c r="J408" s="115"/>
      <c r="K408" s="115" t="s">
        <v>301</v>
      </c>
    </row>
    <row r="409" ht="28.95" customHeight="1" spans="1:11">
      <c r="A409" s="116" t="s">
        <v>583</v>
      </c>
      <c r="B409" s="117" t="s">
        <v>584</v>
      </c>
      <c r="C409" s="117"/>
      <c r="D409" s="116" t="s">
        <v>32</v>
      </c>
      <c r="E409" s="116"/>
      <c r="F409" s="116" t="s">
        <v>133</v>
      </c>
      <c r="G409" s="118">
        <v>6.4e-5</v>
      </c>
      <c r="H409" s="118"/>
      <c r="I409" s="119">
        <v>271.5</v>
      </c>
      <c r="J409" s="119"/>
      <c r="K409" s="119">
        <f>ROUND(ROUND(G409,8)*I409,2)</f>
        <v>0.02</v>
      </c>
    </row>
    <row r="410" ht="15" customHeight="1" spans="1:11">
      <c r="A410" s="56"/>
      <c r="B410" s="56"/>
      <c r="C410" s="56"/>
      <c r="D410" s="56"/>
      <c r="E410" s="56"/>
      <c r="F410" s="56"/>
      <c r="G410" s="120" t="s">
        <v>366</v>
      </c>
      <c r="H410" s="120"/>
      <c r="I410" s="120"/>
      <c r="J410" s="120"/>
      <c r="K410" s="121">
        <f>SUM(K409:K409)</f>
        <v>0.02</v>
      </c>
    </row>
    <row r="411" ht="15" customHeight="1" spans="1:11">
      <c r="A411" s="56"/>
      <c r="B411" s="56"/>
      <c r="C411" s="56"/>
      <c r="D411" s="56"/>
      <c r="E411" s="56"/>
      <c r="F411" s="56"/>
      <c r="G411" s="65" t="s">
        <v>304</v>
      </c>
      <c r="H411" s="65"/>
      <c r="I411" s="65"/>
      <c r="J411" s="65"/>
      <c r="K411" s="122">
        <f>ROUND(SUM(K407,K410),2)</f>
        <v>0.41</v>
      </c>
    </row>
    <row r="412" ht="10.05" customHeight="1" spans="1:11">
      <c r="A412" s="56"/>
      <c r="B412" s="56"/>
      <c r="C412" s="56"/>
      <c r="D412" s="56"/>
      <c r="E412" s="56"/>
      <c r="F412" s="56"/>
      <c r="G412" s="112"/>
      <c r="H412" s="112"/>
      <c r="I412" s="112"/>
      <c r="J412" s="112"/>
      <c r="K412" s="112"/>
    </row>
    <row r="413" ht="19.95" customHeight="1" spans="1:11">
      <c r="A413" s="113" t="s">
        <v>585</v>
      </c>
      <c r="B413" s="113"/>
      <c r="C413" s="113"/>
      <c r="D413" s="113"/>
      <c r="E413" s="113"/>
      <c r="F413" s="113"/>
      <c r="G413" s="113"/>
      <c r="H413" s="113"/>
      <c r="I413" s="113"/>
      <c r="J413" s="113"/>
      <c r="K413" s="113"/>
    </row>
    <row r="414" ht="15" customHeight="1" spans="1:11">
      <c r="A414" s="114" t="s">
        <v>318</v>
      </c>
      <c r="B414" s="114"/>
      <c r="C414" s="114"/>
      <c r="D414" s="115" t="s">
        <v>298</v>
      </c>
      <c r="E414" s="115"/>
      <c r="F414" s="115" t="s">
        <v>299</v>
      </c>
      <c r="G414" s="115" t="s">
        <v>276</v>
      </c>
      <c r="H414" s="115"/>
      <c r="I414" s="115" t="s">
        <v>300</v>
      </c>
      <c r="J414" s="115"/>
      <c r="K414" s="115" t="s">
        <v>301</v>
      </c>
    </row>
    <row r="415" ht="28.95" customHeight="1" spans="1:11">
      <c r="A415" s="116" t="s">
        <v>581</v>
      </c>
      <c r="B415" s="117" t="s">
        <v>582</v>
      </c>
      <c r="C415" s="117"/>
      <c r="D415" s="116" t="s">
        <v>32</v>
      </c>
      <c r="E415" s="116"/>
      <c r="F415" s="116" t="s">
        <v>133</v>
      </c>
      <c r="G415" s="118">
        <v>1.48e-5</v>
      </c>
      <c r="H415" s="118"/>
      <c r="I415" s="119">
        <v>6023.06</v>
      </c>
      <c r="J415" s="119"/>
      <c r="K415" s="119">
        <f>ROUND(ROUND(G415,8)*I415,2)</f>
        <v>0.09</v>
      </c>
    </row>
    <row r="416" ht="15" customHeight="1" spans="1:11">
      <c r="A416" s="56"/>
      <c r="B416" s="56"/>
      <c r="C416" s="56"/>
      <c r="D416" s="56"/>
      <c r="E416" s="56"/>
      <c r="F416" s="56"/>
      <c r="G416" s="120" t="s">
        <v>324</v>
      </c>
      <c r="H416" s="120"/>
      <c r="I416" s="120"/>
      <c r="J416" s="120"/>
      <c r="K416" s="121">
        <f>SUM(K415:K415)</f>
        <v>0.09</v>
      </c>
    </row>
    <row r="417" ht="15" customHeight="1" spans="1:11">
      <c r="A417" s="56"/>
      <c r="B417" s="56"/>
      <c r="C417" s="56"/>
      <c r="D417" s="56"/>
      <c r="E417" s="56"/>
      <c r="F417" s="56"/>
      <c r="G417" s="65" t="s">
        <v>304</v>
      </c>
      <c r="H417" s="65"/>
      <c r="I417" s="65"/>
      <c r="J417" s="65"/>
      <c r="K417" s="122">
        <f>ROUND(SUM(K416),2)</f>
        <v>0.09</v>
      </c>
    </row>
    <row r="418" ht="10.05" customHeight="1" spans="1:11">
      <c r="A418" s="56"/>
      <c r="B418" s="56"/>
      <c r="C418" s="56"/>
      <c r="D418" s="56"/>
      <c r="E418" s="56"/>
      <c r="F418" s="56"/>
      <c r="G418" s="112"/>
      <c r="H418" s="112"/>
      <c r="I418" s="112"/>
      <c r="J418" s="112"/>
      <c r="K418" s="112"/>
    </row>
    <row r="419" ht="19.95" customHeight="1" spans="1:11">
      <c r="A419" s="113" t="s">
        <v>586</v>
      </c>
      <c r="B419" s="113"/>
      <c r="C419" s="113"/>
      <c r="D419" s="113"/>
      <c r="E419" s="113"/>
      <c r="F419" s="113"/>
      <c r="G419" s="113"/>
      <c r="H419" s="113"/>
      <c r="I419" s="113"/>
      <c r="J419" s="113"/>
      <c r="K419" s="113"/>
    </row>
    <row r="420" ht="15" customHeight="1" spans="1:11">
      <c r="A420" s="114" t="s">
        <v>318</v>
      </c>
      <c r="B420" s="114"/>
      <c r="C420" s="114"/>
      <c r="D420" s="115" t="s">
        <v>298</v>
      </c>
      <c r="E420" s="115"/>
      <c r="F420" s="115" t="s">
        <v>299</v>
      </c>
      <c r="G420" s="115" t="s">
        <v>276</v>
      </c>
      <c r="H420" s="115"/>
      <c r="I420" s="115" t="s">
        <v>300</v>
      </c>
      <c r="J420" s="115"/>
      <c r="K420" s="115" t="s">
        <v>301</v>
      </c>
    </row>
    <row r="421" ht="28.95" customHeight="1" spans="1:11">
      <c r="A421" s="116" t="s">
        <v>581</v>
      </c>
      <c r="B421" s="117" t="s">
        <v>582</v>
      </c>
      <c r="C421" s="117"/>
      <c r="D421" s="116" t="s">
        <v>32</v>
      </c>
      <c r="E421" s="116"/>
      <c r="F421" s="116" t="s">
        <v>133</v>
      </c>
      <c r="G421" s="118">
        <v>8e-5</v>
      </c>
      <c r="H421" s="118"/>
      <c r="I421" s="119">
        <v>6023.06</v>
      </c>
      <c r="J421" s="119"/>
      <c r="K421" s="119">
        <f>ROUND(ROUND(G421,8)*I421,2)</f>
        <v>0.48</v>
      </c>
    </row>
    <row r="422" ht="15" customHeight="1" spans="1:11">
      <c r="A422" s="56"/>
      <c r="B422" s="56"/>
      <c r="C422" s="56"/>
      <c r="D422" s="56"/>
      <c r="E422" s="56"/>
      <c r="F422" s="56"/>
      <c r="G422" s="120" t="s">
        <v>324</v>
      </c>
      <c r="H422" s="120"/>
      <c r="I422" s="120"/>
      <c r="J422" s="120"/>
      <c r="K422" s="121">
        <f>SUM(K421:K421)</f>
        <v>0.48</v>
      </c>
    </row>
    <row r="423" ht="15" customHeight="1" spans="1:11">
      <c r="A423" s="114" t="s">
        <v>361</v>
      </c>
      <c r="B423" s="114"/>
      <c r="C423" s="114"/>
      <c r="D423" s="115" t="s">
        <v>298</v>
      </c>
      <c r="E423" s="115"/>
      <c r="F423" s="115" t="s">
        <v>299</v>
      </c>
      <c r="G423" s="115" t="s">
        <v>276</v>
      </c>
      <c r="H423" s="115"/>
      <c r="I423" s="115" t="s">
        <v>300</v>
      </c>
      <c r="J423" s="115"/>
      <c r="K423" s="115" t="s">
        <v>301</v>
      </c>
    </row>
    <row r="424" ht="28.95" customHeight="1" spans="1:11">
      <c r="A424" s="116" t="s">
        <v>583</v>
      </c>
      <c r="B424" s="117" t="s">
        <v>584</v>
      </c>
      <c r="C424" s="117"/>
      <c r="D424" s="116" t="s">
        <v>32</v>
      </c>
      <c r="E424" s="116"/>
      <c r="F424" s="116" t="s">
        <v>133</v>
      </c>
      <c r="G424" s="118">
        <v>8e-5</v>
      </c>
      <c r="H424" s="118"/>
      <c r="I424" s="119">
        <v>271.5</v>
      </c>
      <c r="J424" s="119"/>
      <c r="K424" s="119">
        <f>ROUND(ROUND(G424,8)*I424,2)</f>
        <v>0.02</v>
      </c>
    </row>
    <row r="425" ht="15" customHeight="1" spans="1:11">
      <c r="A425" s="56"/>
      <c r="B425" s="56"/>
      <c r="C425" s="56"/>
      <c r="D425" s="56"/>
      <c r="E425" s="56"/>
      <c r="F425" s="56"/>
      <c r="G425" s="120" t="s">
        <v>366</v>
      </c>
      <c r="H425" s="120"/>
      <c r="I425" s="120"/>
      <c r="J425" s="120"/>
      <c r="K425" s="121">
        <f>SUM(K424:K424)</f>
        <v>0.02</v>
      </c>
    </row>
    <row r="426" ht="15" customHeight="1" spans="1:11">
      <c r="A426" s="56"/>
      <c r="B426" s="56"/>
      <c r="C426" s="56"/>
      <c r="D426" s="56"/>
      <c r="E426" s="56"/>
      <c r="F426" s="56"/>
      <c r="G426" s="65" t="s">
        <v>304</v>
      </c>
      <c r="H426" s="65"/>
      <c r="I426" s="65"/>
      <c r="J426" s="65"/>
      <c r="K426" s="122">
        <f>ROUND(SUM(K422,K425),2)</f>
        <v>0.5</v>
      </c>
    </row>
    <row r="427" ht="10.05" customHeight="1" spans="1:11">
      <c r="A427" s="56"/>
      <c r="B427" s="56"/>
      <c r="C427" s="56"/>
      <c r="D427" s="56"/>
      <c r="E427" s="56"/>
      <c r="F427" s="56"/>
      <c r="G427" s="112"/>
      <c r="H427" s="112"/>
      <c r="I427" s="112"/>
      <c r="J427" s="112"/>
      <c r="K427" s="112"/>
    </row>
    <row r="428" ht="19.95" customHeight="1" spans="1:11">
      <c r="A428" s="113" t="s">
        <v>587</v>
      </c>
      <c r="B428" s="113"/>
      <c r="C428" s="113"/>
      <c r="D428" s="113"/>
      <c r="E428" s="113"/>
      <c r="F428" s="113"/>
      <c r="G428" s="113"/>
      <c r="H428" s="113"/>
      <c r="I428" s="113"/>
      <c r="J428" s="113"/>
      <c r="K428" s="113"/>
    </row>
    <row r="429" ht="15" customHeight="1" spans="1:11">
      <c r="A429" s="114" t="s">
        <v>361</v>
      </c>
      <c r="B429" s="114"/>
      <c r="C429" s="114"/>
      <c r="D429" s="115" t="s">
        <v>298</v>
      </c>
      <c r="E429" s="115"/>
      <c r="F429" s="115" t="s">
        <v>299</v>
      </c>
      <c r="G429" s="115" t="s">
        <v>276</v>
      </c>
      <c r="H429" s="115"/>
      <c r="I429" s="115" t="s">
        <v>300</v>
      </c>
      <c r="J429" s="115"/>
      <c r="K429" s="115" t="s">
        <v>301</v>
      </c>
    </row>
    <row r="430" ht="15" customHeight="1" spans="1:11">
      <c r="A430" s="116" t="s">
        <v>565</v>
      </c>
      <c r="B430" s="117" t="s">
        <v>566</v>
      </c>
      <c r="C430" s="117"/>
      <c r="D430" s="116" t="s">
        <v>32</v>
      </c>
      <c r="E430" s="116"/>
      <c r="F430" s="116" t="s">
        <v>389</v>
      </c>
      <c r="G430" s="118">
        <v>1.45</v>
      </c>
      <c r="H430" s="118"/>
      <c r="I430" s="119">
        <v>6.3</v>
      </c>
      <c r="J430" s="119"/>
      <c r="K430" s="119">
        <f>ROUND(ROUND(G430,8)*I430,2)</f>
        <v>9.14</v>
      </c>
    </row>
    <row r="431" ht="15" customHeight="1" spans="1:11">
      <c r="A431" s="56"/>
      <c r="B431" s="56"/>
      <c r="C431" s="56"/>
      <c r="D431" s="56"/>
      <c r="E431" s="56"/>
      <c r="F431" s="56"/>
      <c r="G431" s="120" t="s">
        <v>366</v>
      </c>
      <c r="H431" s="120"/>
      <c r="I431" s="120"/>
      <c r="J431" s="120"/>
      <c r="K431" s="121">
        <f>SUM(K430:K430)</f>
        <v>9.14</v>
      </c>
    </row>
    <row r="432" ht="15" customHeight="1" spans="1:11">
      <c r="A432" s="56"/>
      <c r="B432" s="56"/>
      <c r="C432" s="56"/>
      <c r="D432" s="56"/>
      <c r="E432" s="56"/>
      <c r="F432" s="56"/>
      <c r="G432" s="65" t="s">
        <v>304</v>
      </c>
      <c r="H432" s="65"/>
      <c r="I432" s="65"/>
      <c r="J432" s="65"/>
      <c r="K432" s="122">
        <f>ROUND(SUM(K431),2)</f>
        <v>9.14</v>
      </c>
    </row>
    <row r="433" ht="10.05" customHeight="1" spans="1:11">
      <c r="A433" s="56"/>
      <c r="B433" s="56"/>
      <c r="C433" s="56"/>
      <c r="D433" s="56"/>
      <c r="E433" s="56"/>
      <c r="F433" s="56"/>
      <c r="G433" s="112"/>
      <c r="H433" s="112"/>
      <c r="I433" s="112"/>
      <c r="J433" s="112"/>
      <c r="K433" s="112"/>
    </row>
    <row r="434" ht="19.95" customHeight="1" spans="1:11">
      <c r="A434" s="113" t="s">
        <v>588</v>
      </c>
      <c r="B434" s="113"/>
      <c r="C434" s="113"/>
      <c r="D434" s="113"/>
      <c r="E434" s="113"/>
      <c r="F434" s="113"/>
      <c r="G434" s="113"/>
      <c r="H434" s="113"/>
      <c r="I434" s="113"/>
      <c r="J434" s="113"/>
      <c r="K434" s="113"/>
    </row>
    <row r="435" ht="15" customHeight="1" spans="1:11">
      <c r="A435" s="114" t="s">
        <v>325</v>
      </c>
      <c r="B435" s="114"/>
      <c r="C435" s="114"/>
      <c r="D435" s="115" t="s">
        <v>298</v>
      </c>
      <c r="E435" s="115"/>
      <c r="F435" s="115" t="s">
        <v>299</v>
      </c>
      <c r="G435" s="115" t="s">
        <v>276</v>
      </c>
      <c r="H435" s="115"/>
      <c r="I435" s="115" t="s">
        <v>300</v>
      </c>
      <c r="J435" s="115"/>
      <c r="K435" s="115" t="s">
        <v>301</v>
      </c>
    </row>
    <row r="436" ht="15" customHeight="1" spans="1:11">
      <c r="A436" s="116" t="s">
        <v>413</v>
      </c>
      <c r="B436" s="117" t="s">
        <v>414</v>
      </c>
      <c r="C436" s="117"/>
      <c r="D436" s="116" t="s">
        <v>32</v>
      </c>
      <c r="E436" s="116"/>
      <c r="F436" s="116" t="s">
        <v>321</v>
      </c>
      <c r="G436" s="118">
        <v>0.01154</v>
      </c>
      <c r="H436" s="118"/>
      <c r="I436" s="119">
        <v>22.45</v>
      </c>
      <c r="J436" s="119"/>
      <c r="K436" s="119">
        <f>ROUND(ROUND(G436,8)*I436,2)</f>
        <v>0.26</v>
      </c>
    </row>
    <row r="437" ht="15" customHeight="1" spans="1:11">
      <c r="A437" s="56"/>
      <c r="B437" s="56"/>
      <c r="C437" s="56"/>
      <c r="D437" s="56"/>
      <c r="E437" s="56"/>
      <c r="F437" s="56"/>
      <c r="G437" s="120" t="s">
        <v>328</v>
      </c>
      <c r="H437" s="120"/>
      <c r="I437" s="120"/>
      <c r="J437" s="120"/>
      <c r="K437" s="121">
        <f>SUM(K436:K436)</f>
        <v>0.26</v>
      </c>
    </row>
    <row r="438" ht="15" customHeight="1" spans="1:11">
      <c r="A438" s="56"/>
      <c r="B438" s="56"/>
      <c r="C438" s="56"/>
      <c r="D438" s="56"/>
      <c r="E438" s="56"/>
      <c r="F438" s="56"/>
      <c r="G438" s="65" t="s">
        <v>304</v>
      </c>
      <c r="H438" s="65"/>
      <c r="I438" s="65"/>
      <c r="J438" s="65"/>
      <c r="K438" s="122">
        <f>ROUND(SUM(K437),2)</f>
        <v>0.26</v>
      </c>
    </row>
    <row r="439" ht="10.05" customHeight="1" spans="1:11">
      <c r="A439" s="56"/>
      <c r="B439" s="56"/>
      <c r="C439" s="56"/>
      <c r="D439" s="56"/>
      <c r="E439" s="56"/>
      <c r="F439" s="56"/>
      <c r="G439" s="112"/>
      <c r="H439" s="112"/>
      <c r="I439" s="112"/>
      <c r="J439" s="112"/>
      <c r="K439" s="112"/>
    </row>
    <row r="440" ht="19.95" customHeight="1" spans="1:11">
      <c r="A440" s="113" t="s">
        <v>589</v>
      </c>
      <c r="B440" s="113"/>
      <c r="C440" s="113"/>
      <c r="D440" s="113"/>
      <c r="E440" s="113"/>
      <c r="F440" s="113"/>
      <c r="G440" s="113"/>
      <c r="H440" s="113"/>
      <c r="I440" s="113"/>
      <c r="J440" s="113"/>
      <c r="K440" s="113"/>
    </row>
    <row r="441" ht="15" customHeight="1" spans="1:11">
      <c r="A441" s="114" t="s">
        <v>325</v>
      </c>
      <c r="B441" s="114"/>
      <c r="C441" s="114"/>
      <c r="D441" s="115" t="s">
        <v>298</v>
      </c>
      <c r="E441" s="115"/>
      <c r="F441" s="115" t="s">
        <v>299</v>
      </c>
      <c r="G441" s="115" t="s">
        <v>276</v>
      </c>
      <c r="H441" s="115"/>
      <c r="I441" s="115" t="s">
        <v>300</v>
      </c>
      <c r="J441" s="115"/>
      <c r="K441" s="115" t="s">
        <v>301</v>
      </c>
    </row>
    <row r="442" ht="15" customHeight="1" spans="1:11">
      <c r="A442" s="116" t="s">
        <v>422</v>
      </c>
      <c r="B442" s="117" t="s">
        <v>423</v>
      </c>
      <c r="C442" s="117"/>
      <c r="D442" s="116" t="s">
        <v>32</v>
      </c>
      <c r="E442" s="116"/>
      <c r="F442" s="116" t="s">
        <v>321</v>
      </c>
      <c r="G442" s="118">
        <v>0.01476</v>
      </c>
      <c r="H442" s="118"/>
      <c r="I442" s="119">
        <v>12.8</v>
      </c>
      <c r="J442" s="119"/>
      <c r="K442" s="119">
        <f>ROUND(ROUND(G442,8)*I442,2)</f>
        <v>0.19</v>
      </c>
    </row>
    <row r="443" ht="15" customHeight="1" spans="1:11">
      <c r="A443" s="56"/>
      <c r="B443" s="56"/>
      <c r="C443" s="56"/>
      <c r="D443" s="56"/>
      <c r="E443" s="56"/>
      <c r="F443" s="56"/>
      <c r="G443" s="120" t="s">
        <v>328</v>
      </c>
      <c r="H443" s="120"/>
      <c r="I443" s="120"/>
      <c r="J443" s="120"/>
      <c r="K443" s="121">
        <f>SUM(K442:K442)</f>
        <v>0.19</v>
      </c>
    </row>
    <row r="444" ht="15" customHeight="1" spans="1:11">
      <c r="A444" s="56"/>
      <c r="B444" s="56"/>
      <c r="C444" s="56"/>
      <c r="D444" s="56"/>
      <c r="E444" s="56"/>
      <c r="F444" s="56"/>
      <c r="G444" s="65" t="s">
        <v>304</v>
      </c>
      <c r="H444" s="65"/>
      <c r="I444" s="65"/>
      <c r="J444" s="65"/>
      <c r="K444" s="122">
        <f>ROUND(SUM(K443),2)</f>
        <v>0.19</v>
      </c>
    </row>
    <row r="445" ht="10.05" customHeight="1" spans="1:11">
      <c r="A445" s="56"/>
      <c r="B445" s="56"/>
      <c r="C445" s="56"/>
      <c r="D445" s="56"/>
      <c r="E445" s="56"/>
      <c r="F445" s="56"/>
      <c r="G445" s="112"/>
      <c r="H445" s="112"/>
      <c r="I445" s="112"/>
      <c r="J445" s="112"/>
      <c r="K445" s="112"/>
    </row>
    <row r="446" ht="19.95" customHeight="1" spans="1:11">
      <c r="A446" s="113" t="s">
        <v>590</v>
      </c>
      <c r="B446" s="113"/>
      <c r="C446" s="113"/>
      <c r="D446" s="113"/>
      <c r="E446" s="113"/>
      <c r="F446" s="113"/>
      <c r="G446" s="113"/>
      <c r="H446" s="113"/>
      <c r="I446" s="113"/>
      <c r="J446" s="113"/>
      <c r="K446" s="113"/>
    </row>
    <row r="447" ht="15" customHeight="1" spans="1:11">
      <c r="A447" s="114" t="s">
        <v>325</v>
      </c>
      <c r="B447" s="114"/>
      <c r="C447" s="114"/>
      <c r="D447" s="115" t="s">
        <v>298</v>
      </c>
      <c r="E447" s="115"/>
      <c r="F447" s="115" t="s">
        <v>299</v>
      </c>
      <c r="G447" s="115" t="s">
        <v>276</v>
      </c>
      <c r="H447" s="115"/>
      <c r="I447" s="115" t="s">
        <v>300</v>
      </c>
      <c r="J447" s="115"/>
      <c r="K447" s="115" t="s">
        <v>301</v>
      </c>
    </row>
    <row r="448" ht="15" customHeight="1" spans="1:11">
      <c r="A448" s="116" t="s">
        <v>448</v>
      </c>
      <c r="B448" s="117" t="s">
        <v>449</v>
      </c>
      <c r="C448" s="117"/>
      <c r="D448" s="116" t="s">
        <v>32</v>
      </c>
      <c r="E448" s="116"/>
      <c r="F448" s="116" t="s">
        <v>321</v>
      </c>
      <c r="G448" s="118">
        <v>0.01154</v>
      </c>
      <c r="H448" s="118"/>
      <c r="I448" s="119">
        <v>22.45</v>
      </c>
      <c r="J448" s="119"/>
      <c r="K448" s="119">
        <f>ROUND(ROUND(G448,8)*I448,2)</f>
        <v>0.26</v>
      </c>
    </row>
    <row r="449" ht="15" customHeight="1" spans="1:11">
      <c r="A449" s="56"/>
      <c r="B449" s="56"/>
      <c r="C449" s="56"/>
      <c r="D449" s="56"/>
      <c r="E449" s="56"/>
      <c r="F449" s="56"/>
      <c r="G449" s="120" t="s">
        <v>328</v>
      </c>
      <c r="H449" s="120"/>
      <c r="I449" s="120"/>
      <c r="J449" s="120"/>
      <c r="K449" s="121">
        <f>SUM(K448:K448)</f>
        <v>0.26</v>
      </c>
    </row>
    <row r="450" ht="15" customHeight="1" spans="1:11">
      <c r="A450" s="56"/>
      <c r="B450" s="56"/>
      <c r="C450" s="56"/>
      <c r="D450" s="56"/>
      <c r="E450" s="56"/>
      <c r="F450" s="56"/>
      <c r="G450" s="65" t="s">
        <v>304</v>
      </c>
      <c r="H450" s="65"/>
      <c r="I450" s="65"/>
      <c r="J450" s="65"/>
      <c r="K450" s="122">
        <f>ROUND(SUM(K449),2)</f>
        <v>0.26</v>
      </c>
    </row>
    <row r="451" ht="10.05" customHeight="1" spans="1:11">
      <c r="A451" s="56"/>
      <c r="B451" s="56"/>
      <c r="C451" s="56"/>
      <c r="D451" s="56"/>
      <c r="E451" s="56"/>
      <c r="F451" s="56"/>
      <c r="G451" s="112"/>
      <c r="H451" s="112"/>
      <c r="I451" s="112"/>
      <c r="J451" s="112"/>
      <c r="K451" s="112"/>
    </row>
    <row r="452" ht="19.95" customHeight="1" spans="1:11">
      <c r="A452" s="113" t="s">
        <v>591</v>
      </c>
      <c r="B452" s="113"/>
      <c r="C452" s="113"/>
      <c r="D452" s="113"/>
      <c r="E452" s="113"/>
      <c r="F452" s="113"/>
      <c r="G452" s="113"/>
      <c r="H452" s="113"/>
      <c r="I452" s="113"/>
      <c r="J452" s="113"/>
      <c r="K452" s="113"/>
    </row>
    <row r="453" ht="15" customHeight="1" spans="1:11">
      <c r="A453" s="114" t="s">
        <v>325</v>
      </c>
      <c r="B453" s="114"/>
      <c r="C453" s="114"/>
      <c r="D453" s="115" t="s">
        <v>298</v>
      </c>
      <c r="E453" s="115"/>
      <c r="F453" s="115" t="s">
        <v>299</v>
      </c>
      <c r="G453" s="115" t="s">
        <v>276</v>
      </c>
      <c r="H453" s="115"/>
      <c r="I453" s="115" t="s">
        <v>300</v>
      </c>
      <c r="J453" s="115"/>
      <c r="K453" s="115" t="s">
        <v>301</v>
      </c>
    </row>
    <row r="454" ht="15" customHeight="1" spans="1:11">
      <c r="A454" s="116" t="s">
        <v>543</v>
      </c>
      <c r="B454" s="117" t="s">
        <v>544</v>
      </c>
      <c r="C454" s="117"/>
      <c r="D454" s="116" t="s">
        <v>32</v>
      </c>
      <c r="E454" s="116"/>
      <c r="F454" s="116" t="s">
        <v>321</v>
      </c>
      <c r="G454" s="118">
        <v>0.01154</v>
      </c>
      <c r="H454" s="118"/>
      <c r="I454" s="119">
        <v>22.45</v>
      </c>
      <c r="J454" s="119"/>
      <c r="K454" s="119">
        <f>ROUND(ROUND(G454,8)*I454,2)</f>
        <v>0.26</v>
      </c>
    </row>
    <row r="455" ht="15" customHeight="1" spans="1:11">
      <c r="A455" s="56"/>
      <c r="B455" s="56"/>
      <c r="C455" s="56"/>
      <c r="D455" s="56"/>
      <c r="E455" s="56"/>
      <c r="F455" s="56"/>
      <c r="G455" s="120" t="s">
        <v>328</v>
      </c>
      <c r="H455" s="120"/>
      <c r="I455" s="120"/>
      <c r="J455" s="120"/>
      <c r="K455" s="121">
        <f>SUM(K454:K454)</f>
        <v>0.26</v>
      </c>
    </row>
    <row r="456" ht="15" customHeight="1" spans="1:11">
      <c r="A456" s="56"/>
      <c r="B456" s="56"/>
      <c r="C456" s="56"/>
      <c r="D456" s="56"/>
      <c r="E456" s="56"/>
      <c r="F456" s="56"/>
      <c r="G456" s="65" t="s">
        <v>304</v>
      </c>
      <c r="H456" s="65"/>
      <c r="I456" s="65"/>
      <c r="J456" s="65"/>
      <c r="K456" s="122">
        <f>ROUND(SUM(K455),2)</f>
        <v>0.26</v>
      </c>
    </row>
    <row r="457" ht="10.05" customHeight="1" spans="1:11">
      <c r="A457" s="56"/>
      <c r="B457" s="56"/>
      <c r="C457" s="56"/>
      <c r="D457" s="56"/>
      <c r="E457" s="56"/>
      <c r="F457" s="56"/>
      <c r="G457" s="112"/>
      <c r="H457" s="112"/>
      <c r="I457" s="112"/>
      <c r="J457" s="112"/>
      <c r="K457" s="112"/>
    </row>
    <row r="458" ht="19.95" customHeight="1" spans="1:11">
      <c r="A458" s="113" t="s">
        <v>592</v>
      </c>
      <c r="B458" s="113"/>
      <c r="C458" s="113"/>
      <c r="D458" s="113"/>
      <c r="E458" s="113"/>
      <c r="F458" s="113"/>
      <c r="G458" s="113"/>
      <c r="H458" s="113"/>
      <c r="I458" s="113"/>
      <c r="J458" s="113"/>
      <c r="K458" s="113"/>
    </row>
    <row r="459" ht="15" customHeight="1" spans="1:11">
      <c r="A459" s="114" t="s">
        <v>325</v>
      </c>
      <c r="B459" s="114"/>
      <c r="C459" s="114"/>
      <c r="D459" s="115" t="s">
        <v>298</v>
      </c>
      <c r="E459" s="115"/>
      <c r="F459" s="115" t="s">
        <v>299</v>
      </c>
      <c r="G459" s="115" t="s">
        <v>276</v>
      </c>
      <c r="H459" s="115"/>
      <c r="I459" s="115" t="s">
        <v>300</v>
      </c>
      <c r="J459" s="115"/>
      <c r="K459" s="115" t="s">
        <v>301</v>
      </c>
    </row>
    <row r="460" ht="15" customHeight="1" spans="1:11">
      <c r="A460" s="116" t="s">
        <v>593</v>
      </c>
      <c r="B460" s="117" t="s">
        <v>594</v>
      </c>
      <c r="C460" s="117"/>
      <c r="D460" s="116" t="s">
        <v>32</v>
      </c>
      <c r="E460" s="116"/>
      <c r="F460" s="116" t="s">
        <v>321</v>
      </c>
      <c r="G460" s="118">
        <v>0.0212</v>
      </c>
      <c r="H460" s="118"/>
      <c r="I460" s="119">
        <v>41.07</v>
      </c>
      <c r="J460" s="119"/>
      <c r="K460" s="119">
        <f>ROUND(ROUND(G460,8)*I460,2)</f>
        <v>0.87</v>
      </c>
    </row>
    <row r="461" ht="15" customHeight="1" spans="1:11">
      <c r="A461" s="56"/>
      <c r="B461" s="56"/>
      <c r="C461" s="56"/>
      <c r="D461" s="56"/>
      <c r="E461" s="56"/>
      <c r="F461" s="56"/>
      <c r="G461" s="120" t="s">
        <v>328</v>
      </c>
      <c r="H461" s="120"/>
      <c r="I461" s="120"/>
      <c r="J461" s="120"/>
      <c r="K461" s="121">
        <f>SUM(K460:K460)</f>
        <v>0.87</v>
      </c>
    </row>
    <row r="462" ht="15" customHeight="1" spans="1:11">
      <c r="A462" s="56"/>
      <c r="B462" s="56"/>
      <c r="C462" s="56"/>
      <c r="D462" s="56"/>
      <c r="E462" s="56"/>
      <c r="F462" s="56"/>
      <c r="G462" s="65" t="s">
        <v>304</v>
      </c>
      <c r="H462" s="65"/>
      <c r="I462" s="65"/>
      <c r="J462" s="65"/>
      <c r="K462" s="122">
        <f>ROUND(SUM(K461),2)</f>
        <v>0.87</v>
      </c>
    </row>
    <row r="463" ht="10.05" customHeight="1" spans="1:11">
      <c r="A463" s="56"/>
      <c r="B463" s="56"/>
      <c r="C463" s="56"/>
      <c r="D463" s="56"/>
      <c r="E463" s="56"/>
      <c r="F463" s="56"/>
      <c r="G463" s="112"/>
      <c r="H463" s="112"/>
      <c r="I463" s="112"/>
      <c r="J463" s="112"/>
      <c r="K463" s="112"/>
    </row>
    <row r="464" ht="19.95" customHeight="1" spans="1:11">
      <c r="A464" s="113" t="s">
        <v>595</v>
      </c>
      <c r="B464" s="113"/>
      <c r="C464" s="113"/>
      <c r="D464" s="113"/>
      <c r="E464" s="113"/>
      <c r="F464" s="113"/>
      <c r="G464" s="113"/>
      <c r="H464" s="113"/>
      <c r="I464" s="113"/>
      <c r="J464" s="113"/>
      <c r="K464" s="113"/>
    </row>
    <row r="465" ht="15" customHeight="1" spans="1:11">
      <c r="A465" s="114" t="s">
        <v>325</v>
      </c>
      <c r="B465" s="114"/>
      <c r="C465" s="114"/>
      <c r="D465" s="115" t="s">
        <v>298</v>
      </c>
      <c r="E465" s="115"/>
      <c r="F465" s="115" t="s">
        <v>299</v>
      </c>
      <c r="G465" s="115" t="s">
        <v>276</v>
      </c>
      <c r="H465" s="115"/>
      <c r="I465" s="115" t="s">
        <v>300</v>
      </c>
      <c r="J465" s="115"/>
      <c r="K465" s="115" t="s">
        <v>301</v>
      </c>
    </row>
    <row r="466" ht="15" customHeight="1" spans="1:11">
      <c r="A466" s="116" t="s">
        <v>596</v>
      </c>
      <c r="B466" s="117" t="s">
        <v>597</v>
      </c>
      <c r="C466" s="117"/>
      <c r="D466" s="116" t="s">
        <v>32</v>
      </c>
      <c r="E466" s="116"/>
      <c r="F466" s="116" t="s">
        <v>43</v>
      </c>
      <c r="G466" s="118">
        <v>0.01597</v>
      </c>
      <c r="H466" s="118"/>
      <c r="I466" s="119">
        <v>7189.18</v>
      </c>
      <c r="J466" s="119"/>
      <c r="K466" s="119">
        <f>ROUND(ROUND(G466,8)*I466,2)</f>
        <v>114.81</v>
      </c>
    </row>
    <row r="467" ht="15" customHeight="1" spans="1:11">
      <c r="A467" s="56"/>
      <c r="B467" s="56"/>
      <c r="C467" s="56"/>
      <c r="D467" s="56"/>
      <c r="E467" s="56"/>
      <c r="F467" s="56"/>
      <c r="G467" s="120" t="s">
        <v>328</v>
      </c>
      <c r="H467" s="120"/>
      <c r="I467" s="120"/>
      <c r="J467" s="120"/>
      <c r="K467" s="121">
        <f>SUM(K466:K466)</f>
        <v>114.81</v>
      </c>
    </row>
    <row r="468" ht="15" customHeight="1" spans="1:11">
      <c r="A468" s="56"/>
      <c r="B468" s="56"/>
      <c r="C468" s="56"/>
      <c r="D468" s="56"/>
      <c r="E468" s="56"/>
      <c r="F468" s="56"/>
      <c r="G468" s="65" t="s">
        <v>304</v>
      </c>
      <c r="H468" s="65"/>
      <c r="I468" s="65"/>
      <c r="J468" s="65"/>
      <c r="K468" s="122">
        <f>ROUND(SUM(K467),2)</f>
        <v>114.81</v>
      </c>
    </row>
    <row r="469" ht="10.05" customHeight="1" spans="1:11">
      <c r="A469" s="56"/>
      <c r="B469" s="56"/>
      <c r="C469" s="56"/>
      <c r="D469" s="56"/>
      <c r="E469" s="56"/>
      <c r="F469" s="56"/>
      <c r="G469" s="112"/>
      <c r="H469" s="112"/>
      <c r="I469" s="112"/>
      <c r="J469" s="112"/>
      <c r="K469" s="112"/>
    </row>
    <row r="470" ht="19.95" customHeight="1" spans="1:11">
      <c r="A470" s="113" t="s">
        <v>598</v>
      </c>
      <c r="B470" s="113"/>
      <c r="C470" s="113"/>
      <c r="D470" s="113"/>
      <c r="E470" s="113"/>
      <c r="F470" s="113"/>
      <c r="G470" s="113"/>
      <c r="H470" s="113"/>
      <c r="I470" s="113"/>
      <c r="J470" s="113"/>
      <c r="K470" s="113"/>
    </row>
    <row r="471" ht="15" customHeight="1" spans="1:11">
      <c r="A471" s="114" t="s">
        <v>325</v>
      </c>
      <c r="B471" s="114"/>
      <c r="C471" s="114"/>
      <c r="D471" s="115" t="s">
        <v>298</v>
      </c>
      <c r="E471" s="115"/>
      <c r="F471" s="115" t="s">
        <v>299</v>
      </c>
      <c r="G471" s="115" t="s">
        <v>276</v>
      </c>
      <c r="H471" s="115"/>
      <c r="I471" s="115" t="s">
        <v>300</v>
      </c>
      <c r="J471" s="115"/>
      <c r="K471" s="115" t="s">
        <v>301</v>
      </c>
    </row>
    <row r="472" ht="15" customHeight="1" spans="1:11">
      <c r="A472" s="116" t="s">
        <v>599</v>
      </c>
      <c r="B472" s="117" t="s">
        <v>600</v>
      </c>
      <c r="C472" s="117"/>
      <c r="D472" s="116" t="s">
        <v>32</v>
      </c>
      <c r="E472" s="116"/>
      <c r="F472" s="116" t="s">
        <v>43</v>
      </c>
      <c r="G472" s="118">
        <v>0.01112</v>
      </c>
      <c r="H472" s="118"/>
      <c r="I472" s="119">
        <v>21949.29</v>
      </c>
      <c r="J472" s="119"/>
      <c r="K472" s="119">
        <f>ROUND(ROUND(G472,8)*I472,2)</f>
        <v>244.08</v>
      </c>
    </row>
    <row r="473" ht="15" customHeight="1" spans="1:11">
      <c r="A473" s="56"/>
      <c r="B473" s="56"/>
      <c r="C473" s="56"/>
      <c r="D473" s="56"/>
      <c r="E473" s="56"/>
      <c r="F473" s="56"/>
      <c r="G473" s="120" t="s">
        <v>328</v>
      </c>
      <c r="H473" s="120"/>
      <c r="I473" s="120"/>
      <c r="J473" s="120"/>
      <c r="K473" s="121">
        <f>SUM(K472:K472)</f>
        <v>244.08</v>
      </c>
    </row>
    <row r="474" ht="15" customHeight="1" spans="1:11">
      <c r="A474" s="56"/>
      <c r="B474" s="56"/>
      <c r="C474" s="56"/>
      <c r="D474" s="56"/>
      <c r="E474" s="56"/>
      <c r="F474" s="56"/>
      <c r="G474" s="65" t="s">
        <v>304</v>
      </c>
      <c r="H474" s="65"/>
      <c r="I474" s="65"/>
      <c r="J474" s="65"/>
      <c r="K474" s="122">
        <f>ROUND(SUM(K473),2)</f>
        <v>244.08</v>
      </c>
    </row>
    <row r="475" ht="10.05" customHeight="1" spans="1:11">
      <c r="A475" s="56"/>
      <c r="B475" s="56"/>
      <c r="C475" s="56"/>
      <c r="D475" s="56"/>
      <c r="E475" s="56"/>
      <c r="F475" s="56"/>
      <c r="G475" s="112"/>
      <c r="H475" s="112"/>
      <c r="I475" s="112"/>
      <c r="J475" s="112"/>
      <c r="K475" s="112"/>
    </row>
    <row r="476" ht="19.95" customHeight="1" spans="1:11">
      <c r="A476" s="113" t="s">
        <v>601</v>
      </c>
      <c r="B476" s="113"/>
      <c r="C476" s="113"/>
      <c r="D476" s="113"/>
      <c r="E476" s="113"/>
      <c r="F476" s="113"/>
      <c r="G476" s="113"/>
      <c r="H476" s="113"/>
      <c r="I476" s="113"/>
      <c r="J476" s="113"/>
      <c r="K476" s="113"/>
    </row>
    <row r="477" ht="15" customHeight="1" spans="1:11">
      <c r="A477" s="114" t="s">
        <v>325</v>
      </c>
      <c r="B477" s="114"/>
      <c r="C477" s="114"/>
      <c r="D477" s="115" t="s">
        <v>298</v>
      </c>
      <c r="E477" s="115"/>
      <c r="F477" s="115" t="s">
        <v>299</v>
      </c>
      <c r="G477" s="115" t="s">
        <v>276</v>
      </c>
      <c r="H477" s="115"/>
      <c r="I477" s="115" t="s">
        <v>300</v>
      </c>
      <c r="J477" s="115"/>
      <c r="K477" s="115" t="s">
        <v>301</v>
      </c>
    </row>
    <row r="478" ht="15" customHeight="1" spans="1:11">
      <c r="A478" s="116" t="s">
        <v>602</v>
      </c>
      <c r="B478" s="117" t="s">
        <v>603</v>
      </c>
      <c r="C478" s="117"/>
      <c r="D478" s="116" t="s">
        <v>32</v>
      </c>
      <c r="E478" s="116"/>
      <c r="F478" s="116" t="s">
        <v>321</v>
      </c>
      <c r="G478" s="118">
        <v>0.00509</v>
      </c>
      <c r="H478" s="118"/>
      <c r="I478" s="119">
        <v>23.32</v>
      </c>
      <c r="J478" s="119"/>
      <c r="K478" s="119">
        <f>ROUND(ROUND(G478,8)*I478,2)</f>
        <v>0.12</v>
      </c>
    </row>
    <row r="479" ht="15" customHeight="1" spans="1:11">
      <c r="A479" s="56"/>
      <c r="B479" s="56"/>
      <c r="C479" s="56"/>
      <c r="D479" s="56"/>
      <c r="E479" s="56"/>
      <c r="F479" s="56"/>
      <c r="G479" s="120" t="s">
        <v>328</v>
      </c>
      <c r="H479" s="120"/>
      <c r="I479" s="120"/>
      <c r="J479" s="120"/>
      <c r="K479" s="121">
        <f>SUM(K478:K478)</f>
        <v>0.12</v>
      </c>
    </row>
    <row r="480" ht="15" customHeight="1" spans="1:11">
      <c r="A480" s="56"/>
      <c r="B480" s="56"/>
      <c r="C480" s="56"/>
      <c r="D480" s="56"/>
      <c r="E480" s="56"/>
      <c r="F480" s="56"/>
      <c r="G480" s="65" t="s">
        <v>304</v>
      </c>
      <c r="H480" s="65"/>
      <c r="I480" s="65"/>
      <c r="J480" s="65"/>
      <c r="K480" s="122">
        <f>ROUND(SUM(K479),2)</f>
        <v>0.12</v>
      </c>
    </row>
    <row r="481" ht="10.05" customHeight="1" spans="1:11">
      <c r="A481" s="56"/>
      <c r="B481" s="56"/>
      <c r="C481" s="56"/>
      <c r="D481" s="56"/>
      <c r="E481" s="56"/>
      <c r="F481" s="56"/>
      <c r="G481" s="112"/>
      <c r="H481" s="112"/>
      <c r="I481" s="112"/>
      <c r="J481" s="112"/>
      <c r="K481" s="112"/>
    </row>
    <row r="482" ht="19.95" customHeight="1" spans="1:11">
      <c r="A482" s="113" t="s">
        <v>604</v>
      </c>
      <c r="B482" s="113"/>
      <c r="C482" s="113"/>
      <c r="D482" s="113"/>
      <c r="E482" s="113"/>
      <c r="F482" s="113"/>
      <c r="G482" s="113"/>
      <c r="H482" s="113"/>
      <c r="I482" s="113"/>
      <c r="J482" s="113"/>
      <c r="K482" s="113"/>
    </row>
    <row r="483" ht="15" customHeight="1" spans="1:11">
      <c r="A483" s="114" t="s">
        <v>325</v>
      </c>
      <c r="B483" s="114"/>
      <c r="C483" s="114"/>
      <c r="D483" s="115" t="s">
        <v>298</v>
      </c>
      <c r="E483" s="115"/>
      <c r="F483" s="115" t="s">
        <v>299</v>
      </c>
      <c r="G483" s="115" t="s">
        <v>276</v>
      </c>
      <c r="H483" s="115"/>
      <c r="I483" s="115" t="s">
        <v>300</v>
      </c>
      <c r="J483" s="115"/>
      <c r="K483" s="115" t="s">
        <v>301</v>
      </c>
    </row>
    <row r="484" ht="15" customHeight="1" spans="1:11">
      <c r="A484" s="116" t="s">
        <v>605</v>
      </c>
      <c r="B484" s="117" t="s">
        <v>606</v>
      </c>
      <c r="C484" s="117"/>
      <c r="D484" s="116" t="s">
        <v>32</v>
      </c>
      <c r="E484" s="116"/>
      <c r="F484" s="116" t="s">
        <v>321</v>
      </c>
      <c r="G484" s="118">
        <v>0.00509</v>
      </c>
      <c r="H484" s="118"/>
      <c r="I484" s="119">
        <v>22.45</v>
      </c>
      <c r="J484" s="119"/>
      <c r="K484" s="119">
        <f>ROUND(ROUND(G484,8)*I484,2)</f>
        <v>0.11</v>
      </c>
    </row>
    <row r="485" ht="15" customHeight="1" spans="1:11">
      <c r="A485" s="56"/>
      <c r="B485" s="56"/>
      <c r="C485" s="56"/>
      <c r="D485" s="56"/>
      <c r="E485" s="56"/>
      <c r="F485" s="56"/>
      <c r="G485" s="120" t="s">
        <v>328</v>
      </c>
      <c r="H485" s="120"/>
      <c r="I485" s="120"/>
      <c r="J485" s="120"/>
      <c r="K485" s="121">
        <f>SUM(K484:K484)</f>
        <v>0.11</v>
      </c>
    </row>
    <row r="486" ht="15" customHeight="1" spans="1:11">
      <c r="A486" s="56"/>
      <c r="B486" s="56"/>
      <c r="C486" s="56"/>
      <c r="D486" s="56"/>
      <c r="E486" s="56"/>
      <c r="F486" s="56"/>
      <c r="G486" s="65" t="s">
        <v>304</v>
      </c>
      <c r="H486" s="65"/>
      <c r="I486" s="65"/>
      <c r="J486" s="65"/>
      <c r="K486" s="122">
        <f>ROUND(SUM(K485),2)</f>
        <v>0.11</v>
      </c>
    </row>
    <row r="487" ht="10.05" customHeight="1" spans="1:11">
      <c r="A487" s="56"/>
      <c r="B487" s="56"/>
      <c r="C487" s="56"/>
      <c r="D487" s="56"/>
      <c r="E487" s="56"/>
      <c r="F487" s="56"/>
      <c r="G487" s="112"/>
      <c r="H487" s="112"/>
      <c r="I487" s="112"/>
      <c r="J487" s="112"/>
      <c r="K487" s="112"/>
    </row>
    <row r="488" ht="19.95" customHeight="1" spans="1:11">
      <c r="A488" s="113" t="s">
        <v>607</v>
      </c>
      <c r="B488" s="113"/>
      <c r="C488" s="113"/>
      <c r="D488" s="113"/>
      <c r="E488" s="113"/>
      <c r="F488" s="113"/>
      <c r="G488" s="113"/>
      <c r="H488" s="113"/>
      <c r="I488" s="113"/>
      <c r="J488" s="113"/>
      <c r="K488" s="113"/>
    </row>
    <row r="489" ht="15" customHeight="1" spans="1:11">
      <c r="A489" s="114" t="s">
        <v>325</v>
      </c>
      <c r="B489" s="114"/>
      <c r="C489" s="114"/>
      <c r="D489" s="115" t="s">
        <v>298</v>
      </c>
      <c r="E489" s="115"/>
      <c r="F489" s="115" t="s">
        <v>299</v>
      </c>
      <c r="G489" s="115" t="s">
        <v>276</v>
      </c>
      <c r="H489" s="115"/>
      <c r="I489" s="115" t="s">
        <v>300</v>
      </c>
      <c r="J489" s="115"/>
      <c r="K489" s="115" t="s">
        <v>301</v>
      </c>
    </row>
    <row r="490" ht="21" customHeight="1" spans="1:11">
      <c r="A490" s="116" t="s">
        <v>608</v>
      </c>
      <c r="B490" s="117" t="s">
        <v>609</v>
      </c>
      <c r="C490" s="117"/>
      <c r="D490" s="116" t="s">
        <v>32</v>
      </c>
      <c r="E490" s="116"/>
      <c r="F490" s="116" t="s">
        <v>321</v>
      </c>
      <c r="G490" s="118">
        <v>0.00831</v>
      </c>
      <c r="H490" s="118"/>
      <c r="I490" s="119">
        <v>16.72</v>
      </c>
      <c r="J490" s="119"/>
      <c r="K490" s="119">
        <f>ROUND(ROUND(G490,8)*I490,2)</f>
        <v>0.14</v>
      </c>
    </row>
    <row r="491" ht="15" customHeight="1" spans="1:11">
      <c r="A491" s="56"/>
      <c r="B491" s="56"/>
      <c r="C491" s="56"/>
      <c r="D491" s="56"/>
      <c r="E491" s="56"/>
      <c r="F491" s="56"/>
      <c r="G491" s="120" t="s">
        <v>328</v>
      </c>
      <c r="H491" s="120"/>
      <c r="I491" s="120"/>
      <c r="J491" s="120"/>
      <c r="K491" s="121">
        <f>SUM(K490:K490)</f>
        <v>0.14</v>
      </c>
    </row>
    <row r="492" ht="15" customHeight="1" spans="1:11">
      <c r="A492" s="56"/>
      <c r="B492" s="56"/>
      <c r="C492" s="56"/>
      <c r="D492" s="56"/>
      <c r="E492" s="56"/>
      <c r="F492" s="56"/>
      <c r="G492" s="65" t="s">
        <v>304</v>
      </c>
      <c r="H492" s="65"/>
      <c r="I492" s="65"/>
      <c r="J492" s="65"/>
      <c r="K492" s="122">
        <f>ROUND(SUM(K491),2)</f>
        <v>0.14</v>
      </c>
    </row>
    <row r="493" ht="10.05" customHeight="1" spans="1:11">
      <c r="A493" s="56"/>
      <c r="B493" s="56"/>
      <c r="C493" s="56"/>
      <c r="D493" s="56"/>
      <c r="E493" s="56"/>
      <c r="F493" s="56"/>
      <c r="G493" s="112"/>
      <c r="H493" s="112"/>
      <c r="I493" s="112"/>
      <c r="J493" s="112"/>
      <c r="K493" s="112"/>
    </row>
    <row r="494" ht="19.95" customHeight="1" spans="1:11">
      <c r="A494" s="113" t="s">
        <v>610</v>
      </c>
      <c r="B494" s="113"/>
      <c r="C494" s="113"/>
      <c r="D494" s="113"/>
      <c r="E494" s="113"/>
      <c r="F494" s="113"/>
      <c r="G494" s="113"/>
      <c r="H494" s="113"/>
      <c r="I494" s="113"/>
      <c r="J494" s="113"/>
      <c r="K494" s="113"/>
    </row>
    <row r="495" ht="15" customHeight="1" spans="1:11">
      <c r="A495" s="114" t="s">
        <v>325</v>
      </c>
      <c r="B495" s="114"/>
      <c r="C495" s="114"/>
      <c r="D495" s="115" t="s">
        <v>298</v>
      </c>
      <c r="E495" s="115"/>
      <c r="F495" s="115" t="s">
        <v>299</v>
      </c>
      <c r="G495" s="115" t="s">
        <v>276</v>
      </c>
      <c r="H495" s="115"/>
      <c r="I495" s="115" t="s">
        <v>300</v>
      </c>
      <c r="J495" s="115"/>
      <c r="K495" s="115" t="s">
        <v>301</v>
      </c>
    </row>
    <row r="496" ht="21" customHeight="1" spans="1:11">
      <c r="A496" s="116" t="s">
        <v>611</v>
      </c>
      <c r="B496" s="117" t="s">
        <v>612</v>
      </c>
      <c r="C496" s="117"/>
      <c r="D496" s="116" t="s">
        <v>32</v>
      </c>
      <c r="E496" s="116"/>
      <c r="F496" s="116" t="s">
        <v>321</v>
      </c>
      <c r="G496" s="118">
        <v>0.00831</v>
      </c>
      <c r="H496" s="118"/>
      <c r="I496" s="119">
        <v>20.69</v>
      </c>
      <c r="J496" s="119"/>
      <c r="K496" s="119">
        <f>ROUND(ROUND(G496,8)*I496,2)</f>
        <v>0.17</v>
      </c>
    </row>
    <row r="497" ht="15" customHeight="1" spans="1:11">
      <c r="A497" s="56"/>
      <c r="B497" s="56"/>
      <c r="C497" s="56"/>
      <c r="D497" s="56"/>
      <c r="E497" s="56"/>
      <c r="F497" s="56"/>
      <c r="G497" s="120" t="s">
        <v>328</v>
      </c>
      <c r="H497" s="120"/>
      <c r="I497" s="120"/>
      <c r="J497" s="120"/>
      <c r="K497" s="121">
        <f>SUM(K496:K496)</f>
        <v>0.17</v>
      </c>
    </row>
    <row r="498" ht="15" customHeight="1" spans="1:11">
      <c r="A498" s="56"/>
      <c r="B498" s="56"/>
      <c r="C498" s="56"/>
      <c r="D498" s="56"/>
      <c r="E498" s="56"/>
      <c r="F498" s="56"/>
      <c r="G498" s="65" t="s">
        <v>304</v>
      </c>
      <c r="H498" s="65"/>
      <c r="I498" s="65"/>
      <c r="J498" s="65"/>
      <c r="K498" s="122">
        <f>ROUND(SUM(K497),2)</f>
        <v>0.17</v>
      </c>
    </row>
    <row r="499" ht="10.05" customHeight="1" spans="1:11">
      <c r="A499" s="56"/>
      <c r="B499" s="56"/>
      <c r="C499" s="56"/>
      <c r="D499" s="56"/>
      <c r="E499" s="56"/>
      <c r="F499" s="56"/>
      <c r="G499" s="112"/>
      <c r="H499" s="112"/>
      <c r="I499" s="112"/>
      <c r="J499" s="112"/>
      <c r="K499" s="112"/>
    </row>
    <row r="500" ht="19.95" customHeight="1" spans="1:11">
      <c r="A500" s="113" t="s">
        <v>613</v>
      </c>
      <c r="B500" s="113"/>
      <c r="C500" s="113"/>
      <c r="D500" s="113"/>
      <c r="E500" s="113"/>
      <c r="F500" s="113"/>
      <c r="G500" s="113"/>
      <c r="H500" s="113"/>
      <c r="I500" s="113"/>
      <c r="J500" s="113"/>
      <c r="K500" s="113"/>
    </row>
    <row r="501" ht="15" customHeight="1" spans="1:11">
      <c r="A501" s="114" t="s">
        <v>325</v>
      </c>
      <c r="B501" s="114"/>
      <c r="C501" s="114"/>
      <c r="D501" s="115" t="s">
        <v>298</v>
      </c>
      <c r="E501" s="115"/>
      <c r="F501" s="115" t="s">
        <v>299</v>
      </c>
      <c r="G501" s="115" t="s">
        <v>276</v>
      </c>
      <c r="H501" s="115"/>
      <c r="I501" s="115" t="s">
        <v>300</v>
      </c>
      <c r="J501" s="115"/>
      <c r="K501" s="115" t="s">
        <v>301</v>
      </c>
    </row>
    <row r="502" ht="15" customHeight="1" spans="1:11">
      <c r="A502" s="116" t="s">
        <v>614</v>
      </c>
      <c r="B502" s="117" t="s">
        <v>615</v>
      </c>
      <c r="C502" s="117"/>
      <c r="D502" s="116" t="s">
        <v>32</v>
      </c>
      <c r="E502" s="116"/>
      <c r="F502" s="116" t="s">
        <v>321</v>
      </c>
      <c r="G502" s="118">
        <v>0.01154</v>
      </c>
      <c r="H502" s="118"/>
      <c r="I502" s="119">
        <v>22.45</v>
      </c>
      <c r="J502" s="119"/>
      <c r="K502" s="119">
        <f>ROUND(ROUND(G502,8)*I502,2)</f>
        <v>0.26</v>
      </c>
    </row>
    <row r="503" ht="15" customHeight="1" spans="1:11">
      <c r="A503" s="56"/>
      <c r="B503" s="56"/>
      <c r="C503" s="56"/>
      <c r="D503" s="56"/>
      <c r="E503" s="56"/>
      <c r="F503" s="56"/>
      <c r="G503" s="120" t="s">
        <v>328</v>
      </c>
      <c r="H503" s="120"/>
      <c r="I503" s="120"/>
      <c r="J503" s="120"/>
      <c r="K503" s="121">
        <f>SUM(K502:K502)</f>
        <v>0.26</v>
      </c>
    </row>
    <row r="504" ht="15" customHeight="1" spans="1:11">
      <c r="A504" s="56"/>
      <c r="B504" s="56"/>
      <c r="C504" s="56"/>
      <c r="D504" s="56"/>
      <c r="E504" s="56"/>
      <c r="F504" s="56"/>
      <c r="G504" s="65" t="s">
        <v>304</v>
      </c>
      <c r="H504" s="65"/>
      <c r="I504" s="65"/>
      <c r="J504" s="65"/>
      <c r="K504" s="122">
        <f>ROUND(SUM(K503),2)</f>
        <v>0.26</v>
      </c>
    </row>
    <row r="505" ht="10.05" customHeight="1" spans="1:11">
      <c r="A505" s="56"/>
      <c r="B505" s="56"/>
      <c r="C505" s="56"/>
      <c r="D505" s="56"/>
      <c r="E505" s="56"/>
      <c r="F505" s="56"/>
      <c r="G505" s="112"/>
      <c r="H505" s="112"/>
      <c r="I505" s="112"/>
      <c r="J505" s="112"/>
      <c r="K505" s="112"/>
    </row>
    <row r="506" ht="19.95" customHeight="1" spans="1:11">
      <c r="A506" s="113" t="s">
        <v>616</v>
      </c>
      <c r="B506" s="113"/>
      <c r="C506" s="113"/>
      <c r="D506" s="113"/>
      <c r="E506" s="113"/>
      <c r="F506" s="113"/>
      <c r="G506" s="113"/>
      <c r="H506" s="113"/>
      <c r="I506" s="113"/>
      <c r="J506" s="113"/>
      <c r="K506" s="113"/>
    </row>
    <row r="507" ht="15" customHeight="1" spans="1:11">
      <c r="A507" s="114" t="s">
        <v>325</v>
      </c>
      <c r="B507" s="114"/>
      <c r="C507" s="114"/>
      <c r="D507" s="115" t="s">
        <v>298</v>
      </c>
      <c r="E507" s="115"/>
      <c r="F507" s="115" t="s">
        <v>299</v>
      </c>
      <c r="G507" s="115" t="s">
        <v>276</v>
      </c>
      <c r="H507" s="115"/>
      <c r="I507" s="115" t="s">
        <v>300</v>
      </c>
      <c r="J507" s="115"/>
      <c r="K507" s="115" t="s">
        <v>301</v>
      </c>
    </row>
    <row r="508" ht="15" customHeight="1" spans="1:11">
      <c r="A508" s="116" t="s">
        <v>617</v>
      </c>
      <c r="B508" s="117" t="s">
        <v>618</v>
      </c>
      <c r="C508" s="117"/>
      <c r="D508" s="116" t="s">
        <v>32</v>
      </c>
      <c r="E508" s="116"/>
      <c r="F508" s="116" t="s">
        <v>321</v>
      </c>
      <c r="G508" s="118">
        <v>0.00831</v>
      </c>
      <c r="H508" s="118"/>
      <c r="I508" s="119">
        <v>24.8</v>
      </c>
      <c r="J508" s="119"/>
      <c r="K508" s="119">
        <f>ROUND(ROUND(G508,8)*I508,2)</f>
        <v>0.21</v>
      </c>
    </row>
    <row r="509" ht="15" customHeight="1" spans="1:11">
      <c r="A509" s="56"/>
      <c r="B509" s="56"/>
      <c r="C509" s="56"/>
      <c r="D509" s="56"/>
      <c r="E509" s="56"/>
      <c r="F509" s="56"/>
      <c r="G509" s="120" t="s">
        <v>328</v>
      </c>
      <c r="H509" s="120"/>
      <c r="I509" s="120"/>
      <c r="J509" s="120"/>
      <c r="K509" s="121">
        <f>SUM(K508:K508)</f>
        <v>0.21</v>
      </c>
    </row>
    <row r="510" ht="15" customHeight="1" spans="1:11">
      <c r="A510" s="56"/>
      <c r="B510" s="56"/>
      <c r="C510" s="56"/>
      <c r="D510" s="56"/>
      <c r="E510" s="56"/>
      <c r="F510" s="56"/>
      <c r="G510" s="65" t="s">
        <v>304</v>
      </c>
      <c r="H510" s="65"/>
      <c r="I510" s="65"/>
      <c r="J510" s="65"/>
      <c r="K510" s="122">
        <f>ROUND(SUM(K509),2)</f>
        <v>0.21</v>
      </c>
    </row>
    <row r="511" ht="10.05" customHeight="1" spans="1:11">
      <c r="A511" s="56"/>
      <c r="B511" s="56"/>
      <c r="C511" s="56"/>
      <c r="D511" s="56"/>
      <c r="E511" s="56"/>
      <c r="F511" s="56"/>
      <c r="G511" s="112"/>
      <c r="H511" s="112"/>
      <c r="I511" s="112"/>
      <c r="J511" s="112"/>
      <c r="K511" s="112"/>
    </row>
    <row r="512" ht="19.95" customHeight="1" spans="1:11">
      <c r="A512" s="113" t="s">
        <v>619</v>
      </c>
      <c r="B512" s="113"/>
      <c r="C512" s="113"/>
      <c r="D512" s="113"/>
      <c r="E512" s="113"/>
      <c r="F512" s="113"/>
      <c r="G512" s="113"/>
      <c r="H512" s="113"/>
      <c r="I512" s="113"/>
      <c r="J512" s="113"/>
      <c r="K512" s="113"/>
    </row>
    <row r="513" ht="15" customHeight="1" spans="1:11">
      <c r="A513" s="114" t="s">
        <v>325</v>
      </c>
      <c r="B513" s="114"/>
      <c r="C513" s="114"/>
      <c r="D513" s="115" t="s">
        <v>298</v>
      </c>
      <c r="E513" s="115"/>
      <c r="F513" s="115" t="s">
        <v>299</v>
      </c>
      <c r="G513" s="115" t="s">
        <v>276</v>
      </c>
      <c r="H513" s="115"/>
      <c r="I513" s="115" t="s">
        <v>300</v>
      </c>
      <c r="J513" s="115"/>
      <c r="K513" s="115" t="s">
        <v>301</v>
      </c>
    </row>
    <row r="514" ht="21" customHeight="1" spans="1:11">
      <c r="A514" s="116" t="s">
        <v>620</v>
      </c>
      <c r="B514" s="117" t="s">
        <v>621</v>
      </c>
      <c r="C514" s="117"/>
      <c r="D514" s="116" t="s">
        <v>32</v>
      </c>
      <c r="E514" s="116"/>
      <c r="F514" s="116" t="s">
        <v>321</v>
      </c>
      <c r="G514" s="118">
        <v>0.01154</v>
      </c>
      <c r="H514" s="118"/>
      <c r="I514" s="119">
        <v>19.69</v>
      </c>
      <c r="J514" s="119"/>
      <c r="K514" s="119">
        <f>ROUND(ROUND(G514,8)*I514,2)</f>
        <v>0.23</v>
      </c>
    </row>
    <row r="515" ht="15" customHeight="1" spans="1:11">
      <c r="A515" s="56"/>
      <c r="B515" s="56"/>
      <c r="C515" s="56"/>
      <c r="D515" s="56"/>
      <c r="E515" s="56"/>
      <c r="F515" s="56"/>
      <c r="G515" s="120" t="s">
        <v>328</v>
      </c>
      <c r="H515" s="120"/>
      <c r="I515" s="120"/>
      <c r="J515" s="120"/>
      <c r="K515" s="121">
        <f>SUM(K514:K514)</f>
        <v>0.23</v>
      </c>
    </row>
    <row r="516" ht="15" customHeight="1" spans="1:11">
      <c r="A516" s="56"/>
      <c r="B516" s="56"/>
      <c r="C516" s="56"/>
      <c r="D516" s="56"/>
      <c r="E516" s="56"/>
      <c r="F516" s="56"/>
      <c r="G516" s="65" t="s">
        <v>304</v>
      </c>
      <c r="H516" s="65"/>
      <c r="I516" s="65"/>
      <c r="J516" s="65"/>
      <c r="K516" s="122">
        <f>ROUND(SUM(K515),2)</f>
        <v>0.23</v>
      </c>
    </row>
    <row r="517" ht="10.05" customHeight="1" spans="1:11">
      <c r="A517" s="56"/>
      <c r="B517" s="56"/>
      <c r="C517" s="56"/>
      <c r="D517" s="56"/>
      <c r="E517" s="56"/>
      <c r="F517" s="56"/>
      <c r="G517" s="112"/>
      <c r="H517" s="112"/>
      <c r="I517" s="112"/>
      <c r="J517" s="112"/>
      <c r="K517" s="112"/>
    </row>
    <row r="518" ht="19.95" customHeight="1" spans="1:11">
      <c r="A518" s="113" t="s">
        <v>622</v>
      </c>
      <c r="B518" s="113"/>
      <c r="C518" s="113"/>
      <c r="D518" s="113"/>
      <c r="E518" s="113"/>
      <c r="F518" s="113"/>
      <c r="G518" s="113"/>
      <c r="H518" s="113"/>
      <c r="I518" s="113"/>
      <c r="J518" s="113"/>
      <c r="K518" s="113"/>
    </row>
    <row r="519" ht="15" customHeight="1" spans="1:11">
      <c r="A519" s="114" t="s">
        <v>325</v>
      </c>
      <c r="B519" s="114"/>
      <c r="C519" s="114"/>
      <c r="D519" s="115" t="s">
        <v>298</v>
      </c>
      <c r="E519" s="115"/>
      <c r="F519" s="115" t="s">
        <v>299</v>
      </c>
      <c r="G519" s="115" t="s">
        <v>276</v>
      </c>
      <c r="H519" s="115"/>
      <c r="I519" s="115" t="s">
        <v>300</v>
      </c>
      <c r="J519" s="115"/>
      <c r="K519" s="115" t="s">
        <v>301</v>
      </c>
    </row>
    <row r="520" ht="15" customHeight="1" spans="1:11">
      <c r="A520" s="116" t="s">
        <v>623</v>
      </c>
      <c r="B520" s="117" t="s">
        <v>624</v>
      </c>
      <c r="C520" s="117"/>
      <c r="D520" s="116" t="s">
        <v>32</v>
      </c>
      <c r="E520" s="116"/>
      <c r="F520" s="116" t="s">
        <v>321</v>
      </c>
      <c r="G520" s="118">
        <v>0.00831</v>
      </c>
      <c r="H520" s="118"/>
      <c r="I520" s="119">
        <v>20.69</v>
      </c>
      <c r="J520" s="119"/>
      <c r="K520" s="119">
        <f>ROUND(ROUND(G520,8)*I520,2)</f>
        <v>0.17</v>
      </c>
    </row>
    <row r="521" ht="15" customHeight="1" spans="1:11">
      <c r="A521" s="56"/>
      <c r="B521" s="56"/>
      <c r="C521" s="56"/>
      <c r="D521" s="56"/>
      <c r="E521" s="56"/>
      <c r="F521" s="56"/>
      <c r="G521" s="120" t="s">
        <v>328</v>
      </c>
      <c r="H521" s="120"/>
      <c r="I521" s="120"/>
      <c r="J521" s="120"/>
      <c r="K521" s="121">
        <f>SUM(K520:K520)</f>
        <v>0.17</v>
      </c>
    </row>
    <row r="522" ht="15" customHeight="1" spans="1:11">
      <c r="A522" s="56"/>
      <c r="B522" s="56"/>
      <c r="C522" s="56"/>
      <c r="D522" s="56"/>
      <c r="E522" s="56"/>
      <c r="F522" s="56"/>
      <c r="G522" s="65" t="s">
        <v>304</v>
      </c>
      <c r="H522" s="65"/>
      <c r="I522" s="65"/>
      <c r="J522" s="65"/>
      <c r="K522" s="122">
        <f>ROUND(SUM(K521),2)</f>
        <v>0.17</v>
      </c>
    </row>
    <row r="523" ht="10.05" customHeight="1" spans="1:11">
      <c r="A523" s="56"/>
      <c r="B523" s="56"/>
      <c r="C523" s="56"/>
      <c r="D523" s="56"/>
      <c r="E523" s="56"/>
      <c r="F523" s="56"/>
      <c r="G523" s="112"/>
      <c r="H523" s="112"/>
      <c r="I523" s="112"/>
      <c r="J523" s="112"/>
      <c r="K523" s="112"/>
    </row>
    <row r="524" ht="19.95" customHeight="1" spans="1:11">
      <c r="A524" s="113" t="s">
        <v>625</v>
      </c>
      <c r="B524" s="113"/>
      <c r="C524" s="113"/>
      <c r="D524" s="113"/>
      <c r="E524" s="113"/>
      <c r="F524" s="113"/>
      <c r="G524" s="113"/>
      <c r="H524" s="113"/>
      <c r="I524" s="113"/>
      <c r="J524" s="113"/>
      <c r="K524" s="113"/>
    </row>
    <row r="525" ht="15" customHeight="1" spans="1:11">
      <c r="A525" s="114" t="s">
        <v>325</v>
      </c>
      <c r="B525" s="114"/>
      <c r="C525" s="114"/>
      <c r="D525" s="115" t="s">
        <v>298</v>
      </c>
      <c r="E525" s="115"/>
      <c r="F525" s="115" t="s">
        <v>299</v>
      </c>
      <c r="G525" s="115" t="s">
        <v>276</v>
      </c>
      <c r="H525" s="115"/>
      <c r="I525" s="115" t="s">
        <v>300</v>
      </c>
      <c r="J525" s="115"/>
      <c r="K525" s="115" t="s">
        <v>301</v>
      </c>
    </row>
    <row r="526" ht="15" customHeight="1" spans="1:11">
      <c r="A526" s="116" t="s">
        <v>626</v>
      </c>
      <c r="B526" s="117" t="s">
        <v>627</v>
      </c>
      <c r="C526" s="117"/>
      <c r="D526" s="116" t="s">
        <v>32</v>
      </c>
      <c r="E526" s="116"/>
      <c r="F526" s="116" t="s">
        <v>321</v>
      </c>
      <c r="G526" s="118">
        <v>0.00831</v>
      </c>
      <c r="H526" s="118"/>
      <c r="I526" s="119">
        <v>19.92</v>
      </c>
      <c r="J526" s="119"/>
      <c r="K526" s="119">
        <f>ROUND(ROUND(G526,8)*I526,2)</f>
        <v>0.17</v>
      </c>
    </row>
    <row r="527" ht="15" customHeight="1" spans="1:11">
      <c r="A527" s="56"/>
      <c r="B527" s="56"/>
      <c r="C527" s="56"/>
      <c r="D527" s="56"/>
      <c r="E527" s="56"/>
      <c r="F527" s="56"/>
      <c r="G527" s="120" t="s">
        <v>328</v>
      </c>
      <c r="H527" s="120"/>
      <c r="I527" s="120"/>
      <c r="J527" s="120"/>
      <c r="K527" s="121">
        <f>SUM(K526:K526)</f>
        <v>0.17</v>
      </c>
    </row>
    <row r="528" ht="15" customHeight="1" spans="1:11">
      <c r="A528" s="56"/>
      <c r="B528" s="56"/>
      <c r="C528" s="56"/>
      <c r="D528" s="56"/>
      <c r="E528" s="56"/>
      <c r="F528" s="56"/>
      <c r="G528" s="65" t="s">
        <v>304</v>
      </c>
      <c r="H528" s="65"/>
      <c r="I528" s="65"/>
      <c r="J528" s="65"/>
      <c r="K528" s="122">
        <f>ROUND(SUM(K527),2)</f>
        <v>0.17</v>
      </c>
    </row>
    <row r="529" ht="10.05" customHeight="1" spans="1:11">
      <c r="A529" s="56"/>
      <c r="B529" s="56"/>
      <c r="C529" s="56"/>
      <c r="D529" s="56"/>
      <c r="E529" s="56"/>
      <c r="F529" s="56"/>
      <c r="G529" s="112"/>
      <c r="H529" s="112"/>
      <c r="I529" s="112"/>
      <c r="J529" s="112"/>
      <c r="K529" s="112"/>
    </row>
    <row r="530" ht="19.95" customHeight="1" spans="1:11">
      <c r="A530" s="113" t="s">
        <v>628</v>
      </c>
      <c r="B530" s="113"/>
      <c r="C530" s="113"/>
      <c r="D530" s="113"/>
      <c r="E530" s="113"/>
      <c r="F530" s="113"/>
      <c r="G530" s="113"/>
      <c r="H530" s="113"/>
      <c r="I530" s="113"/>
      <c r="J530" s="113"/>
      <c r="K530" s="113"/>
    </row>
    <row r="531" ht="15" customHeight="1" spans="1:11">
      <c r="A531" s="114" t="s">
        <v>325</v>
      </c>
      <c r="B531" s="114"/>
      <c r="C531" s="114"/>
      <c r="D531" s="115" t="s">
        <v>298</v>
      </c>
      <c r="E531" s="115"/>
      <c r="F531" s="115" t="s">
        <v>299</v>
      </c>
      <c r="G531" s="115" t="s">
        <v>276</v>
      </c>
      <c r="H531" s="115"/>
      <c r="I531" s="115" t="s">
        <v>300</v>
      </c>
      <c r="J531" s="115"/>
      <c r="K531" s="115" t="s">
        <v>301</v>
      </c>
    </row>
    <row r="532" ht="21" customHeight="1" spans="1:11">
      <c r="A532" s="116" t="s">
        <v>629</v>
      </c>
      <c r="B532" s="117" t="s">
        <v>630</v>
      </c>
      <c r="C532" s="117"/>
      <c r="D532" s="116" t="s">
        <v>32</v>
      </c>
      <c r="E532" s="116"/>
      <c r="F532" s="116" t="s">
        <v>321</v>
      </c>
      <c r="G532" s="118">
        <v>0.00831</v>
      </c>
      <c r="H532" s="118"/>
      <c r="I532" s="119">
        <v>24.8</v>
      </c>
      <c r="J532" s="119"/>
      <c r="K532" s="119">
        <f>ROUND(ROUND(G532,8)*I532,2)</f>
        <v>0.21</v>
      </c>
    </row>
    <row r="533" ht="15" customHeight="1" spans="1:11">
      <c r="A533" s="56"/>
      <c r="B533" s="56"/>
      <c r="C533" s="56"/>
      <c r="D533" s="56"/>
      <c r="E533" s="56"/>
      <c r="F533" s="56"/>
      <c r="G533" s="120" t="s">
        <v>328</v>
      </c>
      <c r="H533" s="120"/>
      <c r="I533" s="120"/>
      <c r="J533" s="120"/>
      <c r="K533" s="121">
        <f>SUM(K532:K532)</f>
        <v>0.21</v>
      </c>
    </row>
    <row r="534" ht="15" customHeight="1" spans="1:11">
      <c r="A534" s="56"/>
      <c r="B534" s="56"/>
      <c r="C534" s="56"/>
      <c r="D534" s="56"/>
      <c r="E534" s="56"/>
      <c r="F534" s="56"/>
      <c r="G534" s="65" t="s">
        <v>304</v>
      </c>
      <c r="H534" s="65"/>
      <c r="I534" s="65"/>
      <c r="J534" s="65"/>
      <c r="K534" s="122">
        <f>ROUND(SUM(K533),2)</f>
        <v>0.21</v>
      </c>
    </row>
    <row r="535" ht="10.05" customHeight="1" spans="1:11">
      <c r="A535" s="56"/>
      <c r="B535" s="56"/>
      <c r="C535" s="56"/>
      <c r="D535" s="56"/>
      <c r="E535" s="56"/>
      <c r="F535" s="56"/>
      <c r="G535" s="112"/>
      <c r="H535" s="112"/>
      <c r="I535" s="112"/>
      <c r="J535" s="112"/>
      <c r="K535" s="112"/>
    </row>
    <row r="536" ht="19.95" customHeight="1" spans="1:11">
      <c r="A536" s="113" t="s">
        <v>631</v>
      </c>
      <c r="B536" s="113"/>
      <c r="C536" s="113"/>
      <c r="D536" s="113"/>
      <c r="E536" s="113"/>
      <c r="F536" s="113"/>
      <c r="G536" s="113"/>
      <c r="H536" s="113"/>
      <c r="I536" s="113"/>
      <c r="J536" s="113"/>
      <c r="K536" s="113"/>
    </row>
    <row r="537" ht="15" customHeight="1" spans="1:11">
      <c r="A537" s="114" t="s">
        <v>325</v>
      </c>
      <c r="B537" s="114"/>
      <c r="C537" s="114"/>
      <c r="D537" s="115" t="s">
        <v>298</v>
      </c>
      <c r="E537" s="115"/>
      <c r="F537" s="115" t="s">
        <v>299</v>
      </c>
      <c r="G537" s="115" t="s">
        <v>276</v>
      </c>
      <c r="H537" s="115"/>
      <c r="I537" s="115" t="s">
        <v>300</v>
      </c>
      <c r="J537" s="115"/>
      <c r="K537" s="115" t="s">
        <v>301</v>
      </c>
    </row>
    <row r="538" ht="15" customHeight="1" spans="1:11">
      <c r="A538" s="116" t="s">
        <v>632</v>
      </c>
      <c r="B538" s="117" t="s">
        <v>633</v>
      </c>
      <c r="C538" s="117"/>
      <c r="D538" s="116" t="s">
        <v>32</v>
      </c>
      <c r="E538" s="116"/>
      <c r="F538" s="116" t="s">
        <v>321</v>
      </c>
      <c r="G538" s="118">
        <v>0.0212</v>
      </c>
      <c r="H538" s="118"/>
      <c r="I538" s="119">
        <v>22.45</v>
      </c>
      <c r="J538" s="119"/>
      <c r="K538" s="119">
        <f>ROUND(ROUND(G538,8)*I538,2)</f>
        <v>0.48</v>
      </c>
    </row>
    <row r="539" ht="15" customHeight="1" spans="1:11">
      <c r="A539" s="56"/>
      <c r="B539" s="56"/>
      <c r="C539" s="56"/>
      <c r="D539" s="56"/>
      <c r="E539" s="56"/>
      <c r="F539" s="56"/>
      <c r="G539" s="120" t="s">
        <v>328</v>
      </c>
      <c r="H539" s="120"/>
      <c r="I539" s="120"/>
      <c r="J539" s="120"/>
      <c r="K539" s="121">
        <f>SUM(K538:K538)</f>
        <v>0.48</v>
      </c>
    </row>
    <row r="540" ht="15" customHeight="1" spans="1:11">
      <c r="A540" s="56"/>
      <c r="B540" s="56"/>
      <c r="C540" s="56"/>
      <c r="D540" s="56"/>
      <c r="E540" s="56"/>
      <c r="F540" s="56"/>
      <c r="G540" s="65" t="s">
        <v>304</v>
      </c>
      <c r="H540" s="65"/>
      <c r="I540" s="65"/>
      <c r="J540" s="65"/>
      <c r="K540" s="122">
        <f>ROUND(SUM(K539),2)</f>
        <v>0.48</v>
      </c>
    </row>
    <row r="541" ht="10.05" customHeight="1" spans="1:11">
      <c r="A541" s="56"/>
      <c r="B541" s="56"/>
      <c r="C541" s="56"/>
      <c r="D541" s="56"/>
      <c r="E541" s="56"/>
      <c r="F541" s="56"/>
      <c r="G541" s="112"/>
      <c r="H541" s="112"/>
      <c r="I541" s="112"/>
      <c r="J541" s="112"/>
      <c r="K541" s="112"/>
    </row>
    <row r="542" ht="19.95" customHeight="1" spans="1:11">
      <c r="A542" s="113" t="s">
        <v>634</v>
      </c>
      <c r="B542" s="113"/>
      <c r="C542" s="113"/>
      <c r="D542" s="113"/>
      <c r="E542" s="113"/>
      <c r="F542" s="113"/>
      <c r="G542" s="113"/>
      <c r="H542" s="113"/>
      <c r="I542" s="113"/>
      <c r="J542" s="113"/>
      <c r="K542" s="113"/>
    </row>
    <row r="543" ht="15" customHeight="1" spans="1:11">
      <c r="A543" s="114" t="s">
        <v>325</v>
      </c>
      <c r="B543" s="114"/>
      <c r="C543" s="114"/>
      <c r="D543" s="115" t="s">
        <v>298</v>
      </c>
      <c r="E543" s="115"/>
      <c r="F543" s="115" t="s">
        <v>299</v>
      </c>
      <c r="G543" s="115" t="s">
        <v>276</v>
      </c>
      <c r="H543" s="115"/>
      <c r="I543" s="115" t="s">
        <v>300</v>
      </c>
      <c r="J543" s="115"/>
      <c r="K543" s="115" t="s">
        <v>301</v>
      </c>
    </row>
    <row r="544" ht="15" customHeight="1" spans="1:11">
      <c r="A544" s="116" t="s">
        <v>635</v>
      </c>
      <c r="B544" s="117" t="s">
        <v>636</v>
      </c>
      <c r="C544" s="117"/>
      <c r="D544" s="116" t="s">
        <v>32</v>
      </c>
      <c r="E544" s="116"/>
      <c r="F544" s="116" t="s">
        <v>321</v>
      </c>
      <c r="G544" s="118">
        <v>0.01476</v>
      </c>
      <c r="H544" s="118"/>
      <c r="I544" s="119">
        <v>22.45</v>
      </c>
      <c r="J544" s="119"/>
      <c r="K544" s="119">
        <f>ROUND(ROUND(G544,8)*I544,2)</f>
        <v>0.33</v>
      </c>
    </row>
    <row r="545" ht="15" customHeight="1" spans="1:11">
      <c r="A545" s="56"/>
      <c r="B545" s="56"/>
      <c r="C545" s="56"/>
      <c r="D545" s="56"/>
      <c r="E545" s="56"/>
      <c r="F545" s="56"/>
      <c r="G545" s="120" t="s">
        <v>328</v>
      </c>
      <c r="H545" s="120"/>
      <c r="I545" s="120"/>
      <c r="J545" s="120"/>
      <c r="K545" s="121">
        <f>SUM(K544:K544)</f>
        <v>0.33</v>
      </c>
    </row>
    <row r="546" ht="15" customHeight="1" spans="1:11">
      <c r="A546" s="56"/>
      <c r="B546" s="56"/>
      <c r="C546" s="56"/>
      <c r="D546" s="56"/>
      <c r="E546" s="56"/>
      <c r="F546" s="56"/>
      <c r="G546" s="65" t="s">
        <v>304</v>
      </c>
      <c r="H546" s="65"/>
      <c r="I546" s="65"/>
      <c r="J546" s="65"/>
      <c r="K546" s="122">
        <f>ROUND(SUM(K545),2)</f>
        <v>0.33</v>
      </c>
    </row>
    <row r="547" ht="10.05" customHeight="1" spans="1:11">
      <c r="A547" s="56"/>
      <c r="B547" s="56"/>
      <c r="C547" s="56"/>
      <c r="D547" s="56"/>
      <c r="E547" s="56"/>
      <c r="F547" s="56"/>
      <c r="G547" s="112"/>
      <c r="H547" s="112"/>
      <c r="I547" s="112"/>
      <c r="J547" s="112"/>
      <c r="K547" s="112"/>
    </row>
    <row r="548" ht="19.95" customHeight="1" spans="1:11">
      <c r="A548" s="113" t="s">
        <v>637</v>
      </c>
      <c r="B548" s="113"/>
      <c r="C548" s="113"/>
      <c r="D548" s="113"/>
      <c r="E548" s="113"/>
      <c r="F548" s="113"/>
      <c r="G548" s="113"/>
      <c r="H548" s="113"/>
      <c r="I548" s="113"/>
      <c r="J548" s="113"/>
      <c r="K548" s="113"/>
    </row>
    <row r="549" ht="15" customHeight="1" spans="1:11">
      <c r="A549" s="114" t="s">
        <v>325</v>
      </c>
      <c r="B549" s="114"/>
      <c r="C549" s="114"/>
      <c r="D549" s="115" t="s">
        <v>298</v>
      </c>
      <c r="E549" s="115"/>
      <c r="F549" s="115" t="s">
        <v>299</v>
      </c>
      <c r="G549" s="115" t="s">
        <v>276</v>
      </c>
      <c r="H549" s="115"/>
      <c r="I549" s="115" t="s">
        <v>300</v>
      </c>
      <c r="J549" s="115"/>
      <c r="K549" s="115" t="s">
        <v>301</v>
      </c>
    </row>
    <row r="550" ht="15" customHeight="1" spans="1:11">
      <c r="A550" s="116" t="s">
        <v>638</v>
      </c>
      <c r="B550" s="117" t="s">
        <v>639</v>
      </c>
      <c r="C550" s="117"/>
      <c r="D550" s="116" t="s">
        <v>32</v>
      </c>
      <c r="E550" s="116"/>
      <c r="F550" s="116" t="s">
        <v>321</v>
      </c>
      <c r="G550" s="118">
        <v>0.0212</v>
      </c>
      <c r="H550" s="118"/>
      <c r="I550" s="119">
        <v>16.89</v>
      </c>
      <c r="J550" s="119"/>
      <c r="K550" s="119">
        <f>ROUND(ROUND(G550,8)*I550,2)</f>
        <v>0.36</v>
      </c>
    </row>
    <row r="551" ht="15" customHeight="1" spans="1:11">
      <c r="A551" s="56"/>
      <c r="B551" s="56"/>
      <c r="C551" s="56"/>
      <c r="D551" s="56"/>
      <c r="E551" s="56"/>
      <c r="F551" s="56"/>
      <c r="G551" s="120" t="s">
        <v>328</v>
      </c>
      <c r="H551" s="120"/>
      <c r="I551" s="120"/>
      <c r="J551" s="120"/>
      <c r="K551" s="121">
        <f>SUM(K550:K550)</f>
        <v>0.36</v>
      </c>
    </row>
    <row r="552" ht="15" customHeight="1" spans="1:11">
      <c r="A552" s="56"/>
      <c r="B552" s="56"/>
      <c r="C552" s="56"/>
      <c r="D552" s="56"/>
      <c r="E552" s="56"/>
      <c r="F552" s="56"/>
      <c r="G552" s="65" t="s">
        <v>304</v>
      </c>
      <c r="H552" s="65"/>
      <c r="I552" s="65"/>
      <c r="J552" s="65"/>
      <c r="K552" s="122">
        <f>ROUND(SUM(K551),2)</f>
        <v>0.36</v>
      </c>
    </row>
    <row r="553" ht="10.05" customHeight="1" spans="1:11">
      <c r="A553" s="56"/>
      <c r="B553" s="56"/>
      <c r="C553" s="56"/>
      <c r="D553" s="56"/>
      <c r="E553" s="56"/>
      <c r="F553" s="56"/>
      <c r="G553" s="112"/>
      <c r="H553" s="112"/>
      <c r="I553" s="112"/>
      <c r="J553" s="112"/>
      <c r="K553" s="112"/>
    </row>
    <row r="554" ht="19.95" customHeight="1" spans="1:11">
      <c r="A554" s="113" t="s">
        <v>640</v>
      </c>
      <c r="B554" s="113"/>
      <c r="C554" s="113"/>
      <c r="D554" s="113"/>
      <c r="E554" s="113"/>
      <c r="F554" s="113"/>
      <c r="G554" s="113"/>
      <c r="H554" s="113"/>
      <c r="I554" s="113"/>
      <c r="J554" s="113"/>
      <c r="K554" s="113"/>
    </row>
    <row r="555" ht="15" customHeight="1" spans="1:11">
      <c r="A555" s="114" t="s">
        <v>325</v>
      </c>
      <c r="B555" s="114"/>
      <c r="C555" s="114"/>
      <c r="D555" s="115" t="s">
        <v>298</v>
      </c>
      <c r="E555" s="115"/>
      <c r="F555" s="115" t="s">
        <v>299</v>
      </c>
      <c r="G555" s="115" t="s">
        <v>276</v>
      </c>
      <c r="H555" s="115"/>
      <c r="I555" s="115" t="s">
        <v>300</v>
      </c>
      <c r="J555" s="115"/>
      <c r="K555" s="115" t="s">
        <v>301</v>
      </c>
    </row>
    <row r="556" ht="15" customHeight="1" spans="1:11">
      <c r="A556" s="116" t="s">
        <v>326</v>
      </c>
      <c r="B556" s="117" t="s">
        <v>327</v>
      </c>
      <c r="C556" s="117"/>
      <c r="D556" s="116" t="s">
        <v>32</v>
      </c>
      <c r="E556" s="116"/>
      <c r="F556" s="116" t="s">
        <v>43</v>
      </c>
      <c r="G556" s="118">
        <v>0.00626</v>
      </c>
      <c r="H556" s="118"/>
      <c r="I556" s="119">
        <v>5471.41</v>
      </c>
      <c r="J556" s="119"/>
      <c r="K556" s="119">
        <f>ROUND(ROUND(G556,8)*I556,2)</f>
        <v>34.25</v>
      </c>
    </row>
    <row r="557" ht="15" customHeight="1" spans="1:11">
      <c r="A557" s="56"/>
      <c r="B557" s="56"/>
      <c r="C557" s="56"/>
      <c r="D557" s="56"/>
      <c r="E557" s="56"/>
      <c r="F557" s="56"/>
      <c r="G557" s="120" t="s">
        <v>328</v>
      </c>
      <c r="H557" s="120"/>
      <c r="I557" s="120"/>
      <c r="J557" s="120"/>
      <c r="K557" s="121">
        <f>SUM(K556:K556)</f>
        <v>34.25</v>
      </c>
    </row>
    <row r="558" ht="15" customHeight="1" spans="1:11">
      <c r="A558" s="56"/>
      <c r="B558" s="56"/>
      <c r="C558" s="56"/>
      <c r="D558" s="56"/>
      <c r="E558" s="56"/>
      <c r="F558" s="56"/>
      <c r="G558" s="65" t="s">
        <v>304</v>
      </c>
      <c r="H558" s="65"/>
      <c r="I558" s="65"/>
      <c r="J558" s="65"/>
      <c r="K558" s="122">
        <f>ROUND(SUM(K557),2)</f>
        <v>34.25</v>
      </c>
    </row>
    <row r="559" ht="10.05" customHeight="1" spans="1:11">
      <c r="A559" s="56"/>
      <c r="B559" s="56"/>
      <c r="C559" s="56"/>
      <c r="D559" s="56"/>
      <c r="E559" s="56"/>
      <c r="F559" s="56"/>
      <c r="G559" s="112"/>
      <c r="H559" s="112"/>
      <c r="I559" s="112"/>
      <c r="J559" s="112"/>
      <c r="K559" s="112"/>
    </row>
    <row r="560" ht="19.95" customHeight="1" spans="1:11">
      <c r="A560" s="113" t="s">
        <v>641</v>
      </c>
      <c r="B560" s="113"/>
      <c r="C560" s="113"/>
      <c r="D560" s="113"/>
      <c r="E560" s="113"/>
      <c r="F560" s="113"/>
      <c r="G560" s="113"/>
      <c r="H560" s="113"/>
      <c r="I560" s="113"/>
      <c r="J560" s="113"/>
      <c r="K560" s="113"/>
    </row>
    <row r="561" ht="15" customHeight="1" spans="1:11">
      <c r="A561" s="114" t="s">
        <v>325</v>
      </c>
      <c r="B561" s="114"/>
      <c r="C561" s="114"/>
      <c r="D561" s="115" t="s">
        <v>298</v>
      </c>
      <c r="E561" s="115"/>
      <c r="F561" s="115" t="s">
        <v>299</v>
      </c>
      <c r="G561" s="115" t="s">
        <v>276</v>
      </c>
      <c r="H561" s="115"/>
      <c r="I561" s="115" t="s">
        <v>300</v>
      </c>
      <c r="J561" s="115"/>
      <c r="K561" s="115" t="s">
        <v>301</v>
      </c>
    </row>
    <row r="562" ht="21" customHeight="1" spans="1:11">
      <c r="A562" s="116" t="s">
        <v>620</v>
      </c>
      <c r="B562" s="117" t="s">
        <v>621</v>
      </c>
      <c r="C562" s="117"/>
      <c r="D562" s="116" t="s">
        <v>32</v>
      </c>
      <c r="E562" s="116"/>
      <c r="F562" s="116" t="s">
        <v>321</v>
      </c>
      <c r="G562" s="118">
        <v>0.01154</v>
      </c>
      <c r="H562" s="118"/>
      <c r="I562" s="119">
        <v>19.69</v>
      </c>
      <c r="J562" s="119"/>
      <c r="K562" s="119">
        <f>ROUND(ROUND(G562,8)*I562,2)</f>
        <v>0.23</v>
      </c>
    </row>
    <row r="563" ht="15" customHeight="1" spans="1:11">
      <c r="A563" s="56"/>
      <c r="B563" s="56"/>
      <c r="C563" s="56"/>
      <c r="D563" s="56"/>
      <c r="E563" s="56"/>
      <c r="F563" s="56"/>
      <c r="G563" s="120" t="s">
        <v>328</v>
      </c>
      <c r="H563" s="120"/>
      <c r="I563" s="120"/>
      <c r="J563" s="120"/>
      <c r="K563" s="121">
        <f>SUM(K562:K562)</f>
        <v>0.23</v>
      </c>
    </row>
    <row r="564" ht="15" customHeight="1" spans="1:11">
      <c r="A564" s="56"/>
      <c r="B564" s="56"/>
      <c r="C564" s="56"/>
      <c r="D564" s="56"/>
      <c r="E564" s="56"/>
      <c r="F564" s="56"/>
      <c r="G564" s="65" t="s">
        <v>304</v>
      </c>
      <c r="H564" s="65"/>
      <c r="I564" s="65"/>
      <c r="J564" s="65"/>
      <c r="K564" s="122">
        <f>ROUND(SUM(K563),2)</f>
        <v>0.23</v>
      </c>
    </row>
    <row r="565" ht="10.05" customHeight="1" spans="1:11">
      <c r="A565" s="56"/>
      <c r="B565" s="56"/>
      <c r="C565" s="56"/>
      <c r="D565" s="56"/>
      <c r="E565" s="56"/>
      <c r="F565" s="56"/>
      <c r="G565" s="112"/>
      <c r="H565" s="112"/>
      <c r="I565" s="112"/>
      <c r="J565" s="112"/>
      <c r="K565" s="112"/>
    </row>
    <row r="566" ht="19.95" customHeight="1" spans="1:11">
      <c r="A566" s="113" t="s">
        <v>642</v>
      </c>
      <c r="B566" s="113"/>
      <c r="C566" s="113"/>
      <c r="D566" s="113"/>
      <c r="E566" s="113"/>
      <c r="F566" s="113"/>
      <c r="G566" s="113"/>
      <c r="H566" s="113"/>
      <c r="I566" s="113"/>
      <c r="J566" s="113"/>
      <c r="K566" s="113"/>
    </row>
    <row r="567" ht="13.05" customHeight="1" spans="1:11">
      <c r="A567" s="123" t="s">
        <v>643</v>
      </c>
      <c r="B567" s="123"/>
      <c r="C567" s="123"/>
      <c r="D567" s="124" t="s">
        <v>644</v>
      </c>
      <c r="E567" s="115" t="s">
        <v>645</v>
      </c>
      <c r="F567" s="115"/>
      <c r="G567" s="115" t="s">
        <v>646</v>
      </c>
      <c r="H567" s="115"/>
      <c r="I567" s="115"/>
      <c r="J567" s="115"/>
      <c r="K567" s="115" t="s">
        <v>647</v>
      </c>
    </row>
    <row r="568" customHeight="1" spans="1:11">
      <c r="A568" s="123"/>
      <c r="B568" s="123"/>
      <c r="C568" s="123"/>
      <c r="D568" s="124"/>
      <c r="E568" s="115" t="s">
        <v>648</v>
      </c>
      <c r="F568" s="115" t="s">
        <v>649</v>
      </c>
      <c r="G568" s="115" t="s">
        <v>648</v>
      </c>
      <c r="H568" s="115"/>
      <c r="I568" s="115" t="s">
        <v>649</v>
      </c>
      <c r="J568" s="115"/>
      <c r="K568" s="115"/>
    </row>
    <row r="569" ht="15" customHeight="1" spans="1:11">
      <c r="A569" s="125" t="s">
        <v>650</v>
      </c>
      <c r="B569" s="126" t="s">
        <v>651</v>
      </c>
      <c r="C569" s="126"/>
      <c r="D569" s="127">
        <v>2</v>
      </c>
      <c r="E569" s="128">
        <v>0.5</v>
      </c>
      <c r="F569" s="128">
        <v>0.5</v>
      </c>
      <c r="G569" s="129">
        <v>280.3525</v>
      </c>
      <c r="H569" s="129"/>
      <c r="I569" s="129">
        <v>90.1741</v>
      </c>
      <c r="J569" s="129"/>
      <c r="K569" s="129">
        <f>ROUND(D569*(ROUND(E569*G569,4)+ROUND(F569*I569,4)),4)</f>
        <v>370.5268</v>
      </c>
    </row>
    <row r="570" ht="16.05" customHeight="1" spans="1:11">
      <c r="A570" s="125" t="s">
        <v>652</v>
      </c>
      <c r="B570" s="126" t="s">
        <v>653</v>
      </c>
      <c r="C570" s="126"/>
      <c r="D570" s="127">
        <v>1</v>
      </c>
      <c r="E570" s="128">
        <v>1</v>
      </c>
      <c r="F570" s="128">
        <v>0</v>
      </c>
      <c r="G570" s="129">
        <v>316.3314</v>
      </c>
      <c r="H570" s="129"/>
      <c r="I570" s="129">
        <v>111.996</v>
      </c>
      <c r="J570" s="129"/>
      <c r="K570" s="129">
        <f>ROUND(D570*(ROUND(E570*G570,4)+ROUND(F570*I570,4)),4)</f>
        <v>316.3314</v>
      </c>
    </row>
    <row r="571" ht="15" customHeight="1" spans="1:11">
      <c r="A571" s="55"/>
      <c r="B571" s="55"/>
      <c r="C571" s="55"/>
      <c r="D571" s="55"/>
      <c r="E571" s="55"/>
      <c r="F571" s="55"/>
      <c r="G571" s="65" t="s">
        <v>654</v>
      </c>
      <c r="H571" s="65"/>
      <c r="I571" s="65"/>
      <c r="J571" s="65"/>
      <c r="K571" s="130">
        <f>SUM(K568:K570)</f>
        <v>686.8582</v>
      </c>
    </row>
    <row r="572" ht="19.95" customHeight="1" spans="1:11">
      <c r="A572" s="131" t="s">
        <v>5</v>
      </c>
      <c r="B572" s="131"/>
      <c r="C572" s="131"/>
      <c r="D572" s="131"/>
      <c r="E572" s="131"/>
      <c r="F572" s="115" t="s">
        <v>299</v>
      </c>
      <c r="G572" s="115" t="s">
        <v>655</v>
      </c>
      <c r="H572" s="115"/>
      <c r="I572" s="115" t="s">
        <v>656</v>
      </c>
      <c r="J572" s="115"/>
      <c r="K572" s="115" t="s">
        <v>647</v>
      </c>
    </row>
    <row r="573" ht="15" customHeight="1" spans="1:11">
      <c r="A573" s="125" t="s">
        <v>657</v>
      </c>
      <c r="B573" s="132" t="s">
        <v>658</v>
      </c>
      <c r="C573" s="132"/>
      <c r="D573" s="132"/>
      <c r="E573" s="132"/>
      <c r="F573" s="125" t="s">
        <v>659</v>
      </c>
      <c r="G573" s="127">
        <v>2</v>
      </c>
      <c r="H573" s="127"/>
      <c r="I573" s="133">
        <v>23.37</v>
      </c>
      <c r="J573" s="133"/>
      <c r="K573" s="133">
        <f>ROUND(ROUND(G573,8)*I573,2)</f>
        <v>46.74</v>
      </c>
    </row>
    <row r="574" ht="15" customHeight="1" spans="1:11">
      <c r="A574" s="55"/>
      <c r="B574" s="55"/>
      <c r="C574" s="55"/>
      <c r="D574" s="55"/>
      <c r="E574" s="55"/>
      <c r="F574" s="55"/>
      <c r="G574" s="65" t="s">
        <v>660</v>
      </c>
      <c r="H574" s="65"/>
      <c r="I574" s="65"/>
      <c r="J574" s="65"/>
      <c r="K574" s="122">
        <f>SUM(K573:K573)</f>
        <v>46.74</v>
      </c>
    </row>
    <row r="575" ht="15" customHeight="1" spans="1:11">
      <c r="A575" s="56"/>
      <c r="B575" s="56"/>
      <c r="C575" s="56"/>
      <c r="D575" s="56"/>
      <c r="E575" s="56"/>
      <c r="F575" s="56"/>
      <c r="G575" s="65" t="s">
        <v>661</v>
      </c>
      <c r="H575" s="65"/>
      <c r="I575" s="65"/>
      <c r="J575" s="65"/>
      <c r="K575" s="129">
        <f>SUM(K571,K574)</f>
        <v>733.5982</v>
      </c>
    </row>
    <row r="576" ht="15" customHeight="1" spans="1:11">
      <c r="A576" s="56"/>
      <c r="B576" s="56"/>
      <c r="C576" s="56"/>
      <c r="D576" s="56"/>
      <c r="E576" s="56"/>
      <c r="F576" s="56"/>
      <c r="G576" s="65" t="s">
        <v>662</v>
      </c>
      <c r="H576" s="65"/>
      <c r="I576" s="65"/>
      <c r="J576" s="65"/>
      <c r="K576" s="134">
        <v>21.37</v>
      </c>
    </row>
    <row r="577" ht="15" customHeight="1" spans="1:11">
      <c r="A577" s="56"/>
      <c r="B577" s="56"/>
      <c r="C577" s="56"/>
      <c r="D577" s="56"/>
      <c r="E577" s="56"/>
      <c r="F577" s="56"/>
      <c r="G577" s="65" t="s">
        <v>663</v>
      </c>
      <c r="H577" s="65"/>
      <c r="I577" s="65"/>
      <c r="J577" s="65"/>
      <c r="K577" s="129">
        <f>ROUND(K575/K576,4)</f>
        <v>34.3284</v>
      </c>
    </row>
    <row r="578" ht="15" customHeight="1" spans="1:11">
      <c r="A578" s="56"/>
      <c r="B578" s="56"/>
      <c r="C578" s="56"/>
      <c r="D578" s="56"/>
      <c r="E578" s="56"/>
      <c r="F578" s="56"/>
      <c r="G578" s="65" t="s">
        <v>664</v>
      </c>
      <c r="H578" s="65"/>
      <c r="I578" s="65"/>
      <c r="J578" s="65"/>
      <c r="K578" s="129">
        <f>SUM(K577)</f>
        <v>34.3284</v>
      </c>
    </row>
    <row r="579" ht="15" customHeight="1" spans="1:11">
      <c r="A579" s="56"/>
      <c r="B579" s="56"/>
      <c r="C579" s="56"/>
      <c r="D579" s="56"/>
      <c r="E579" s="56"/>
      <c r="F579" s="56"/>
      <c r="G579" s="65" t="s">
        <v>304</v>
      </c>
      <c r="H579" s="65"/>
      <c r="I579" s="65"/>
      <c r="J579" s="65"/>
      <c r="K579" s="122">
        <f>ROUND(SUM(K578),2)</f>
        <v>34.33</v>
      </c>
    </row>
    <row r="580" ht="10.05" customHeight="1" spans="1:11">
      <c r="A580" s="56"/>
      <c r="B580" s="56"/>
      <c r="C580" s="56"/>
      <c r="D580" s="56"/>
      <c r="E580" s="56"/>
      <c r="F580" s="56"/>
      <c r="G580" s="112"/>
      <c r="H580" s="112"/>
      <c r="I580" s="112"/>
      <c r="J580" s="112"/>
      <c r="K580" s="112"/>
    </row>
    <row r="581" ht="19.95" customHeight="1" spans="1:11">
      <c r="A581" s="113" t="s">
        <v>665</v>
      </c>
      <c r="B581" s="113"/>
      <c r="C581" s="113"/>
      <c r="D581" s="113"/>
      <c r="E581" s="113"/>
      <c r="F581" s="113"/>
      <c r="G581" s="113"/>
      <c r="H581" s="113"/>
      <c r="I581" s="113"/>
      <c r="J581" s="113"/>
      <c r="K581" s="113"/>
    </row>
    <row r="582" ht="13.05" customHeight="1" spans="1:11">
      <c r="A582" s="123" t="s">
        <v>643</v>
      </c>
      <c r="B582" s="123"/>
      <c r="C582" s="123"/>
      <c r="D582" s="124" t="s">
        <v>644</v>
      </c>
      <c r="E582" s="115" t="s">
        <v>645</v>
      </c>
      <c r="F582" s="115"/>
      <c r="G582" s="115" t="s">
        <v>646</v>
      </c>
      <c r="H582" s="115"/>
      <c r="I582" s="115"/>
      <c r="J582" s="115"/>
      <c r="K582" s="115" t="s">
        <v>647</v>
      </c>
    </row>
    <row r="583" customHeight="1" spans="1:11">
      <c r="A583" s="123"/>
      <c r="B583" s="123"/>
      <c r="C583" s="123"/>
      <c r="D583" s="124"/>
      <c r="E583" s="115" t="s">
        <v>648</v>
      </c>
      <c r="F583" s="115" t="s">
        <v>649</v>
      </c>
      <c r="G583" s="115" t="s">
        <v>648</v>
      </c>
      <c r="H583" s="115"/>
      <c r="I583" s="115" t="s">
        <v>649</v>
      </c>
      <c r="J583" s="115"/>
      <c r="K583" s="115"/>
    </row>
    <row r="584" ht="15" customHeight="1" spans="1:11">
      <c r="A584" s="125" t="s">
        <v>650</v>
      </c>
      <c r="B584" s="126" t="s">
        <v>651</v>
      </c>
      <c r="C584" s="126"/>
      <c r="D584" s="127">
        <v>1</v>
      </c>
      <c r="E584" s="128">
        <v>1</v>
      </c>
      <c r="F584" s="128">
        <v>0</v>
      </c>
      <c r="G584" s="129">
        <v>280.3525</v>
      </c>
      <c r="H584" s="129"/>
      <c r="I584" s="129">
        <v>90.1741</v>
      </c>
      <c r="J584" s="129"/>
      <c r="K584" s="129">
        <f>ROUND(D584*(ROUND(E584*G584,4)+ROUND(F584*I584,4)),4)</f>
        <v>280.3525</v>
      </c>
    </row>
    <row r="585" ht="15" customHeight="1" spans="1:11">
      <c r="A585" s="55"/>
      <c r="B585" s="55"/>
      <c r="C585" s="55"/>
      <c r="D585" s="55"/>
      <c r="E585" s="55"/>
      <c r="F585" s="55"/>
      <c r="G585" s="65" t="s">
        <v>654</v>
      </c>
      <c r="H585" s="65"/>
      <c r="I585" s="65"/>
      <c r="J585" s="65"/>
      <c r="K585" s="130">
        <f>SUM(K583:K584)</f>
        <v>280.3525</v>
      </c>
    </row>
    <row r="586" ht="19.95" customHeight="1" spans="1:11">
      <c r="A586" s="131" t="s">
        <v>5</v>
      </c>
      <c r="B586" s="131"/>
      <c r="C586" s="131"/>
      <c r="D586" s="131"/>
      <c r="E586" s="131"/>
      <c r="F586" s="115" t="s">
        <v>299</v>
      </c>
      <c r="G586" s="115" t="s">
        <v>655</v>
      </c>
      <c r="H586" s="115"/>
      <c r="I586" s="115" t="s">
        <v>656</v>
      </c>
      <c r="J586" s="115"/>
      <c r="K586" s="115" t="s">
        <v>647</v>
      </c>
    </row>
    <row r="587" ht="15" customHeight="1" spans="1:11">
      <c r="A587" s="125" t="s">
        <v>657</v>
      </c>
      <c r="B587" s="132" t="s">
        <v>658</v>
      </c>
      <c r="C587" s="132"/>
      <c r="D587" s="132"/>
      <c r="E587" s="132"/>
      <c r="F587" s="125" t="s">
        <v>659</v>
      </c>
      <c r="G587" s="127">
        <v>6</v>
      </c>
      <c r="H587" s="127"/>
      <c r="I587" s="133">
        <v>23.37</v>
      </c>
      <c r="J587" s="133"/>
      <c r="K587" s="133">
        <f>ROUND(ROUND(G587,8)*I587,2)</f>
        <v>140.22</v>
      </c>
    </row>
    <row r="588" ht="15" customHeight="1" spans="1:11">
      <c r="A588" s="55"/>
      <c r="B588" s="55"/>
      <c r="C588" s="55"/>
      <c r="D588" s="55"/>
      <c r="E588" s="55"/>
      <c r="F588" s="55"/>
      <c r="G588" s="65" t="s">
        <v>660</v>
      </c>
      <c r="H588" s="65"/>
      <c r="I588" s="65"/>
      <c r="J588" s="65"/>
      <c r="K588" s="122">
        <f>SUM(K587:K587)</f>
        <v>140.22</v>
      </c>
    </row>
    <row r="589" ht="15" customHeight="1" spans="1:11">
      <c r="A589" s="56"/>
      <c r="B589" s="56"/>
      <c r="C589" s="56"/>
      <c r="D589" s="56"/>
      <c r="E589" s="56"/>
      <c r="F589" s="56"/>
      <c r="G589" s="65" t="s">
        <v>661</v>
      </c>
      <c r="H589" s="65"/>
      <c r="I589" s="65"/>
      <c r="J589" s="65"/>
      <c r="K589" s="129">
        <f>SUM(K585,K588)</f>
        <v>420.5725</v>
      </c>
    </row>
    <row r="590" ht="15" customHeight="1" spans="1:11">
      <c r="A590" s="56"/>
      <c r="B590" s="56"/>
      <c r="C590" s="56"/>
      <c r="D590" s="56"/>
      <c r="E590" s="56"/>
      <c r="F590" s="56"/>
      <c r="G590" s="65" t="s">
        <v>662</v>
      </c>
      <c r="H590" s="65"/>
      <c r="I590" s="65"/>
      <c r="J590" s="65"/>
      <c r="K590" s="134">
        <v>12.34</v>
      </c>
    </row>
    <row r="591" ht="15" customHeight="1" spans="1:11">
      <c r="A591" s="56"/>
      <c r="B591" s="56"/>
      <c r="C591" s="56"/>
      <c r="D591" s="56"/>
      <c r="E591" s="56"/>
      <c r="F591" s="56"/>
      <c r="G591" s="65" t="s">
        <v>663</v>
      </c>
      <c r="H591" s="65"/>
      <c r="I591" s="65"/>
      <c r="J591" s="65"/>
      <c r="K591" s="129">
        <f>ROUND(K589/K590,4)</f>
        <v>34.0821</v>
      </c>
    </row>
    <row r="592" ht="15" customHeight="1" spans="1:11">
      <c r="A592" s="56"/>
      <c r="B592" s="56"/>
      <c r="C592" s="56"/>
      <c r="D592" s="56"/>
      <c r="E592" s="56"/>
      <c r="F592" s="56"/>
      <c r="G592" s="65" t="s">
        <v>666</v>
      </c>
      <c r="H592" s="65"/>
      <c r="I592" s="65"/>
      <c r="J592" s="65"/>
      <c r="K592" s="129">
        <f>ROUND(K591*0.01591,4)</f>
        <v>0.5422</v>
      </c>
    </row>
    <row r="593" ht="15" customHeight="1" spans="1:11">
      <c r="A593" s="56"/>
      <c r="B593" s="56"/>
      <c r="C593" s="56"/>
      <c r="D593" s="56"/>
      <c r="E593" s="56"/>
      <c r="F593" s="56"/>
      <c r="G593" s="65" t="s">
        <v>664</v>
      </c>
      <c r="H593" s="65"/>
      <c r="I593" s="65"/>
      <c r="J593" s="65"/>
      <c r="K593" s="129">
        <f>SUM(K591,K592)</f>
        <v>34.6243</v>
      </c>
    </row>
    <row r="594" ht="15" customHeight="1" spans="1:11">
      <c r="A594" s="56"/>
      <c r="B594" s="56"/>
      <c r="C594" s="56"/>
      <c r="D594" s="56"/>
      <c r="E594" s="56"/>
      <c r="F594" s="56"/>
      <c r="G594" s="65" t="s">
        <v>304</v>
      </c>
      <c r="H594" s="65"/>
      <c r="I594" s="65"/>
      <c r="J594" s="65"/>
      <c r="K594" s="122">
        <f>ROUND(SUM(K593),2)</f>
        <v>34.62</v>
      </c>
    </row>
    <row r="595" ht="10.05" customHeight="1" spans="1:11">
      <c r="A595" s="56"/>
      <c r="B595" s="56"/>
      <c r="C595" s="56"/>
      <c r="D595" s="56"/>
      <c r="E595" s="56"/>
      <c r="F595" s="56"/>
      <c r="G595" s="112"/>
      <c r="H595" s="112"/>
      <c r="I595" s="112"/>
      <c r="J595" s="112"/>
      <c r="K595" s="112"/>
    </row>
    <row r="596" ht="19.95" customHeight="1" spans="1:11">
      <c r="A596" s="113" t="s">
        <v>667</v>
      </c>
      <c r="B596" s="113"/>
      <c r="C596" s="113"/>
      <c r="D596" s="113"/>
      <c r="E596" s="113"/>
      <c r="F596" s="113"/>
      <c r="G596" s="113"/>
      <c r="H596" s="113"/>
      <c r="I596" s="113"/>
      <c r="J596" s="113"/>
      <c r="K596" s="113"/>
    </row>
    <row r="597" ht="15" customHeight="1" spans="1:11">
      <c r="A597" s="114" t="s">
        <v>308</v>
      </c>
      <c r="B597" s="114"/>
      <c r="C597" s="114"/>
      <c r="D597" s="115" t="s">
        <v>298</v>
      </c>
      <c r="E597" s="115"/>
      <c r="F597" s="115" t="s">
        <v>299</v>
      </c>
      <c r="G597" s="115" t="s">
        <v>276</v>
      </c>
      <c r="H597" s="115"/>
      <c r="I597" s="115" t="s">
        <v>300</v>
      </c>
      <c r="J597" s="115"/>
      <c r="K597" s="115" t="s">
        <v>301</v>
      </c>
    </row>
    <row r="598" ht="21" customHeight="1" spans="1:11">
      <c r="A598" s="116" t="s">
        <v>401</v>
      </c>
      <c r="B598" s="117" t="s">
        <v>402</v>
      </c>
      <c r="C598" s="117"/>
      <c r="D598" s="116" t="s">
        <v>32</v>
      </c>
      <c r="E598" s="116"/>
      <c r="F598" s="116" t="s">
        <v>321</v>
      </c>
      <c r="G598" s="118">
        <v>1</v>
      </c>
      <c r="H598" s="118"/>
      <c r="I598" s="119">
        <v>2.79</v>
      </c>
      <c r="J598" s="119"/>
      <c r="K598" s="119">
        <f t="shared" ref="K598:K603" si="4">ROUND(ROUND(G598,8)*I598,2)</f>
        <v>2.79</v>
      </c>
    </row>
    <row r="599" ht="21" customHeight="1" spans="1:11">
      <c r="A599" s="116" t="s">
        <v>668</v>
      </c>
      <c r="B599" s="117" t="s">
        <v>669</v>
      </c>
      <c r="C599" s="117"/>
      <c r="D599" s="116" t="s">
        <v>32</v>
      </c>
      <c r="E599" s="116"/>
      <c r="F599" s="116" t="s">
        <v>321</v>
      </c>
      <c r="G599" s="118">
        <v>1</v>
      </c>
      <c r="H599" s="118"/>
      <c r="I599" s="119">
        <v>1.28</v>
      </c>
      <c r="J599" s="119"/>
      <c r="K599" s="119">
        <f t="shared" si="4"/>
        <v>1.28</v>
      </c>
    </row>
    <row r="600" ht="21" customHeight="1" spans="1:11">
      <c r="A600" s="116" t="s">
        <v>405</v>
      </c>
      <c r="B600" s="117" t="s">
        <v>406</v>
      </c>
      <c r="C600" s="117"/>
      <c r="D600" s="116" t="s">
        <v>32</v>
      </c>
      <c r="E600" s="116"/>
      <c r="F600" s="116" t="s">
        <v>321</v>
      </c>
      <c r="G600" s="118">
        <v>1</v>
      </c>
      <c r="H600" s="118"/>
      <c r="I600" s="119">
        <v>1.43</v>
      </c>
      <c r="J600" s="119"/>
      <c r="K600" s="119">
        <f t="shared" si="4"/>
        <v>1.43</v>
      </c>
    </row>
    <row r="601" ht="21" customHeight="1" spans="1:11">
      <c r="A601" s="116" t="s">
        <v>670</v>
      </c>
      <c r="B601" s="117" t="s">
        <v>671</v>
      </c>
      <c r="C601" s="117"/>
      <c r="D601" s="116" t="s">
        <v>32</v>
      </c>
      <c r="E601" s="116"/>
      <c r="F601" s="116" t="s">
        <v>321</v>
      </c>
      <c r="G601" s="118">
        <v>1</v>
      </c>
      <c r="H601" s="118"/>
      <c r="I601" s="119">
        <v>0.08</v>
      </c>
      <c r="J601" s="119"/>
      <c r="K601" s="119">
        <f t="shared" si="4"/>
        <v>0.08</v>
      </c>
    </row>
    <row r="602" ht="21" customHeight="1" spans="1:11">
      <c r="A602" s="116" t="s">
        <v>409</v>
      </c>
      <c r="B602" s="117" t="s">
        <v>410</v>
      </c>
      <c r="C602" s="117"/>
      <c r="D602" s="116" t="s">
        <v>32</v>
      </c>
      <c r="E602" s="116"/>
      <c r="F602" s="116" t="s">
        <v>321</v>
      </c>
      <c r="G602" s="118">
        <v>1</v>
      </c>
      <c r="H602" s="118"/>
      <c r="I602" s="119">
        <v>0.08</v>
      </c>
      <c r="J602" s="119"/>
      <c r="K602" s="119">
        <f t="shared" si="4"/>
        <v>0.08</v>
      </c>
    </row>
    <row r="603" ht="21" customHeight="1" spans="1:11">
      <c r="A603" s="116" t="s">
        <v>411</v>
      </c>
      <c r="B603" s="117" t="s">
        <v>412</v>
      </c>
      <c r="C603" s="117"/>
      <c r="D603" s="116" t="s">
        <v>32</v>
      </c>
      <c r="E603" s="116"/>
      <c r="F603" s="116" t="s">
        <v>321</v>
      </c>
      <c r="G603" s="118">
        <v>1</v>
      </c>
      <c r="H603" s="118"/>
      <c r="I603" s="119">
        <v>0.54</v>
      </c>
      <c r="J603" s="119"/>
      <c r="K603" s="119">
        <f t="shared" si="4"/>
        <v>0.54</v>
      </c>
    </row>
    <row r="604" ht="15" customHeight="1" spans="1:11">
      <c r="A604" s="56"/>
      <c r="B604" s="56"/>
      <c r="C604" s="56"/>
      <c r="D604" s="56"/>
      <c r="E604" s="56"/>
      <c r="F604" s="56"/>
      <c r="G604" s="120" t="s">
        <v>317</v>
      </c>
      <c r="H604" s="120"/>
      <c r="I604" s="120"/>
      <c r="J604" s="120"/>
      <c r="K604" s="121">
        <f>SUM(K598:K603)</f>
        <v>6.2</v>
      </c>
    </row>
    <row r="605" ht="15" customHeight="1" spans="1:11">
      <c r="A605" s="114" t="s">
        <v>325</v>
      </c>
      <c r="B605" s="114"/>
      <c r="C605" s="114"/>
      <c r="D605" s="115" t="s">
        <v>298</v>
      </c>
      <c r="E605" s="115"/>
      <c r="F605" s="115" t="s">
        <v>299</v>
      </c>
      <c r="G605" s="115" t="s">
        <v>276</v>
      </c>
      <c r="H605" s="115"/>
      <c r="I605" s="115" t="s">
        <v>300</v>
      </c>
      <c r="J605" s="115"/>
      <c r="K605" s="115" t="s">
        <v>301</v>
      </c>
    </row>
    <row r="606" ht="15" customHeight="1" spans="1:11">
      <c r="A606" s="116" t="s">
        <v>593</v>
      </c>
      <c r="B606" s="117" t="s">
        <v>594</v>
      </c>
      <c r="C606" s="117"/>
      <c r="D606" s="116" t="s">
        <v>32</v>
      </c>
      <c r="E606" s="116"/>
      <c r="F606" s="116" t="s">
        <v>321</v>
      </c>
      <c r="G606" s="118">
        <v>1</v>
      </c>
      <c r="H606" s="118"/>
      <c r="I606" s="119">
        <v>41.07</v>
      </c>
      <c r="J606" s="119"/>
      <c r="K606" s="119">
        <f>ROUND(ROUND(G606,8)*I606,2)</f>
        <v>41.07</v>
      </c>
    </row>
    <row r="607" ht="15" customHeight="1" spans="1:11">
      <c r="A607" s="56"/>
      <c r="B607" s="56"/>
      <c r="C607" s="56"/>
      <c r="D607" s="56"/>
      <c r="E607" s="56"/>
      <c r="F607" s="56"/>
      <c r="G607" s="120" t="s">
        <v>328</v>
      </c>
      <c r="H607" s="120"/>
      <c r="I607" s="120"/>
      <c r="J607" s="120"/>
      <c r="K607" s="121">
        <f>SUM(K606:K606)</f>
        <v>41.07</v>
      </c>
    </row>
    <row r="608" ht="15" customHeight="1" spans="1:11">
      <c r="A608" s="114" t="s">
        <v>329</v>
      </c>
      <c r="B608" s="114"/>
      <c r="C608" s="114"/>
      <c r="D608" s="115" t="s">
        <v>298</v>
      </c>
      <c r="E608" s="115"/>
      <c r="F608" s="115" t="s">
        <v>299</v>
      </c>
      <c r="G608" s="115" t="s">
        <v>276</v>
      </c>
      <c r="H608" s="115"/>
      <c r="I608" s="115" t="s">
        <v>300</v>
      </c>
      <c r="J608" s="115"/>
      <c r="K608" s="115" t="s">
        <v>301</v>
      </c>
    </row>
    <row r="609" ht="21" customHeight="1" spans="1:11">
      <c r="A609" s="116" t="s">
        <v>672</v>
      </c>
      <c r="B609" s="117" t="s">
        <v>673</v>
      </c>
      <c r="C609" s="117"/>
      <c r="D609" s="116" t="s">
        <v>32</v>
      </c>
      <c r="E609" s="116"/>
      <c r="F609" s="116" t="s">
        <v>321</v>
      </c>
      <c r="G609" s="118">
        <v>1</v>
      </c>
      <c r="H609" s="118"/>
      <c r="I609" s="119">
        <v>0.87</v>
      </c>
      <c r="J609" s="119"/>
      <c r="K609" s="119">
        <f>ROUND(ROUND(G609,8)*I609,2)</f>
        <v>0.87</v>
      </c>
    </row>
    <row r="610" ht="15" customHeight="1" spans="1:11">
      <c r="A610" s="56"/>
      <c r="B610" s="56"/>
      <c r="C610" s="56"/>
      <c r="D610" s="56"/>
      <c r="E610" s="56"/>
      <c r="F610" s="56"/>
      <c r="G610" s="120" t="s">
        <v>332</v>
      </c>
      <c r="H610" s="120"/>
      <c r="I610" s="120"/>
      <c r="J610" s="120"/>
      <c r="K610" s="121">
        <f>SUM(K609:K609)</f>
        <v>0.87</v>
      </c>
    </row>
    <row r="611" ht="15" customHeight="1" spans="1:11">
      <c r="A611" s="56"/>
      <c r="B611" s="56"/>
      <c r="C611" s="56"/>
      <c r="D611" s="56"/>
      <c r="E611" s="56"/>
      <c r="F611" s="56"/>
      <c r="G611" s="65" t="s">
        <v>304</v>
      </c>
      <c r="H611" s="65"/>
      <c r="I611" s="65"/>
      <c r="J611" s="65"/>
      <c r="K611" s="122">
        <f>ROUND(SUM(K604,K607,K610),2)</f>
        <v>48.14</v>
      </c>
    </row>
    <row r="612" ht="10.05" customHeight="1" spans="1:11">
      <c r="A612" s="56"/>
      <c r="B612" s="56"/>
      <c r="C612" s="56"/>
      <c r="D612" s="56"/>
      <c r="E612" s="56"/>
      <c r="F612" s="56"/>
      <c r="G612" s="112"/>
      <c r="H612" s="112"/>
      <c r="I612" s="112"/>
      <c r="J612" s="112"/>
      <c r="K612" s="112"/>
    </row>
    <row r="613" ht="19.95" customHeight="1" spans="1:11">
      <c r="A613" s="113" t="s">
        <v>674</v>
      </c>
      <c r="B613" s="113"/>
      <c r="C613" s="113"/>
      <c r="D613" s="113"/>
      <c r="E613" s="113"/>
      <c r="F613" s="113"/>
      <c r="G613" s="113"/>
      <c r="H613" s="113"/>
      <c r="I613" s="113"/>
      <c r="J613" s="113"/>
      <c r="K613" s="113"/>
    </row>
    <row r="614" ht="15" customHeight="1" spans="1:11">
      <c r="A614" s="114" t="s">
        <v>329</v>
      </c>
      <c r="B614" s="114"/>
      <c r="C614" s="114"/>
      <c r="D614" s="115" t="s">
        <v>298</v>
      </c>
      <c r="E614" s="115"/>
      <c r="F614" s="115" t="s">
        <v>299</v>
      </c>
      <c r="G614" s="115" t="s">
        <v>276</v>
      </c>
      <c r="H614" s="115"/>
      <c r="I614" s="115" t="s">
        <v>300</v>
      </c>
      <c r="J614" s="115"/>
      <c r="K614" s="115" t="s">
        <v>301</v>
      </c>
    </row>
    <row r="615" ht="21" customHeight="1" spans="1:11">
      <c r="A615" s="116" t="s">
        <v>675</v>
      </c>
      <c r="B615" s="117" t="s">
        <v>676</v>
      </c>
      <c r="C615" s="117"/>
      <c r="D615" s="116" t="s">
        <v>32</v>
      </c>
      <c r="E615" s="116"/>
      <c r="F615" s="116" t="s">
        <v>321</v>
      </c>
      <c r="G615" s="118">
        <v>1</v>
      </c>
      <c r="H615" s="118"/>
      <c r="I615" s="119">
        <v>5.77</v>
      </c>
      <c r="J615" s="119"/>
      <c r="K615" s="119">
        <f>ROUND(ROUND(G615,8)*I615,2)</f>
        <v>5.77</v>
      </c>
    </row>
    <row r="616" ht="21" customHeight="1" spans="1:11">
      <c r="A616" s="116" t="s">
        <v>677</v>
      </c>
      <c r="B616" s="117" t="s">
        <v>678</v>
      </c>
      <c r="C616" s="117"/>
      <c r="D616" s="116" t="s">
        <v>32</v>
      </c>
      <c r="E616" s="116"/>
      <c r="F616" s="116" t="s">
        <v>321</v>
      </c>
      <c r="G616" s="118">
        <v>1</v>
      </c>
      <c r="H616" s="118"/>
      <c r="I616" s="119">
        <v>2.03</v>
      </c>
      <c r="J616" s="119"/>
      <c r="K616" s="119">
        <f>ROUND(ROUND(G616,8)*I616,2)</f>
        <v>2.03</v>
      </c>
    </row>
    <row r="617" ht="15" customHeight="1" spans="1:11">
      <c r="A617" s="56"/>
      <c r="B617" s="56"/>
      <c r="C617" s="56"/>
      <c r="D617" s="56"/>
      <c r="E617" s="56"/>
      <c r="F617" s="56"/>
      <c r="G617" s="120" t="s">
        <v>332</v>
      </c>
      <c r="H617" s="120"/>
      <c r="I617" s="120"/>
      <c r="J617" s="120"/>
      <c r="K617" s="121">
        <f>SUM(K615:K616)</f>
        <v>7.8</v>
      </c>
    </row>
    <row r="618" ht="15" customHeight="1" spans="1:11">
      <c r="A618" s="56"/>
      <c r="B618" s="56"/>
      <c r="C618" s="56"/>
      <c r="D618" s="56"/>
      <c r="E618" s="56"/>
      <c r="F618" s="56"/>
      <c r="G618" s="65" t="s">
        <v>304</v>
      </c>
      <c r="H618" s="65"/>
      <c r="I618" s="65"/>
      <c r="J618" s="65"/>
      <c r="K618" s="122">
        <f>ROUND(SUM(K617),2)</f>
        <v>7.8</v>
      </c>
    </row>
    <row r="619" ht="10.05" customHeight="1" spans="1:11">
      <c r="A619" s="56"/>
      <c r="B619" s="56"/>
      <c r="C619" s="56"/>
      <c r="D619" s="56"/>
      <c r="E619" s="56"/>
      <c r="F619" s="56"/>
      <c r="G619" s="112"/>
      <c r="H619" s="112"/>
      <c r="I619" s="112"/>
      <c r="J619" s="112"/>
      <c r="K619" s="112"/>
    </row>
    <row r="620" ht="19.95" customHeight="1" spans="1:11">
      <c r="A620" s="113" t="s">
        <v>679</v>
      </c>
      <c r="B620" s="113"/>
      <c r="C620" s="113"/>
      <c r="D620" s="113"/>
      <c r="E620" s="113"/>
      <c r="F620" s="113"/>
      <c r="G620" s="113"/>
      <c r="H620" s="113"/>
      <c r="I620" s="113"/>
      <c r="J620" s="113"/>
      <c r="K620" s="113"/>
    </row>
    <row r="621" ht="15" customHeight="1" spans="1:11">
      <c r="A621" s="114" t="s">
        <v>329</v>
      </c>
      <c r="B621" s="114"/>
      <c r="C621" s="114"/>
      <c r="D621" s="115" t="s">
        <v>298</v>
      </c>
      <c r="E621" s="115"/>
      <c r="F621" s="115" t="s">
        <v>299</v>
      </c>
      <c r="G621" s="115" t="s">
        <v>276</v>
      </c>
      <c r="H621" s="115"/>
      <c r="I621" s="115" t="s">
        <v>300</v>
      </c>
      <c r="J621" s="115"/>
      <c r="K621" s="115" t="s">
        <v>301</v>
      </c>
    </row>
    <row r="622" ht="21" customHeight="1" spans="1:11">
      <c r="A622" s="116" t="s">
        <v>675</v>
      </c>
      <c r="B622" s="117" t="s">
        <v>676</v>
      </c>
      <c r="C622" s="117"/>
      <c r="D622" s="116" t="s">
        <v>32</v>
      </c>
      <c r="E622" s="116"/>
      <c r="F622" s="116" t="s">
        <v>321</v>
      </c>
      <c r="G622" s="118">
        <v>1</v>
      </c>
      <c r="H622" s="118"/>
      <c r="I622" s="119">
        <v>5.77</v>
      </c>
      <c r="J622" s="119"/>
      <c r="K622" s="119">
        <f>ROUND(ROUND(G622,8)*I622,2)</f>
        <v>5.77</v>
      </c>
    </row>
    <row r="623" ht="21" customHeight="1" spans="1:11">
      <c r="A623" s="116" t="s">
        <v>677</v>
      </c>
      <c r="B623" s="117" t="s">
        <v>678</v>
      </c>
      <c r="C623" s="117"/>
      <c r="D623" s="116" t="s">
        <v>32</v>
      </c>
      <c r="E623" s="116"/>
      <c r="F623" s="116" t="s">
        <v>321</v>
      </c>
      <c r="G623" s="118">
        <v>1</v>
      </c>
      <c r="H623" s="118"/>
      <c r="I623" s="119">
        <v>2.03</v>
      </c>
      <c r="J623" s="119"/>
      <c r="K623" s="119">
        <f>ROUND(ROUND(G623,8)*I623,2)</f>
        <v>2.03</v>
      </c>
    </row>
    <row r="624" ht="21" customHeight="1" spans="1:11">
      <c r="A624" s="116" t="s">
        <v>680</v>
      </c>
      <c r="B624" s="117" t="s">
        <v>681</v>
      </c>
      <c r="C624" s="117"/>
      <c r="D624" s="116" t="s">
        <v>32</v>
      </c>
      <c r="E624" s="116"/>
      <c r="F624" s="116" t="s">
        <v>321</v>
      </c>
      <c r="G624" s="118">
        <v>1</v>
      </c>
      <c r="H624" s="118"/>
      <c r="I624" s="119">
        <v>5.15</v>
      </c>
      <c r="J624" s="119"/>
      <c r="K624" s="119">
        <f>ROUND(ROUND(G624,8)*I624,2)</f>
        <v>5.15</v>
      </c>
    </row>
    <row r="625" ht="21" customHeight="1" spans="1:11">
      <c r="A625" s="116" t="s">
        <v>682</v>
      </c>
      <c r="B625" s="117" t="s">
        <v>683</v>
      </c>
      <c r="C625" s="117"/>
      <c r="D625" s="116" t="s">
        <v>32</v>
      </c>
      <c r="E625" s="116"/>
      <c r="F625" s="116" t="s">
        <v>321</v>
      </c>
      <c r="G625" s="118">
        <v>1</v>
      </c>
      <c r="H625" s="118"/>
      <c r="I625" s="119">
        <v>162.07</v>
      </c>
      <c r="J625" s="119"/>
      <c r="K625" s="119">
        <f>ROUND(ROUND(G625,8)*I625,2)</f>
        <v>162.07</v>
      </c>
    </row>
    <row r="626" ht="15" customHeight="1" spans="1:11">
      <c r="A626" s="56"/>
      <c r="B626" s="56"/>
      <c r="C626" s="56"/>
      <c r="D626" s="56"/>
      <c r="E626" s="56"/>
      <c r="F626" s="56"/>
      <c r="G626" s="120" t="s">
        <v>332</v>
      </c>
      <c r="H626" s="120"/>
      <c r="I626" s="120"/>
      <c r="J626" s="120"/>
      <c r="K626" s="121">
        <f>SUM(K622:K625)</f>
        <v>175.02</v>
      </c>
    </row>
    <row r="627" ht="15" customHeight="1" spans="1:11">
      <c r="A627" s="56"/>
      <c r="B627" s="56"/>
      <c r="C627" s="56"/>
      <c r="D627" s="56"/>
      <c r="E627" s="56"/>
      <c r="F627" s="56"/>
      <c r="G627" s="65" t="s">
        <v>304</v>
      </c>
      <c r="H627" s="65"/>
      <c r="I627" s="65"/>
      <c r="J627" s="65"/>
      <c r="K627" s="122">
        <f>ROUND(SUM(K626),2)</f>
        <v>175.02</v>
      </c>
    </row>
    <row r="628" ht="10.05" customHeight="1" spans="1:11">
      <c r="A628" s="56"/>
      <c r="B628" s="56"/>
      <c r="C628" s="56"/>
      <c r="D628" s="56"/>
      <c r="E628" s="56"/>
      <c r="F628" s="56"/>
      <c r="G628" s="112"/>
      <c r="H628" s="112"/>
      <c r="I628" s="112"/>
      <c r="J628" s="112"/>
      <c r="K628" s="112"/>
    </row>
    <row r="629" ht="19.95" customHeight="1" spans="1:11">
      <c r="A629" s="113" t="s">
        <v>684</v>
      </c>
      <c r="B629" s="113"/>
      <c r="C629" s="113"/>
      <c r="D629" s="113"/>
      <c r="E629" s="113"/>
      <c r="F629" s="113"/>
      <c r="G629" s="113"/>
      <c r="H629" s="113"/>
      <c r="I629" s="113"/>
      <c r="J629" s="113"/>
      <c r="K629" s="113"/>
    </row>
    <row r="630" ht="15" customHeight="1" spans="1:11">
      <c r="A630" s="114" t="s">
        <v>318</v>
      </c>
      <c r="B630" s="114"/>
      <c r="C630" s="114"/>
      <c r="D630" s="115" t="s">
        <v>298</v>
      </c>
      <c r="E630" s="115"/>
      <c r="F630" s="115" t="s">
        <v>299</v>
      </c>
      <c r="G630" s="115" t="s">
        <v>276</v>
      </c>
      <c r="H630" s="115"/>
      <c r="I630" s="115" t="s">
        <v>300</v>
      </c>
      <c r="J630" s="115"/>
      <c r="K630" s="115" t="s">
        <v>301</v>
      </c>
    </row>
    <row r="631" ht="21" customHeight="1" spans="1:11">
      <c r="A631" s="116" t="s">
        <v>685</v>
      </c>
      <c r="B631" s="117" t="s">
        <v>686</v>
      </c>
      <c r="C631" s="117"/>
      <c r="D631" s="116" t="s">
        <v>32</v>
      </c>
      <c r="E631" s="116"/>
      <c r="F631" s="116" t="s">
        <v>133</v>
      </c>
      <c r="G631" s="118">
        <v>4e-5</v>
      </c>
      <c r="H631" s="118"/>
      <c r="I631" s="119">
        <v>144467.37</v>
      </c>
      <c r="J631" s="119"/>
      <c r="K631" s="119">
        <f>ROUND(ROUND(G631,8)*I631,2)</f>
        <v>5.78</v>
      </c>
    </row>
    <row r="632" ht="15" customHeight="1" spans="1:11">
      <c r="A632" s="56"/>
      <c r="B632" s="56"/>
      <c r="C632" s="56"/>
      <c r="D632" s="56"/>
      <c r="E632" s="56"/>
      <c r="F632" s="56"/>
      <c r="G632" s="120" t="s">
        <v>324</v>
      </c>
      <c r="H632" s="120"/>
      <c r="I632" s="120"/>
      <c r="J632" s="120"/>
      <c r="K632" s="121">
        <f>SUM(K631:K631)</f>
        <v>5.78</v>
      </c>
    </row>
    <row r="633" ht="15" customHeight="1" spans="1:11">
      <c r="A633" s="56"/>
      <c r="B633" s="56"/>
      <c r="C633" s="56"/>
      <c r="D633" s="56"/>
      <c r="E633" s="56"/>
      <c r="F633" s="56"/>
      <c r="G633" s="65" t="s">
        <v>304</v>
      </c>
      <c r="H633" s="65"/>
      <c r="I633" s="65"/>
      <c r="J633" s="65"/>
      <c r="K633" s="122">
        <f>ROUND(SUM(K632),2)</f>
        <v>5.78</v>
      </c>
    </row>
    <row r="634" ht="10.05" customHeight="1" spans="1:11">
      <c r="A634" s="56"/>
      <c r="B634" s="56"/>
      <c r="C634" s="56"/>
      <c r="D634" s="56"/>
      <c r="E634" s="56"/>
      <c r="F634" s="56"/>
      <c r="G634" s="112"/>
      <c r="H634" s="112"/>
      <c r="I634" s="112"/>
      <c r="J634" s="112"/>
      <c r="K634" s="112"/>
    </row>
    <row r="635" ht="19.95" customHeight="1" spans="1:11">
      <c r="A635" s="113" t="s">
        <v>687</v>
      </c>
      <c r="B635" s="113"/>
      <c r="C635" s="113"/>
      <c r="D635" s="113"/>
      <c r="E635" s="113"/>
      <c r="F635" s="113"/>
      <c r="G635" s="113"/>
      <c r="H635" s="113"/>
      <c r="I635" s="113"/>
      <c r="J635" s="113"/>
      <c r="K635" s="113"/>
    </row>
    <row r="636" ht="15" customHeight="1" spans="1:11">
      <c r="A636" s="114" t="s">
        <v>318</v>
      </c>
      <c r="B636" s="114"/>
      <c r="C636" s="114"/>
      <c r="D636" s="115" t="s">
        <v>298</v>
      </c>
      <c r="E636" s="115"/>
      <c r="F636" s="115" t="s">
        <v>299</v>
      </c>
      <c r="G636" s="115" t="s">
        <v>276</v>
      </c>
      <c r="H636" s="115"/>
      <c r="I636" s="115" t="s">
        <v>300</v>
      </c>
      <c r="J636" s="115"/>
      <c r="K636" s="115" t="s">
        <v>301</v>
      </c>
    </row>
    <row r="637" ht="21" customHeight="1" spans="1:11">
      <c r="A637" s="116" t="s">
        <v>685</v>
      </c>
      <c r="B637" s="117" t="s">
        <v>686</v>
      </c>
      <c r="C637" s="117"/>
      <c r="D637" s="116" t="s">
        <v>32</v>
      </c>
      <c r="E637" s="116"/>
      <c r="F637" s="116" t="s">
        <v>133</v>
      </c>
      <c r="G637" s="118">
        <v>1.41e-5</v>
      </c>
      <c r="H637" s="118"/>
      <c r="I637" s="119">
        <v>144467.37</v>
      </c>
      <c r="J637" s="119"/>
      <c r="K637" s="119">
        <f>ROUND(ROUND(G637,8)*I637,2)</f>
        <v>2.04</v>
      </c>
    </row>
    <row r="638" ht="15" customHeight="1" spans="1:11">
      <c r="A638" s="56"/>
      <c r="B638" s="56"/>
      <c r="C638" s="56"/>
      <c r="D638" s="56"/>
      <c r="E638" s="56"/>
      <c r="F638" s="56"/>
      <c r="G638" s="120" t="s">
        <v>324</v>
      </c>
      <c r="H638" s="120"/>
      <c r="I638" s="120"/>
      <c r="J638" s="120"/>
      <c r="K638" s="121">
        <f>SUM(K637:K637)</f>
        <v>2.04</v>
      </c>
    </row>
    <row r="639" ht="15" customHeight="1" spans="1:11">
      <c r="A639" s="56"/>
      <c r="B639" s="56"/>
      <c r="C639" s="56"/>
      <c r="D639" s="56"/>
      <c r="E639" s="56"/>
      <c r="F639" s="56"/>
      <c r="G639" s="65" t="s">
        <v>304</v>
      </c>
      <c r="H639" s="65"/>
      <c r="I639" s="65"/>
      <c r="J639" s="65"/>
      <c r="K639" s="122">
        <f>ROUND(SUM(K638),2)</f>
        <v>2.04</v>
      </c>
    </row>
    <row r="640" ht="10.05" customHeight="1" spans="1:11">
      <c r="A640" s="56"/>
      <c r="B640" s="56"/>
      <c r="C640" s="56"/>
      <c r="D640" s="56"/>
      <c r="E640" s="56"/>
      <c r="F640" s="56"/>
      <c r="G640" s="112"/>
      <c r="H640" s="112"/>
      <c r="I640" s="112"/>
      <c r="J640" s="112"/>
      <c r="K640" s="112"/>
    </row>
    <row r="641" ht="19.95" customHeight="1" spans="1:11">
      <c r="A641" s="113" t="s">
        <v>688</v>
      </c>
      <c r="B641" s="113"/>
      <c r="C641" s="113"/>
      <c r="D641" s="113"/>
      <c r="E641" s="113"/>
      <c r="F641" s="113"/>
      <c r="G641" s="113"/>
      <c r="H641" s="113"/>
      <c r="I641" s="113"/>
      <c r="J641" s="113"/>
      <c r="K641" s="113"/>
    </row>
    <row r="642" ht="15" customHeight="1" spans="1:11">
      <c r="A642" s="114" t="s">
        <v>318</v>
      </c>
      <c r="B642" s="114"/>
      <c r="C642" s="114"/>
      <c r="D642" s="115" t="s">
        <v>298</v>
      </c>
      <c r="E642" s="115"/>
      <c r="F642" s="115" t="s">
        <v>299</v>
      </c>
      <c r="G642" s="115" t="s">
        <v>276</v>
      </c>
      <c r="H642" s="115"/>
      <c r="I642" s="115" t="s">
        <v>300</v>
      </c>
      <c r="J642" s="115"/>
      <c r="K642" s="115" t="s">
        <v>301</v>
      </c>
    </row>
    <row r="643" ht="21" customHeight="1" spans="1:11">
      <c r="A643" s="116" t="s">
        <v>685</v>
      </c>
      <c r="B643" s="117" t="s">
        <v>686</v>
      </c>
      <c r="C643" s="117"/>
      <c r="D643" s="116" t="s">
        <v>32</v>
      </c>
      <c r="E643" s="116"/>
      <c r="F643" s="116" t="s">
        <v>133</v>
      </c>
      <c r="G643" s="118">
        <v>3.57e-5</v>
      </c>
      <c r="H643" s="118"/>
      <c r="I643" s="119">
        <v>144467.37</v>
      </c>
      <c r="J643" s="119"/>
      <c r="K643" s="119">
        <f>ROUND(ROUND(G643,8)*I643,2)</f>
        <v>5.16</v>
      </c>
    </row>
    <row r="644" ht="15" customHeight="1" spans="1:11">
      <c r="A644" s="56"/>
      <c r="B644" s="56"/>
      <c r="C644" s="56"/>
      <c r="D644" s="56"/>
      <c r="E644" s="56"/>
      <c r="F644" s="56"/>
      <c r="G644" s="120" t="s">
        <v>324</v>
      </c>
      <c r="H644" s="120"/>
      <c r="I644" s="120"/>
      <c r="J644" s="120"/>
      <c r="K644" s="121">
        <f>SUM(K643:K643)</f>
        <v>5.16</v>
      </c>
    </row>
    <row r="645" ht="15" customHeight="1" spans="1:11">
      <c r="A645" s="56"/>
      <c r="B645" s="56"/>
      <c r="C645" s="56"/>
      <c r="D645" s="56"/>
      <c r="E645" s="56"/>
      <c r="F645" s="56"/>
      <c r="G645" s="65" t="s">
        <v>304</v>
      </c>
      <c r="H645" s="65"/>
      <c r="I645" s="65"/>
      <c r="J645" s="65"/>
      <c r="K645" s="122">
        <f>ROUND(SUM(K644),2)</f>
        <v>5.16</v>
      </c>
    </row>
    <row r="646" ht="10.05" customHeight="1" spans="1:11">
      <c r="A646" s="56"/>
      <c r="B646" s="56"/>
      <c r="C646" s="56"/>
      <c r="D646" s="56"/>
      <c r="E646" s="56"/>
      <c r="F646" s="56"/>
      <c r="G646" s="112"/>
      <c r="H646" s="112"/>
      <c r="I646" s="112"/>
      <c r="J646" s="112"/>
      <c r="K646" s="112"/>
    </row>
    <row r="647" ht="19.95" customHeight="1" spans="1:11">
      <c r="A647" s="113" t="s">
        <v>689</v>
      </c>
      <c r="B647" s="113"/>
      <c r="C647" s="113"/>
      <c r="D647" s="113"/>
      <c r="E647" s="113"/>
      <c r="F647" s="113"/>
      <c r="G647" s="113"/>
      <c r="H647" s="113"/>
      <c r="I647" s="113"/>
      <c r="J647" s="113"/>
      <c r="K647" s="113"/>
    </row>
    <row r="648" ht="15" customHeight="1" spans="1:11">
      <c r="A648" s="114" t="s">
        <v>361</v>
      </c>
      <c r="B648" s="114"/>
      <c r="C648" s="114"/>
      <c r="D648" s="115" t="s">
        <v>298</v>
      </c>
      <c r="E648" s="115"/>
      <c r="F648" s="115" t="s">
        <v>299</v>
      </c>
      <c r="G648" s="115" t="s">
        <v>276</v>
      </c>
      <c r="H648" s="115"/>
      <c r="I648" s="115" t="s">
        <v>300</v>
      </c>
      <c r="J648" s="115"/>
      <c r="K648" s="115" t="s">
        <v>301</v>
      </c>
    </row>
    <row r="649" ht="21" customHeight="1" spans="1:11">
      <c r="A649" s="116" t="s">
        <v>474</v>
      </c>
      <c r="B649" s="117" t="s">
        <v>475</v>
      </c>
      <c r="C649" s="117"/>
      <c r="D649" s="116" t="s">
        <v>32</v>
      </c>
      <c r="E649" s="116"/>
      <c r="F649" s="116" t="s">
        <v>389</v>
      </c>
      <c r="G649" s="118">
        <v>26.79</v>
      </c>
      <c r="H649" s="118"/>
      <c r="I649" s="119">
        <v>6.05</v>
      </c>
      <c r="J649" s="119"/>
      <c r="K649" s="119">
        <f>ROUND(ROUND(G649,8)*I649,2)</f>
        <v>162.08</v>
      </c>
    </row>
    <row r="650" ht="15" customHeight="1" spans="1:11">
      <c r="A650" s="56"/>
      <c r="B650" s="56"/>
      <c r="C650" s="56"/>
      <c r="D650" s="56"/>
      <c r="E650" s="56"/>
      <c r="F650" s="56"/>
      <c r="G650" s="120" t="s">
        <v>366</v>
      </c>
      <c r="H650" s="120"/>
      <c r="I650" s="120"/>
      <c r="J650" s="120"/>
      <c r="K650" s="121">
        <f>SUM(K649:K649)</f>
        <v>162.08</v>
      </c>
    </row>
    <row r="651" ht="15" customHeight="1" spans="1:11">
      <c r="A651" s="56"/>
      <c r="B651" s="56"/>
      <c r="C651" s="56"/>
      <c r="D651" s="56"/>
      <c r="E651" s="56"/>
      <c r="F651" s="56"/>
      <c r="G651" s="65" t="s">
        <v>304</v>
      </c>
      <c r="H651" s="65"/>
      <c r="I651" s="65"/>
      <c r="J651" s="65"/>
      <c r="K651" s="122">
        <f>ROUND(SUM(K650),2)</f>
        <v>162.08</v>
      </c>
    </row>
    <row r="652" ht="10.05" customHeight="1" spans="1:11">
      <c r="A652" s="56"/>
      <c r="B652" s="56"/>
      <c r="C652" s="56"/>
      <c r="D652" s="56"/>
      <c r="E652" s="56"/>
      <c r="F652" s="56"/>
      <c r="G652" s="112"/>
      <c r="H652" s="112"/>
      <c r="I652" s="112"/>
      <c r="J652" s="112"/>
      <c r="K652" s="112"/>
    </row>
    <row r="653" ht="19.95" customHeight="1" spans="1:11">
      <c r="A653" s="113" t="s">
        <v>690</v>
      </c>
      <c r="B653" s="113"/>
      <c r="C653" s="113"/>
      <c r="D653" s="113"/>
      <c r="E653" s="113"/>
      <c r="F653" s="113"/>
      <c r="G653" s="113"/>
      <c r="H653" s="113"/>
      <c r="I653" s="113"/>
      <c r="J653" s="113"/>
      <c r="K653" s="113"/>
    </row>
    <row r="654" ht="15" customHeight="1" spans="1:11">
      <c r="A654" s="114" t="s">
        <v>339</v>
      </c>
      <c r="B654" s="114"/>
      <c r="C654" s="114"/>
      <c r="D654" s="115" t="s">
        <v>298</v>
      </c>
      <c r="E654" s="115"/>
      <c r="F654" s="115" t="s">
        <v>299</v>
      </c>
      <c r="G654" s="115" t="s">
        <v>276</v>
      </c>
      <c r="H654" s="115"/>
      <c r="I654" s="115" t="s">
        <v>300</v>
      </c>
      <c r="J654" s="115"/>
      <c r="K654" s="115" t="s">
        <v>301</v>
      </c>
    </row>
    <row r="655" ht="21" customHeight="1" spans="1:11">
      <c r="A655" s="116" t="s">
        <v>691</v>
      </c>
      <c r="B655" s="117" t="s">
        <v>692</v>
      </c>
      <c r="C655" s="117"/>
      <c r="D655" s="116" t="s">
        <v>32</v>
      </c>
      <c r="E655" s="116"/>
      <c r="F655" s="116" t="s">
        <v>321</v>
      </c>
      <c r="G655" s="118">
        <v>1</v>
      </c>
      <c r="H655" s="118"/>
      <c r="I655" s="119">
        <v>30.74</v>
      </c>
      <c r="J655" s="119"/>
      <c r="K655" s="119">
        <f>ROUND(ROUND(G655,8)*I655,2)</f>
        <v>30.74</v>
      </c>
    </row>
    <row r="656" ht="18" customHeight="1" spans="1:11">
      <c r="A656" s="56"/>
      <c r="B656" s="56"/>
      <c r="C656" s="56"/>
      <c r="D656" s="56"/>
      <c r="E656" s="56"/>
      <c r="F656" s="56"/>
      <c r="G656" s="120" t="s">
        <v>342</v>
      </c>
      <c r="H656" s="120"/>
      <c r="I656" s="120"/>
      <c r="J656" s="120"/>
      <c r="K656" s="121">
        <f>SUM(K655:K655)</f>
        <v>30.74</v>
      </c>
    </row>
    <row r="657" ht="15" customHeight="1" spans="1:11">
      <c r="A657" s="114" t="s">
        <v>329</v>
      </c>
      <c r="B657" s="114"/>
      <c r="C657" s="114"/>
      <c r="D657" s="115" t="s">
        <v>298</v>
      </c>
      <c r="E657" s="115"/>
      <c r="F657" s="115" t="s">
        <v>299</v>
      </c>
      <c r="G657" s="115" t="s">
        <v>276</v>
      </c>
      <c r="H657" s="115"/>
      <c r="I657" s="115" t="s">
        <v>300</v>
      </c>
      <c r="J657" s="115"/>
      <c r="K657" s="115" t="s">
        <v>301</v>
      </c>
    </row>
    <row r="658" ht="28.95" customHeight="1" spans="1:11">
      <c r="A658" s="116" t="s">
        <v>693</v>
      </c>
      <c r="B658" s="117" t="s">
        <v>694</v>
      </c>
      <c r="C658" s="117"/>
      <c r="D658" s="116" t="s">
        <v>32</v>
      </c>
      <c r="E658" s="116"/>
      <c r="F658" s="116" t="s">
        <v>321</v>
      </c>
      <c r="G658" s="118">
        <v>1</v>
      </c>
      <c r="H658" s="118"/>
      <c r="I658" s="119">
        <v>47.8</v>
      </c>
      <c r="J658" s="119"/>
      <c r="K658" s="119">
        <f>ROUND(ROUND(G658,8)*I658,2)</f>
        <v>47.8</v>
      </c>
    </row>
    <row r="659" ht="28.95" customHeight="1" spans="1:11">
      <c r="A659" s="116" t="s">
        <v>695</v>
      </c>
      <c r="B659" s="117" t="s">
        <v>696</v>
      </c>
      <c r="C659" s="117"/>
      <c r="D659" s="116" t="s">
        <v>32</v>
      </c>
      <c r="E659" s="116"/>
      <c r="F659" s="116" t="s">
        <v>321</v>
      </c>
      <c r="G659" s="118">
        <v>1</v>
      </c>
      <c r="H659" s="118"/>
      <c r="I659" s="119">
        <v>16.84</v>
      </c>
      <c r="J659" s="119"/>
      <c r="K659" s="119">
        <f>ROUND(ROUND(G659,8)*I659,2)</f>
        <v>16.84</v>
      </c>
    </row>
    <row r="660" ht="15" customHeight="1" spans="1:11">
      <c r="A660" s="56"/>
      <c r="B660" s="56"/>
      <c r="C660" s="56"/>
      <c r="D660" s="56"/>
      <c r="E660" s="56"/>
      <c r="F660" s="56"/>
      <c r="G660" s="120" t="s">
        <v>332</v>
      </c>
      <c r="H660" s="120"/>
      <c r="I660" s="120"/>
      <c r="J660" s="120"/>
      <c r="K660" s="121">
        <f>SUM(K658:K659)</f>
        <v>64.64</v>
      </c>
    </row>
    <row r="661" ht="15" customHeight="1" spans="1:11">
      <c r="A661" s="56"/>
      <c r="B661" s="56"/>
      <c r="C661" s="56"/>
      <c r="D661" s="56"/>
      <c r="E661" s="56"/>
      <c r="F661" s="56"/>
      <c r="G661" s="65" t="s">
        <v>304</v>
      </c>
      <c r="H661" s="65"/>
      <c r="I661" s="65"/>
      <c r="J661" s="65"/>
      <c r="K661" s="122">
        <f>ROUND(SUM(K656,K660),2)</f>
        <v>95.38</v>
      </c>
    </row>
    <row r="662" ht="10.05" customHeight="1" spans="1:11">
      <c r="A662" s="56"/>
      <c r="B662" s="56"/>
      <c r="C662" s="56"/>
      <c r="D662" s="56"/>
      <c r="E662" s="56"/>
      <c r="F662" s="56"/>
      <c r="G662" s="112"/>
      <c r="H662" s="112"/>
      <c r="I662" s="112"/>
      <c r="J662" s="112"/>
      <c r="K662" s="112"/>
    </row>
    <row r="663" ht="19.95" customHeight="1" spans="1:11">
      <c r="A663" s="113" t="s">
        <v>697</v>
      </c>
      <c r="B663" s="113"/>
      <c r="C663" s="113"/>
      <c r="D663" s="113"/>
      <c r="E663" s="113"/>
      <c r="F663" s="113"/>
      <c r="G663" s="113"/>
      <c r="H663" s="113"/>
      <c r="I663" s="113"/>
      <c r="J663" s="113"/>
      <c r="K663" s="113"/>
    </row>
    <row r="664" ht="15" customHeight="1" spans="1:11">
      <c r="A664" s="114" t="s">
        <v>339</v>
      </c>
      <c r="B664" s="114"/>
      <c r="C664" s="114"/>
      <c r="D664" s="115" t="s">
        <v>298</v>
      </c>
      <c r="E664" s="115"/>
      <c r="F664" s="115" t="s">
        <v>299</v>
      </c>
      <c r="G664" s="115" t="s">
        <v>276</v>
      </c>
      <c r="H664" s="115"/>
      <c r="I664" s="115" t="s">
        <v>300</v>
      </c>
      <c r="J664" s="115"/>
      <c r="K664" s="115" t="s">
        <v>301</v>
      </c>
    </row>
    <row r="665" ht="21" customHeight="1" spans="1:11">
      <c r="A665" s="116" t="s">
        <v>691</v>
      </c>
      <c r="B665" s="117" t="s">
        <v>692</v>
      </c>
      <c r="C665" s="117"/>
      <c r="D665" s="116" t="s">
        <v>32</v>
      </c>
      <c r="E665" s="116"/>
      <c r="F665" s="116" t="s">
        <v>321</v>
      </c>
      <c r="G665" s="118">
        <v>1</v>
      </c>
      <c r="H665" s="118"/>
      <c r="I665" s="119">
        <v>30.74</v>
      </c>
      <c r="J665" s="119"/>
      <c r="K665" s="119">
        <f>ROUND(ROUND(G665,8)*I665,2)</f>
        <v>30.74</v>
      </c>
    </row>
    <row r="666" ht="18" customHeight="1" spans="1:11">
      <c r="A666" s="56"/>
      <c r="B666" s="56"/>
      <c r="C666" s="56"/>
      <c r="D666" s="56"/>
      <c r="E666" s="56"/>
      <c r="F666" s="56"/>
      <c r="G666" s="120" t="s">
        <v>342</v>
      </c>
      <c r="H666" s="120"/>
      <c r="I666" s="120"/>
      <c r="J666" s="120"/>
      <c r="K666" s="121">
        <f>SUM(K665:K665)</f>
        <v>30.74</v>
      </c>
    </row>
    <row r="667" ht="15" customHeight="1" spans="1:11">
      <c r="A667" s="114" t="s">
        <v>329</v>
      </c>
      <c r="B667" s="114"/>
      <c r="C667" s="114"/>
      <c r="D667" s="115" t="s">
        <v>298</v>
      </c>
      <c r="E667" s="115"/>
      <c r="F667" s="115" t="s">
        <v>299</v>
      </c>
      <c r="G667" s="115" t="s">
        <v>276</v>
      </c>
      <c r="H667" s="115"/>
      <c r="I667" s="115" t="s">
        <v>300</v>
      </c>
      <c r="J667" s="115"/>
      <c r="K667" s="115" t="s">
        <v>301</v>
      </c>
    </row>
    <row r="668" ht="28.95" customHeight="1" spans="1:11">
      <c r="A668" s="116" t="s">
        <v>693</v>
      </c>
      <c r="B668" s="117" t="s">
        <v>694</v>
      </c>
      <c r="C668" s="117"/>
      <c r="D668" s="116" t="s">
        <v>32</v>
      </c>
      <c r="E668" s="116"/>
      <c r="F668" s="116" t="s">
        <v>321</v>
      </c>
      <c r="G668" s="118">
        <v>1</v>
      </c>
      <c r="H668" s="118"/>
      <c r="I668" s="119">
        <v>47.8</v>
      </c>
      <c r="J668" s="119"/>
      <c r="K668" s="119">
        <f>ROUND(ROUND(G668,8)*I668,2)</f>
        <v>47.8</v>
      </c>
    </row>
    <row r="669" ht="28.95" customHeight="1" spans="1:11">
      <c r="A669" s="116" t="s">
        <v>695</v>
      </c>
      <c r="B669" s="117" t="s">
        <v>696</v>
      </c>
      <c r="C669" s="117"/>
      <c r="D669" s="116" t="s">
        <v>32</v>
      </c>
      <c r="E669" s="116"/>
      <c r="F669" s="116" t="s">
        <v>321</v>
      </c>
      <c r="G669" s="118">
        <v>1</v>
      </c>
      <c r="H669" s="118"/>
      <c r="I669" s="119">
        <v>16.84</v>
      </c>
      <c r="J669" s="119"/>
      <c r="K669" s="119">
        <f>ROUND(ROUND(G669,8)*I669,2)</f>
        <v>16.84</v>
      </c>
    </row>
    <row r="670" ht="28.95" customHeight="1" spans="1:11">
      <c r="A670" s="116" t="s">
        <v>698</v>
      </c>
      <c r="B670" s="117" t="s">
        <v>699</v>
      </c>
      <c r="C670" s="117"/>
      <c r="D670" s="116" t="s">
        <v>32</v>
      </c>
      <c r="E670" s="116"/>
      <c r="F670" s="116" t="s">
        <v>321</v>
      </c>
      <c r="G670" s="118">
        <v>1</v>
      </c>
      <c r="H670" s="118"/>
      <c r="I670" s="119">
        <v>76.83</v>
      </c>
      <c r="J670" s="119"/>
      <c r="K670" s="119">
        <f>ROUND(ROUND(G670,8)*I670,2)</f>
        <v>76.83</v>
      </c>
    </row>
    <row r="671" ht="28.95" customHeight="1" spans="1:11">
      <c r="A671" s="116" t="s">
        <v>700</v>
      </c>
      <c r="B671" s="117" t="s">
        <v>701</v>
      </c>
      <c r="C671" s="117"/>
      <c r="D671" s="116" t="s">
        <v>32</v>
      </c>
      <c r="E671" s="116"/>
      <c r="F671" s="116" t="s">
        <v>321</v>
      </c>
      <c r="G671" s="118">
        <v>1</v>
      </c>
      <c r="H671" s="118"/>
      <c r="I671" s="119">
        <v>84.63</v>
      </c>
      <c r="J671" s="119"/>
      <c r="K671" s="119">
        <f>ROUND(ROUND(G671,8)*I671,2)</f>
        <v>84.63</v>
      </c>
    </row>
    <row r="672" ht="15" customHeight="1" spans="1:11">
      <c r="A672" s="56"/>
      <c r="B672" s="56"/>
      <c r="C672" s="56"/>
      <c r="D672" s="56"/>
      <c r="E672" s="56"/>
      <c r="F672" s="56"/>
      <c r="G672" s="120" t="s">
        <v>332</v>
      </c>
      <c r="H672" s="120"/>
      <c r="I672" s="120"/>
      <c r="J672" s="120"/>
      <c r="K672" s="121">
        <f>SUM(K668:K671)</f>
        <v>226.1</v>
      </c>
    </row>
    <row r="673" ht="15" customHeight="1" spans="1:11">
      <c r="A673" s="56"/>
      <c r="B673" s="56"/>
      <c r="C673" s="56"/>
      <c r="D673" s="56"/>
      <c r="E673" s="56"/>
      <c r="F673" s="56"/>
      <c r="G673" s="65" t="s">
        <v>304</v>
      </c>
      <c r="H673" s="65"/>
      <c r="I673" s="65"/>
      <c r="J673" s="65"/>
      <c r="K673" s="122">
        <f>ROUND(SUM(K666,K672),2)</f>
        <v>256.84</v>
      </c>
    </row>
    <row r="674" ht="10.05" customHeight="1" spans="1:11">
      <c r="A674" s="56"/>
      <c r="B674" s="56"/>
      <c r="C674" s="56"/>
      <c r="D674" s="56"/>
      <c r="E674" s="56"/>
      <c r="F674" s="56"/>
      <c r="G674" s="112"/>
      <c r="H674" s="112"/>
      <c r="I674" s="112"/>
      <c r="J674" s="112"/>
      <c r="K674" s="112"/>
    </row>
    <row r="675" ht="19.95" customHeight="1" spans="1:11">
      <c r="A675" s="113" t="s">
        <v>702</v>
      </c>
      <c r="B675" s="113"/>
      <c r="C675" s="113"/>
      <c r="D675" s="113"/>
      <c r="E675" s="113"/>
      <c r="F675" s="113"/>
      <c r="G675" s="113"/>
      <c r="H675" s="113"/>
      <c r="I675" s="113"/>
      <c r="J675" s="113"/>
      <c r="K675" s="113"/>
    </row>
    <row r="676" ht="15" customHeight="1" spans="1:11">
      <c r="A676" s="114" t="s">
        <v>318</v>
      </c>
      <c r="B676" s="114"/>
      <c r="C676" s="114"/>
      <c r="D676" s="115" t="s">
        <v>298</v>
      </c>
      <c r="E676" s="115"/>
      <c r="F676" s="115" t="s">
        <v>299</v>
      </c>
      <c r="G676" s="115" t="s">
        <v>276</v>
      </c>
      <c r="H676" s="115"/>
      <c r="I676" s="115" t="s">
        <v>300</v>
      </c>
      <c r="J676" s="115"/>
      <c r="K676" s="115" t="s">
        <v>301</v>
      </c>
    </row>
    <row r="677" ht="28.95" customHeight="1" spans="1:11">
      <c r="A677" s="116" t="s">
        <v>703</v>
      </c>
      <c r="B677" s="117" t="s">
        <v>704</v>
      </c>
      <c r="C677" s="117"/>
      <c r="D677" s="116" t="s">
        <v>32</v>
      </c>
      <c r="E677" s="116"/>
      <c r="F677" s="116" t="s">
        <v>133</v>
      </c>
      <c r="G677" s="118">
        <v>4e-5</v>
      </c>
      <c r="H677" s="118"/>
      <c r="I677" s="119">
        <v>1195000</v>
      </c>
      <c r="J677" s="119"/>
      <c r="K677" s="119">
        <f>ROUND(ROUND(G677,8)*I677,2)</f>
        <v>47.8</v>
      </c>
    </row>
    <row r="678" ht="15" customHeight="1" spans="1:11">
      <c r="A678" s="56"/>
      <c r="B678" s="56"/>
      <c r="C678" s="56"/>
      <c r="D678" s="56"/>
      <c r="E678" s="56"/>
      <c r="F678" s="56"/>
      <c r="G678" s="120" t="s">
        <v>324</v>
      </c>
      <c r="H678" s="120"/>
      <c r="I678" s="120"/>
      <c r="J678" s="120"/>
      <c r="K678" s="121">
        <f>SUM(K677:K677)</f>
        <v>47.8</v>
      </c>
    </row>
    <row r="679" ht="15" customHeight="1" spans="1:11">
      <c r="A679" s="56"/>
      <c r="B679" s="56"/>
      <c r="C679" s="56"/>
      <c r="D679" s="56"/>
      <c r="E679" s="56"/>
      <c r="F679" s="56"/>
      <c r="G679" s="65" t="s">
        <v>304</v>
      </c>
      <c r="H679" s="65"/>
      <c r="I679" s="65"/>
      <c r="J679" s="65"/>
      <c r="K679" s="122">
        <f>ROUND(SUM(K678),2)</f>
        <v>47.8</v>
      </c>
    </row>
    <row r="680" ht="10.05" customHeight="1" spans="1:11">
      <c r="A680" s="56"/>
      <c r="B680" s="56"/>
      <c r="C680" s="56"/>
      <c r="D680" s="56"/>
      <c r="E680" s="56"/>
      <c r="F680" s="56"/>
      <c r="G680" s="112"/>
      <c r="H680" s="112"/>
      <c r="I680" s="112"/>
      <c r="J680" s="112"/>
      <c r="K680" s="112"/>
    </row>
    <row r="681" ht="19.95" customHeight="1" spans="1:11">
      <c r="A681" s="113" t="s">
        <v>705</v>
      </c>
      <c r="B681" s="113"/>
      <c r="C681" s="113"/>
      <c r="D681" s="113"/>
      <c r="E681" s="113"/>
      <c r="F681" s="113"/>
      <c r="G681" s="113"/>
      <c r="H681" s="113"/>
      <c r="I681" s="113"/>
      <c r="J681" s="113"/>
      <c r="K681" s="113"/>
    </row>
    <row r="682" ht="15" customHeight="1" spans="1:11">
      <c r="A682" s="114" t="s">
        <v>318</v>
      </c>
      <c r="B682" s="114"/>
      <c r="C682" s="114"/>
      <c r="D682" s="115" t="s">
        <v>298</v>
      </c>
      <c r="E682" s="115"/>
      <c r="F682" s="115" t="s">
        <v>299</v>
      </c>
      <c r="G682" s="115" t="s">
        <v>276</v>
      </c>
      <c r="H682" s="115"/>
      <c r="I682" s="115" t="s">
        <v>300</v>
      </c>
      <c r="J682" s="115"/>
      <c r="K682" s="115" t="s">
        <v>301</v>
      </c>
    </row>
    <row r="683" ht="28.95" customHeight="1" spans="1:11">
      <c r="A683" s="116" t="s">
        <v>703</v>
      </c>
      <c r="B683" s="117" t="s">
        <v>704</v>
      </c>
      <c r="C683" s="117"/>
      <c r="D683" s="116" t="s">
        <v>32</v>
      </c>
      <c r="E683" s="116"/>
      <c r="F683" s="116" t="s">
        <v>133</v>
      </c>
      <c r="G683" s="118">
        <v>1.41e-5</v>
      </c>
      <c r="H683" s="118"/>
      <c r="I683" s="119">
        <v>1195000</v>
      </c>
      <c r="J683" s="119"/>
      <c r="K683" s="119">
        <f>ROUND(ROUND(G683,8)*I683,2)</f>
        <v>16.85</v>
      </c>
    </row>
    <row r="684" ht="15" customHeight="1" spans="1:11">
      <c r="A684" s="56"/>
      <c r="B684" s="56"/>
      <c r="C684" s="56"/>
      <c r="D684" s="56"/>
      <c r="E684" s="56"/>
      <c r="F684" s="56"/>
      <c r="G684" s="120" t="s">
        <v>324</v>
      </c>
      <c r="H684" s="120"/>
      <c r="I684" s="120"/>
      <c r="J684" s="120"/>
      <c r="K684" s="121">
        <f>SUM(K683:K683)</f>
        <v>16.85</v>
      </c>
    </row>
    <row r="685" ht="15" customHeight="1" spans="1:11">
      <c r="A685" s="56"/>
      <c r="B685" s="56"/>
      <c r="C685" s="56"/>
      <c r="D685" s="56"/>
      <c r="E685" s="56"/>
      <c r="F685" s="56"/>
      <c r="G685" s="65" t="s">
        <v>304</v>
      </c>
      <c r="H685" s="65"/>
      <c r="I685" s="65"/>
      <c r="J685" s="65"/>
      <c r="K685" s="122">
        <f>ROUND(SUM(K684),2)</f>
        <v>16.85</v>
      </c>
    </row>
    <row r="686" ht="10.05" customHeight="1" spans="1:11">
      <c r="A686" s="56"/>
      <c r="B686" s="56"/>
      <c r="C686" s="56"/>
      <c r="D686" s="56"/>
      <c r="E686" s="56"/>
      <c r="F686" s="56"/>
      <c r="G686" s="112"/>
      <c r="H686" s="112"/>
      <c r="I686" s="112"/>
      <c r="J686" s="112"/>
      <c r="K686" s="112"/>
    </row>
    <row r="687" ht="19.95" customHeight="1" spans="1:11">
      <c r="A687" s="113" t="s">
        <v>706</v>
      </c>
      <c r="B687" s="113"/>
      <c r="C687" s="113"/>
      <c r="D687" s="113"/>
      <c r="E687" s="113"/>
      <c r="F687" s="113"/>
      <c r="G687" s="113"/>
      <c r="H687" s="113"/>
      <c r="I687" s="113"/>
      <c r="J687" s="113"/>
      <c r="K687" s="113"/>
    </row>
    <row r="688" ht="15" customHeight="1" spans="1:11">
      <c r="A688" s="114" t="s">
        <v>318</v>
      </c>
      <c r="B688" s="114"/>
      <c r="C688" s="114"/>
      <c r="D688" s="115" t="s">
        <v>298</v>
      </c>
      <c r="E688" s="115"/>
      <c r="F688" s="115" t="s">
        <v>299</v>
      </c>
      <c r="G688" s="115" t="s">
        <v>276</v>
      </c>
      <c r="H688" s="115"/>
      <c r="I688" s="115" t="s">
        <v>300</v>
      </c>
      <c r="J688" s="115"/>
      <c r="K688" s="115" t="s">
        <v>301</v>
      </c>
    </row>
    <row r="689" ht="28.95" customHeight="1" spans="1:11">
      <c r="A689" s="116" t="s">
        <v>703</v>
      </c>
      <c r="B689" s="117" t="s">
        <v>704</v>
      </c>
      <c r="C689" s="117"/>
      <c r="D689" s="116" t="s">
        <v>32</v>
      </c>
      <c r="E689" s="116"/>
      <c r="F689" s="116" t="s">
        <v>133</v>
      </c>
      <c r="G689" s="118">
        <v>6.43e-5</v>
      </c>
      <c r="H689" s="118"/>
      <c r="I689" s="119">
        <v>1195000</v>
      </c>
      <c r="J689" s="119"/>
      <c r="K689" s="119">
        <f>ROUND(ROUND(G689,8)*I689,2)</f>
        <v>76.84</v>
      </c>
    </row>
    <row r="690" ht="15" customHeight="1" spans="1:11">
      <c r="A690" s="56"/>
      <c r="B690" s="56"/>
      <c r="C690" s="56"/>
      <c r="D690" s="56"/>
      <c r="E690" s="56"/>
      <c r="F690" s="56"/>
      <c r="G690" s="120" t="s">
        <v>324</v>
      </c>
      <c r="H690" s="120"/>
      <c r="I690" s="120"/>
      <c r="J690" s="120"/>
      <c r="K690" s="121">
        <f>SUM(K689:K689)</f>
        <v>76.84</v>
      </c>
    </row>
    <row r="691" ht="15" customHeight="1" spans="1:11">
      <c r="A691" s="56"/>
      <c r="B691" s="56"/>
      <c r="C691" s="56"/>
      <c r="D691" s="56"/>
      <c r="E691" s="56"/>
      <c r="F691" s="56"/>
      <c r="G691" s="65" t="s">
        <v>304</v>
      </c>
      <c r="H691" s="65"/>
      <c r="I691" s="65"/>
      <c r="J691" s="65"/>
      <c r="K691" s="122">
        <f>ROUND(SUM(K690),2)</f>
        <v>76.84</v>
      </c>
    </row>
    <row r="692" ht="10.05" customHeight="1" spans="1:11">
      <c r="A692" s="56"/>
      <c r="B692" s="56"/>
      <c r="C692" s="56"/>
      <c r="D692" s="56"/>
      <c r="E692" s="56"/>
      <c r="F692" s="56"/>
      <c r="G692" s="112"/>
      <c r="H692" s="112"/>
      <c r="I692" s="112"/>
      <c r="J692" s="112"/>
      <c r="K692" s="112"/>
    </row>
    <row r="693" ht="19.95" customHeight="1" spans="1:11">
      <c r="A693" s="113" t="s">
        <v>707</v>
      </c>
      <c r="B693" s="113"/>
      <c r="C693" s="113"/>
      <c r="D693" s="113"/>
      <c r="E693" s="113"/>
      <c r="F693" s="113"/>
      <c r="G693" s="113"/>
      <c r="H693" s="113"/>
      <c r="I693" s="113"/>
      <c r="J693" s="113"/>
      <c r="K693" s="113"/>
    </row>
    <row r="694" ht="15" customHeight="1" spans="1:11">
      <c r="A694" s="114" t="s">
        <v>361</v>
      </c>
      <c r="B694" s="114"/>
      <c r="C694" s="114"/>
      <c r="D694" s="115" t="s">
        <v>298</v>
      </c>
      <c r="E694" s="115"/>
      <c r="F694" s="115" t="s">
        <v>299</v>
      </c>
      <c r="G694" s="115" t="s">
        <v>276</v>
      </c>
      <c r="H694" s="115"/>
      <c r="I694" s="115" t="s">
        <v>300</v>
      </c>
      <c r="J694" s="115"/>
      <c r="K694" s="115" t="s">
        <v>301</v>
      </c>
    </row>
    <row r="695" ht="21" customHeight="1" spans="1:11">
      <c r="A695" s="116" t="s">
        <v>474</v>
      </c>
      <c r="B695" s="117" t="s">
        <v>475</v>
      </c>
      <c r="C695" s="117"/>
      <c r="D695" s="116" t="s">
        <v>32</v>
      </c>
      <c r="E695" s="116"/>
      <c r="F695" s="116" t="s">
        <v>389</v>
      </c>
      <c r="G695" s="118">
        <v>13.99</v>
      </c>
      <c r="H695" s="118"/>
      <c r="I695" s="119">
        <v>6.05</v>
      </c>
      <c r="J695" s="119"/>
      <c r="K695" s="119">
        <f>ROUND(ROUND(G695,8)*I695,2)</f>
        <v>84.64</v>
      </c>
    </row>
    <row r="696" ht="15" customHeight="1" spans="1:11">
      <c r="A696" s="56"/>
      <c r="B696" s="56"/>
      <c r="C696" s="56"/>
      <c r="D696" s="56"/>
      <c r="E696" s="56"/>
      <c r="F696" s="56"/>
      <c r="G696" s="120" t="s">
        <v>366</v>
      </c>
      <c r="H696" s="120"/>
      <c r="I696" s="120"/>
      <c r="J696" s="120"/>
      <c r="K696" s="121">
        <f>SUM(K695:K695)</f>
        <v>84.64</v>
      </c>
    </row>
    <row r="697" ht="15" customHeight="1" spans="1:11">
      <c r="A697" s="56"/>
      <c r="B697" s="56"/>
      <c r="C697" s="56"/>
      <c r="D697" s="56"/>
      <c r="E697" s="56"/>
      <c r="F697" s="56"/>
      <c r="G697" s="65" t="s">
        <v>304</v>
      </c>
      <c r="H697" s="65"/>
      <c r="I697" s="65"/>
      <c r="J697" s="65"/>
      <c r="K697" s="122">
        <f>ROUND(SUM(K696),2)</f>
        <v>84.64</v>
      </c>
    </row>
    <row r="698" ht="10.05" customHeight="1" spans="1:11">
      <c r="A698" s="56"/>
      <c r="B698" s="56"/>
      <c r="C698" s="56"/>
      <c r="D698" s="56"/>
      <c r="E698" s="56"/>
      <c r="F698" s="56"/>
      <c r="G698" s="112"/>
      <c r="H698" s="112"/>
      <c r="I698" s="112"/>
      <c r="J698" s="112"/>
      <c r="K698" s="112"/>
    </row>
    <row r="699" ht="19.95" customHeight="1" spans="1:11">
      <c r="A699" s="113" t="s">
        <v>708</v>
      </c>
      <c r="B699" s="113"/>
      <c r="C699" s="113"/>
      <c r="D699" s="113"/>
      <c r="E699" s="113"/>
      <c r="F699" s="113"/>
      <c r="G699" s="113"/>
      <c r="H699" s="113"/>
      <c r="I699" s="113"/>
      <c r="J699" s="113"/>
      <c r="K699" s="113"/>
    </row>
    <row r="700" ht="15" customHeight="1" spans="1:11">
      <c r="A700" s="114" t="s">
        <v>308</v>
      </c>
      <c r="B700" s="114"/>
      <c r="C700" s="114"/>
      <c r="D700" s="115" t="s">
        <v>298</v>
      </c>
      <c r="E700" s="115"/>
      <c r="F700" s="115" t="s">
        <v>299</v>
      </c>
      <c r="G700" s="115" t="s">
        <v>276</v>
      </c>
      <c r="H700" s="115"/>
      <c r="I700" s="115" t="s">
        <v>300</v>
      </c>
      <c r="J700" s="115"/>
      <c r="K700" s="115" t="s">
        <v>301</v>
      </c>
    </row>
    <row r="701" ht="21" customHeight="1" spans="1:11">
      <c r="A701" s="116" t="s">
        <v>401</v>
      </c>
      <c r="B701" s="117" t="s">
        <v>402</v>
      </c>
      <c r="C701" s="117"/>
      <c r="D701" s="116" t="s">
        <v>32</v>
      </c>
      <c r="E701" s="116"/>
      <c r="F701" s="116" t="s">
        <v>321</v>
      </c>
      <c r="G701" s="118">
        <v>1</v>
      </c>
      <c r="H701" s="118"/>
      <c r="I701" s="119">
        <v>2.79</v>
      </c>
      <c r="J701" s="119"/>
      <c r="K701" s="119">
        <f t="shared" ref="K701:K706" si="5">ROUND(ROUND(G701,8)*I701,2)</f>
        <v>2.79</v>
      </c>
    </row>
    <row r="702" ht="21" customHeight="1" spans="1:11">
      <c r="A702" s="116" t="s">
        <v>418</v>
      </c>
      <c r="B702" s="117" t="s">
        <v>419</v>
      </c>
      <c r="C702" s="117"/>
      <c r="D702" s="116" t="s">
        <v>32</v>
      </c>
      <c r="E702" s="116"/>
      <c r="F702" s="116" t="s">
        <v>321</v>
      </c>
      <c r="G702" s="118">
        <v>1</v>
      </c>
      <c r="H702" s="118"/>
      <c r="I702" s="119">
        <v>0.89</v>
      </c>
      <c r="J702" s="119"/>
      <c r="K702" s="119">
        <f t="shared" si="5"/>
        <v>0.89</v>
      </c>
    </row>
    <row r="703" ht="21" customHeight="1" spans="1:11">
      <c r="A703" s="116" t="s">
        <v>405</v>
      </c>
      <c r="B703" s="117" t="s">
        <v>406</v>
      </c>
      <c r="C703" s="117"/>
      <c r="D703" s="116" t="s">
        <v>32</v>
      </c>
      <c r="E703" s="116"/>
      <c r="F703" s="116" t="s">
        <v>321</v>
      </c>
      <c r="G703" s="118">
        <v>1</v>
      </c>
      <c r="H703" s="118"/>
      <c r="I703" s="119">
        <v>1.43</v>
      </c>
      <c r="J703" s="119"/>
      <c r="K703" s="119">
        <f t="shared" si="5"/>
        <v>1.43</v>
      </c>
    </row>
    <row r="704" ht="28.95" customHeight="1" spans="1:11">
      <c r="A704" s="116" t="s">
        <v>420</v>
      </c>
      <c r="B704" s="117" t="s">
        <v>421</v>
      </c>
      <c r="C704" s="117"/>
      <c r="D704" s="116" t="s">
        <v>32</v>
      </c>
      <c r="E704" s="116"/>
      <c r="F704" s="116" t="s">
        <v>321</v>
      </c>
      <c r="G704" s="118">
        <v>1</v>
      </c>
      <c r="H704" s="118"/>
      <c r="I704" s="119">
        <v>0.01</v>
      </c>
      <c r="J704" s="119"/>
      <c r="K704" s="119">
        <f t="shared" si="5"/>
        <v>0.01</v>
      </c>
    </row>
    <row r="705" ht="21" customHeight="1" spans="1:11">
      <c r="A705" s="116" t="s">
        <v>409</v>
      </c>
      <c r="B705" s="117" t="s">
        <v>410</v>
      </c>
      <c r="C705" s="117"/>
      <c r="D705" s="116" t="s">
        <v>32</v>
      </c>
      <c r="E705" s="116"/>
      <c r="F705" s="116" t="s">
        <v>321</v>
      </c>
      <c r="G705" s="118">
        <v>1</v>
      </c>
      <c r="H705" s="118"/>
      <c r="I705" s="119">
        <v>0.08</v>
      </c>
      <c r="J705" s="119"/>
      <c r="K705" s="119">
        <f t="shared" si="5"/>
        <v>0.08</v>
      </c>
    </row>
    <row r="706" ht="21" customHeight="1" spans="1:11">
      <c r="A706" s="116" t="s">
        <v>411</v>
      </c>
      <c r="B706" s="117" t="s">
        <v>412</v>
      </c>
      <c r="C706" s="117"/>
      <c r="D706" s="116" t="s">
        <v>32</v>
      </c>
      <c r="E706" s="116"/>
      <c r="F706" s="116" t="s">
        <v>321</v>
      </c>
      <c r="G706" s="118">
        <v>1</v>
      </c>
      <c r="H706" s="118"/>
      <c r="I706" s="119">
        <v>0.54</v>
      </c>
      <c r="J706" s="119"/>
      <c r="K706" s="119">
        <f t="shared" si="5"/>
        <v>0.54</v>
      </c>
    </row>
    <row r="707" ht="15" customHeight="1" spans="1:11">
      <c r="A707" s="56"/>
      <c r="B707" s="56"/>
      <c r="C707" s="56"/>
      <c r="D707" s="56"/>
      <c r="E707" s="56"/>
      <c r="F707" s="56"/>
      <c r="G707" s="120" t="s">
        <v>317</v>
      </c>
      <c r="H707" s="120"/>
      <c r="I707" s="120"/>
      <c r="J707" s="120"/>
      <c r="K707" s="121">
        <f>SUM(K701:K706)</f>
        <v>5.74</v>
      </c>
    </row>
    <row r="708" ht="15" customHeight="1" spans="1:11">
      <c r="A708" s="114" t="s">
        <v>325</v>
      </c>
      <c r="B708" s="114"/>
      <c r="C708" s="114"/>
      <c r="D708" s="115" t="s">
        <v>298</v>
      </c>
      <c r="E708" s="115"/>
      <c r="F708" s="115" t="s">
        <v>299</v>
      </c>
      <c r="G708" s="115" t="s">
        <v>276</v>
      </c>
      <c r="H708" s="115"/>
      <c r="I708" s="115" t="s">
        <v>300</v>
      </c>
      <c r="J708" s="115"/>
      <c r="K708" s="115" t="s">
        <v>301</v>
      </c>
    </row>
    <row r="709" ht="15" customHeight="1" spans="1:11">
      <c r="A709" s="116" t="s">
        <v>602</v>
      </c>
      <c r="B709" s="117" t="s">
        <v>603</v>
      </c>
      <c r="C709" s="117"/>
      <c r="D709" s="116" t="s">
        <v>32</v>
      </c>
      <c r="E709" s="116"/>
      <c r="F709" s="116" t="s">
        <v>321</v>
      </c>
      <c r="G709" s="118">
        <v>1</v>
      </c>
      <c r="H709" s="118"/>
      <c r="I709" s="119">
        <v>23.32</v>
      </c>
      <c r="J709" s="119"/>
      <c r="K709" s="119">
        <f>ROUND(ROUND(G709,8)*I709,2)</f>
        <v>23.32</v>
      </c>
    </row>
    <row r="710" ht="15" customHeight="1" spans="1:11">
      <c r="A710" s="56"/>
      <c r="B710" s="56"/>
      <c r="C710" s="56"/>
      <c r="D710" s="56"/>
      <c r="E710" s="56"/>
      <c r="F710" s="56"/>
      <c r="G710" s="120" t="s">
        <v>328</v>
      </c>
      <c r="H710" s="120"/>
      <c r="I710" s="120"/>
      <c r="J710" s="120"/>
      <c r="K710" s="121">
        <f>SUM(K709:K709)</f>
        <v>23.32</v>
      </c>
    </row>
    <row r="711" ht="15" customHeight="1" spans="1:11">
      <c r="A711" s="114" t="s">
        <v>329</v>
      </c>
      <c r="B711" s="114"/>
      <c r="C711" s="114"/>
      <c r="D711" s="115" t="s">
        <v>298</v>
      </c>
      <c r="E711" s="115"/>
      <c r="F711" s="115" t="s">
        <v>299</v>
      </c>
      <c r="G711" s="115" t="s">
        <v>276</v>
      </c>
      <c r="H711" s="115"/>
      <c r="I711" s="115" t="s">
        <v>300</v>
      </c>
      <c r="J711" s="115"/>
      <c r="K711" s="115" t="s">
        <v>301</v>
      </c>
    </row>
    <row r="712" ht="21" customHeight="1" spans="1:11">
      <c r="A712" s="116" t="s">
        <v>709</v>
      </c>
      <c r="B712" s="117" t="s">
        <v>710</v>
      </c>
      <c r="C712" s="117"/>
      <c r="D712" s="116" t="s">
        <v>32</v>
      </c>
      <c r="E712" s="116"/>
      <c r="F712" s="116" t="s">
        <v>321</v>
      </c>
      <c r="G712" s="118">
        <v>1</v>
      </c>
      <c r="H712" s="118"/>
      <c r="I712" s="119">
        <v>0.11</v>
      </c>
      <c r="J712" s="119"/>
      <c r="K712" s="119">
        <f>ROUND(ROUND(G712,8)*I712,2)</f>
        <v>0.11</v>
      </c>
    </row>
    <row r="713" ht="15" customHeight="1" spans="1:11">
      <c r="A713" s="56"/>
      <c r="B713" s="56"/>
      <c r="C713" s="56"/>
      <c r="D713" s="56"/>
      <c r="E713" s="56"/>
      <c r="F713" s="56"/>
      <c r="G713" s="120" t="s">
        <v>332</v>
      </c>
      <c r="H713" s="120"/>
      <c r="I713" s="120"/>
      <c r="J713" s="120"/>
      <c r="K713" s="121">
        <f>SUM(K712:K712)</f>
        <v>0.11</v>
      </c>
    </row>
    <row r="714" ht="15" customHeight="1" spans="1:11">
      <c r="A714" s="56"/>
      <c r="B714" s="56"/>
      <c r="C714" s="56"/>
      <c r="D714" s="56"/>
      <c r="E714" s="56"/>
      <c r="F714" s="56"/>
      <c r="G714" s="65" t="s">
        <v>304</v>
      </c>
      <c r="H714" s="65"/>
      <c r="I714" s="65"/>
      <c r="J714" s="65"/>
      <c r="K714" s="122">
        <f>ROUND(SUM(K707,K710,K713),2)</f>
        <v>29.17</v>
      </c>
    </row>
    <row r="715" ht="10.05" customHeight="1" spans="1:11">
      <c r="A715" s="56"/>
      <c r="B715" s="56"/>
      <c r="C715" s="56"/>
      <c r="D715" s="56"/>
      <c r="E715" s="56"/>
      <c r="F715" s="56"/>
      <c r="G715" s="112"/>
      <c r="H715" s="112"/>
      <c r="I715" s="112"/>
      <c r="J715" s="112"/>
      <c r="K715" s="112"/>
    </row>
    <row r="716" ht="19.95" customHeight="1" spans="1:11">
      <c r="A716" s="113" t="s">
        <v>711</v>
      </c>
      <c r="B716" s="113"/>
      <c r="C716" s="113"/>
      <c r="D716" s="113"/>
      <c r="E716" s="113"/>
      <c r="F716" s="113"/>
      <c r="G716" s="113"/>
      <c r="H716" s="113"/>
      <c r="I716" s="113"/>
      <c r="J716" s="113"/>
      <c r="K716" s="113"/>
    </row>
    <row r="717" ht="15" customHeight="1" spans="1:11">
      <c r="A717" s="114" t="s">
        <v>308</v>
      </c>
      <c r="B717" s="114"/>
      <c r="C717" s="114"/>
      <c r="D717" s="115" t="s">
        <v>298</v>
      </c>
      <c r="E717" s="115"/>
      <c r="F717" s="115" t="s">
        <v>299</v>
      </c>
      <c r="G717" s="115" t="s">
        <v>276</v>
      </c>
      <c r="H717" s="115"/>
      <c r="I717" s="115" t="s">
        <v>300</v>
      </c>
      <c r="J717" s="115"/>
      <c r="K717" s="115" t="s">
        <v>301</v>
      </c>
    </row>
    <row r="718" ht="21" customHeight="1" spans="1:11">
      <c r="A718" s="116" t="s">
        <v>401</v>
      </c>
      <c r="B718" s="117" t="s">
        <v>402</v>
      </c>
      <c r="C718" s="117"/>
      <c r="D718" s="116" t="s">
        <v>32</v>
      </c>
      <c r="E718" s="116"/>
      <c r="F718" s="116" t="s">
        <v>321</v>
      </c>
      <c r="G718" s="118">
        <v>1</v>
      </c>
      <c r="H718" s="118"/>
      <c r="I718" s="119">
        <v>2.79</v>
      </c>
      <c r="J718" s="119"/>
      <c r="K718" s="119">
        <f t="shared" ref="K718:K723" si="6">ROUND(ROUND(G718,8)*I718,2)</f>
        <v>2.79</v>
      </c>
    </row>
    <row r="719" ht="21" customHeight="1" spans="1:11">
      <c r="A719" s="116" t="s">
        <v>418</v>
      </c>
      <c r="B719" s="117" t="s">
        <v>419</v>
      </c>
      <c r="C719" s="117"/>
      <c r="D719" s="116" t="s">
        <v>32</v>
      </c>
      <c r="E719" s="116"/>
      <c r="F719" s="116" t="s">
        <v>321</v>
      </c>
      <c r="G719" s="118">
        <v>1</v>
      </c>
      <c r="H719" s="118"/>
      <c r="I719" s="119">
        <v>0.89</v>
      </c>
      <c r="J719" s="119"/>
      <c r="K719" s="119">
        <f t="shared" si="6"/>
        <v>0.89</v>
      </c>
    </row>
    <row r="720" ht="21" customHeight="1" spans="1:11">
      <c r="A720" s="116" t="s">
        <v>405</v>
      </c>
      <c r="B720" s="117" t="s">
        <v>406</v>
      </c>
      <c r="C720" s="117"/>
      <c r="D720" s="116" t="s">
        <v>32</v>
      </c>
      <c r="E720" s="116"/>
      <c r="F720" s="116" t="s">
        <v>321</v>
      </c>
      <c r="G720" s="118">
        <v>1</v>
      </c>
      <c r="H720" s="118"/>
      <c r="I720" s="119">
        <v>1.43</v>
      </c>
      <c r="J720" s="119"/>
      <c r="K720" s="119">
        <f t="shared" si="6"/>
        <v>1.43</v>
      </c>
    </row>
    <row r="721" ht="28.95" customHeight="1" spans="1:11">
      <c r="A721" s="116" t="s">
        <v>420</v>
      </c>
      <c r="B721" s="117" t="s">
        <v>421</v>
      </c>
      <c r="C721" s="117"/>
      <c r="D721" s="116" t="s">
        <v>32</v>
      </c>
      <c r="E721" s="116"/>
      <c r="F721" s="116" t="s">
        <v>321</v>
      </c>
      <c r="G721" s="118">
        <v>1</v>
      </c>
      <c r="H721" s="118"/>
      <c r="I721" s="119">
        <v>0.01</v>
      </c>
      <c r="J721" s="119"/>
      <c r="K721" s="119">
        <f t="shared" si="6"/>
        <v>0.01</v>
      </c>
    </row>
    <row r="722" ht="21" customHeight="1" spans="1:11">
      <c r="A722" s="116" t="s">
        <v>409</v>
      </c>
      <c r="B722" s="117" t="s">
        <v>410</v>
      </c>
      <c r="C722" s="117"/>
      <c r="D722" s="116" t="s">
        <v>32</v>
      </c>
      <c r="E722" s="116"/>
      <c r="F722" s="116" t="s">
        <v>321</v>
      </c>
      <c r="G722" s="118">
        <v>1</v>
      </c>
      <c r="H722" s="118"/>
      <c r="I722" s="119">
        <v>0.08</v>
      </c>
      <c r="J722" s="119"/>
      <c r="K722" s="119">
        <f t="shared" si="6"/>
        <v>0.08</v>
      </c>
    </row>
    <row r="723" ht="21" customHeight="1" spans="1:11">
      <c r="A723" s="116" t="s">
        <v>411</v>
      </c>
      <c r="B723" s="117" t="s">
        <v>412</v>
      </c>
      <c r="C723" s="117"/>
      <c r="D723" s="116" t="s">
        <v>32</v>
      </c>
      <c r="E723" s="116"/>
      <c r="F723" s="116" t="s">
        <v>321</v>
      </c>
      <c r="G723" s="118">
        <v>1</v>
      </c>
      <c r="H723" s="118"/>
      <c r="I723" s="119">
        <v>0.54</v>
      </c>
      <c r="J723" s="119"/>
      <c r="K723" s="119">
        <f t="shared" si="6"/>
        <v>0.54</v>
      </c>
    </row>
    <row r="724" ht="15" customHeight="1" spans="1:11">
      <c r="A724" s="56"/>
      <c r="B724" s="56"/>
      <c r="C724" s="56"/>
      <c r="D724" s="56"/>
      <c r="E724" s="56"/>
      <c r="F724" s="56"/>
      <c r="G724" s="120" t="s">
        <v>317</v>
      </c>
      <c r="H724" s="120"/>
      <c r="I724" s="120"/>
      <c r="J724" s="120"/>
      <c r="K724" s="121">
        <f>SUM(K718:K723)</f>
        <v>5.74</v>
      </c>
    </row>
    <row r="725" ht="15" customHeight="1" spans="1:11">
      <c r="A725" s="114" t="s">
        <v>325</v>
      </c>
      <c r="B725" s="114"/>
      <c r="C725" s="114"/>
      <c r="D725" s="115" t="s">
        <v>298</v>
      </c>
      <c r="E725" s="115"/>
      <c r="F725" s="115" t="s">
        <v>299</v>
      </c>
      <c r="G725" s="115" t="s">
        <v>276</v>
      </c>
      <c r="H725" s="115"/>
      <c r="I725" s="115" t="s">
        <v>300</v>
      </c>
      <c r="J725" s="115"/>
      <c r="K725" s="115" t="s">
        <v>301</v>
      </c>
    </row>
    <row r="726" ht="15" customHeight="1" spans="1:11">
      <c r="A726" s="116" t="s">
        <v>605</v>
      </c>
      <c r="B726" s="117" t="s">
        <v>606</v>
      </c>
      <c r="C726" s="117"/>
      <c r="D726" s="116" t="s">
        <v>32</v>
      </c>
      <c r="E726" s="116"/>
      <c r="F726" s="116" t="s">
        <v>321</v>
      </c>
      <c r="G726" s="118">
        <v>1</v>
      </c>
      <c r="H726" s="118"/>
      <c r="I726" s="119">
        <v>22.45</v>
      </c>
      <c r="J726" s="119"/>
      <c r="K726" s="119">
        <f>ROUND(ROUND(G726,8)*I726,2)</f>
        <v>22.45</v>
      </c>
    </row>
    <row r="727" ht="15" customHeight="1" spans="1:11">
      <c r="A727" s="56"/>
      <c r="B727" s="56"/>
      <c r="C727" s="56"/>
      <c r="D727" s="56"/>
      <c r="E727" s="56"/>
      <c r="F727" s="56"/>
      <c r="G727" s="120" t="s">
        <v>328</v>
      </c>
      <c r="H727" s="120"/>
      <c r="I727" s="120"/>
      <c r="J727" s="120"/>
      <c r="K727" s="121">
        <f>SUM(K726:K726)</f>
        <v>22.45</v>
      </c>
    </row>
    <row r="728" ht="15" customHeight="1" spans="1:11">
      <c r="A728" s="114" t="s">
        <v>329</v>
      </c>
      <c r="B728" s="114"/>
      <c r="C728" s="114"/>
      <c r="D728" s="115" t="s">
        <v>298</v>
      </c>
      <c r="E728" s="115"/>
      <c r="F728" s="115" t="s">
        <v>299</v>
      </c>
      <c r="G728" s="115" t="s">
        <v>276</v>
      </c>
      <c r="H728" s="115"/>
      <c r="I728" s="115" t="s">
        <v>300</v>
      </c>
      <c r="J728" s="115"/>
      <c r="K728" s="115" t="s">
        <v>301</v>
      </c>
    </row>
    <row r="729" ht="21" customHeight="1" spans="1:11">
      <c r="A729" s="116" t="s">
        <v>712</v>
      </c>
      <c r="B729" s="117" t="s">
        <v>713</v>
      </c>
      <c r="C729" s="117"/>
      <c r="D729" s="116" t="s">
        <v>32</v>
      </c>
      <c r="E729" s="116"/>
      <c r="F729" s="116" t="s">
        <v>321</v>
      </c>
      <c r="G729" s="118">
        <v>1</v>
      </c>
      <c r="H729" s="118"/>
      <c r="I729" s="119">
        <v>0.11</v>
      </c>
      <c r="J729" s="119"/>
      <c r="K729" s="119">
        <f>ROUND(ROUND(G729,8)*I729,2)</f>
        <v>0.11</v>
      </c>
    </row>
    <row r="730" ht="15" customHeight="1" spans="1:11">
      <c r="A730" s="56"/>
      <c r="B730" s="56"/>
      <c r="C730" s="56"/>
      <c r="D730" s="56"/>
      <c r="E730" s="56"/>
      <c r="F730" s="56"/>
      <c r="G730" s="120" t="s">
        <v>332</v>
      </c>
      <c r="H730" s="120"/>
      <c r="I730" s="120"/>
      <c r="J730" s="120"/>
      <c r="K730" s="121">
        <f>SUM(K729:K729)</f>
        <v>0.11</v>
      </c>
    </row>
    <row r="731" ht="15" customHeight="1" spans="1:11">
      <c r="A731" s="56"/>
      <c r="B731" s="56"/>
      <c r="C731" s="56"/>
      <c r="D731" s="56"/>
      <c r="E731" s="56"/>
      <c r="F731" s="56"/>
      <c r="G731" s="65" t="s">
        <v>304</v>
      </c>
      <c r="H731" s="65"/>
      <c r="I731" s="65"/>
      <c r="J731" s="65"/>
      <c r="K731" s="122">
        <f>ROUND(SUM(K724,K727,K730),2)</f>
        <v>28.3</v>
      </c>
    </row>
    <row r="732" ht="10.05" customHeight="1" spans="1:11">
      <c r="A732" s="56"/>
      <c r="B732" s="56"/>
      <c r="C732" s="56"/>
      <c r="D732" s="56"/>
      <c r="E732" s="56"/>
      <c r="F732" s="56"/>
      <c r="G732" s="112"/>
      <c r="H732" s="112"/>
      <c r="I732" s="112"/>
      <c r="J732" s="112"/>
      <c r="K732" s="112"/>
    </row>
    <row r="733" ht="19.95" customHeight="1" spans="1:11">
      <c r="A733" s="113" t="s">
        <v>714</v>
      </c>
      <c r="B733" s="113"/>
      <c r="C733" s="113"/>
      <c r="D733" s="113"/>
      <c r="E733" s="113"/>
      <c r="F733" s="113"/>
      <c r="G733" s="113"/>
      <c r="H733" s="113"/>
      <c r="I733" s="113"/>
      <c r="J733" s="113"/>
      <c r="K733" s="113"/>
    </row>
    <row r="734" ht="15" customHeight="1" spans="1:11">
      <c r="A734" s="114" t="s">
        <v>339</v>
      </c>
      <c r="B734" s="114"/>
      <c r="C734" s="114"/>
      <c r="D734" s="115" t="s">
        <v>298</v>
      </c>
      <c r="E734" s="115"/>
      <c r="F734" s="115" t="s">
        <v>299</v>
      </c>
      <c r="G734" s="115" t="s">
        <v>276</v>
      </c>
      <c r="H734" s="115"/>
      <c r="I734" s="115" t="s">
        <v>300</v>
      </c>
      <c r="J734" s="115"/>
      <c r="K734" s="115" t="s">
        <v>301</v>
      </c>
    </row>
    <row r="735" ht="21" customHeight="1" spans="1:11">
      <c r="A735" s="116" t="s">
        <v>715</v>
      </c>
      <c r="B735" s="117" t="s">
        <v>716</v>
      </c>
      <c r="C735" s="117"/>
      <c r="D735" s="116" t="s">
        <v>32</v>
      </c>
      <c r="E735" s="116"/>
      <c r="F735" s="116" t="s">
        <v>321</v>
      </c>
      <c r="G735" s="118">
        <v>1</v>
      </c>
      <c r="H735" s="118"/>
      <c r="I735" s="119">
        <v>26.6</v>
      </c>
      <c r="J735" s="119"/>
      <c r="K735" s="119">
        <f>ROUND(ROUND(G735,8)*I735,2)</f>
        <v>26.6</v>
      </c>
    </row>
    <row r="736" ht="18" customHeight="1" spans="1:11">
      <c r="A736" s="56"/>
      <c r="B736" s="56"/>
      <c r="C736" s="56"/>
      <c r="D736" s="56"/>
      <c r="E736" s="56"/>
      <c r="F736" s="56"/>
      <c r="G736" s="120" t="s">
        <v>342</v>
      </c>
      <c r="H736" s="120"/>
      <c r="I736" s="120"/>
      <c r="J736" s="120"/>
      <c r="K736" s="121">
        <f>SUM(K735:K735)</f>
        <v>26.6</v>
      </c>
    </row>
    <row r="737" ht="15" customHeight="1" spans="1:11">
      <c r="A737" s="114" t="s">
        <v>329</v>
      </c>
      <c r="B737" s="114"/>
      <c r="C737" s="114"/>
      <c r="D737" s="115" t="s">
        <v>298</v>
      </c>
      <c r="E737" s="115"/>
      <c r="F737" s="115" t="s">
        <v>299</v>
      </c>
      <c r="G737" s="115" t="s">
        <v>276</v>
      </c>
      <c r="H737" s="115"/>
      <c r="I737" s="115" t="s">
        <v>300</v>
      </c>
      <c r="J737" s="115"/>
      <c r="K737" s="115" t="s">
        <v>301</v>
      </c>
    </row>
    <row r="738" ht="28.95" customHeight="1" spans="1:11">
      <c r="A738" s="116" t="s">
        <v>717</v>
      </c>
      <c r="B738" s="117" t="s">
        <v>718</v>
      </c>
      <c r="C738" s="117"/>
      <c r="D738" s="116" t="s">
        <v>32</v>
      </c>
      <c r="E738" s="116"/>
      <c r="F738" s="116" t="s">
        <v>321</v>
      </c>
      <c r="G738" s="118">
        <v>1</v>
      </c>
      <c r="H738" s="118"/>
      <c r="I738" s="119">
        <v>57.97</v>
      </c>
      <c r="J738" s="119"/>
      <c r="K738" s="119">
        <f>ROUND(ROUND(G738,8)*I738,2)</f>
        <v>57.97</v>
      </c>
    </row>
    <row r="739" ht="21" customHeight="1" spans="1:11">
      <c r="A739" s="116" t="s">
        <v>719</v>
      </c>
      <c r="B739" s="117" t="s">
        <v>720</v>
      </c>
      <c r="C739" s="117"/>
      <c r="D739" s="116" t="s">
        <v>32</v>
      </c>
      <c r="E739" s="116"/>
      <c r="F739" s="116" t="s">
        <v>321</v>
      </c>
      <c r="G739" s="118">
        <v>1</v>
      </c>
      <c r="H739" s="118"/>
      <c r="I739" s="119">
        <v>21.02</v>
      </c>
      <c r="J739" s="119"/>
      <c r="K739" s="119">
        <f>ROUND(ROUND(G739,8)*I739,2)</f>
        <v>21.02</v>
      </c>
    </row>
    <row r="740" ht="28.95" customHeight="1" spans="1:11">
      <c r="A740" s="116" t="s">
        <v>721</v>
      </c>
      <c r="B740" s="117" t="s">
        <v>722</v>
      </c>
      <c r="C740" s="117"/>
      <c r="D740" s="116" t="s">
        <v>32</v>
      </c>
      <c r="E740" s="116"/>
      <c r="F740" s="116" t="s">
        <v>321</v>
      </c>
      <c r="G740" s="118">
        <v>1</v>
      </c>
      <c r="H740" s="118"/>
      <c r="I740" s="119">
        <v>68.24</v>
      </c>
      <c r="J740" s="119"/>
      <c r="K740" s="119">
        <f>ROUND(ROUND(G740,8)*I740,2)</f>
        <v>68.24</v>
      </c>
    </row>
    <row r="741" ht="28.95" customHeight="1" spans="1:11">
      <c r="A741" s="116" t="s">
        <v>723</v>
      </c>
      <c r="B741" s="117" t="s">
        <v>724</v>
      </c>
      <c r="C741" s="117"/>
      <c r="D741" s="116" t="s">
        <v>32</v>
      </c>
      <c r="E741" s="116"/>
      <c r="F741" s="116" t="s">
        <v>321</v>
      </c>
      <c r="G741" s="118">
        <v>1</v>
      </c>
      <c r="H741" s="118"/>
      <c r="I741" s="119">
        <v>32.6</v>
      </c>
      <c r="J741" s="119"/>
      <c r="K741" s="119">
        <f>ROUND(ROUND(G741,8)*I741,2)</f>
        <v>32.6</v>
      </c>
    </row>
    <row r="742" ht="15" customHeight="1" spans="1:11">
      <c r="A742" s="56"/>
      <c r="B742" s="56"/>
      <c r="C742" s="56"/>
      <c r="D742" s="56"/>
      <c r="E742" s="56"/>
      <c r="F742" s="56"/>
      <c r="G742" s="120" t="s">
        <v>332</v>
      </c>
      <c r="H742" s="120"/>
      <c r="I742" s="120"/>
      <c r="J742" s="120"/>
      <c r="K742" s="121">
        <f>SUM(K738:K741)</f>
        <v>179.83</v>
      </c>
    </row>
    <row r="743" ht="15" customHeight="1" spans="1:11">
      <c r="A743" s="56"/>
      <c r="B743" s="56"/>
      <c r="C743" s="56"/>
      <c r="D743" s="56"/>
      <c r="E743" s="56"/>
      <c r="F743" s="56"/>
      <c r="G743" s="65" t="s">
        <v>304</v>
      </c>
      <c r="H743" s="65"/>
      <c r="I743" s="65"/>
      <c r="J743" s="65"/>
      <c r="K743" s="122">
        <f>ROUND(SUM(K736,K742),2)</f>
        <v>206.43</v>
      </c>
    </row>
    <row r="744" ht="10.05" customHeight="1" spans="1:11">
      <c r="A744" s="56"/>
      <c r="B744" s="56"/>
      <c r="C744" s="56"/>
      <c r="D744" s="56"/>
      <c r="E744" s="56"/>
      <c r="F744" s="56"/>
      <c r="G744" s="112"/>
      <c r="H744" s="112"/>
      <c r="I744" s="112"/>
      <c r="J744" s="112"/>
      <c r="K744" s="112"/>
    </row>
    <row r="745" ht="19.95" customHeight="1" spans="1:11">
      <c r="A745" s="113" t="s">
        <v>725</v>
      </c>
      <c r="B745" s="113"/>
      <c r="C745" s="113"/>
      <c r="D745" s="113"/>
      <c r="E745" s="113"/>
      <c r="F745" s="113"/>
      <c r="G745" s="113"/>
      <c r="H745" s="113"/>
      <c r="I745" s="113"/>
      <c r="J745" s="113"/>
      <c r="K745" s="113"/>
    </row>
    <row r="746" ht="15" customHeight="1" spans="1:11">
      <c r="A746" s="114" t="s">
        <v>318</v>
      </c>
      <c r="B746" s="114"/>
      <c r="C746" s="114"/>
      <c r="D746" s="115" t="s">
        <v>298</v>
      </c>
      <c r="E746" s="115"/>
      <c r="F746" s="115" t="s">
        <v>299</v>
      </c>
      <c r="G746" s="115" t="s">
        <v>276</v>
      </c>
      <c r="H746" s="115"/>
      <c r="I746" s="115" t="s">
        <v>300</v>
      </c>
      <c r="J746" s="115"/>
      <c r="K746" s="115" t="s">
        <v>301</v>
      </c>
    </row>
    <row r="747" ht="21" customHeight="1" spans="1:11">
      <c r="A747" s="116" t="s">
        <v>726</v>
      </c>
      <c r="B747" s="117" t="s">
        <v>727</v>
      </c>
      <c r="C747" s="117"/>
      <c r="D747" s="116" t="s">
        <v>32</v>
      </c>
      <c r="E747" s="116"/>
      <c r="F747" s="116" t="s">
        <v>133</v>
      </c>
      <c r="G747" s="118">
        <v>6.04e-5</v>
      </c>
      <c r="H747" s="118"/>
      <c r="I747" s="119">
        <v>959890.6</v>
      </c>
      <c r="J747" s="119"/>
      <c r="K747" s="119">
        <f>ROUND(ROUND(G747,8)*I747,2)</f>
        <v>57.98</v>
      </c>
    </row>
    <row r="748" ht="15" customHeight="1" spans="1:11">
      <c r="A748" s="56"/>
      <c r="B748" s="56"/>
      <c r="C748" s="56"/>
      <c r="D748" s="56"/>
      <c r="E748" s="56"/>
      <c r="F748" s="56"/>
      <c r="G748" s="120" t="s">
        <v>324</v>
      </c>
      <c r="H748" s="120"/>
      <c r="I748" s="120"/>
      <c r="J748" s="120"/>
      <c r="K748" s="121">
        <f>SUM(K747:K747)</f>
        <v>57.98</v>
      </c>
    </row>
    <row r="749" ht="15" customHeight="1" spans="1:11">
      <c r="A749" s="56"/>
      <c r="B749" s="56"/>
      <c r="C749" s="56"/>
      <c r="D749" s="56"/>
      <c r="E749" s="56"/>
      <c r="F749" s="56"/>
      <c r="G749" s="65" t="s">
        <v>304</v>
      </c>
      <c r="H749" s="65"/>
      <c r="I749" s="65"/>
      <c r="J749" s="65"/>
      <c r="K749" s="122">
        <f>ROUND(SUM(K748),2)</f>
        <v>57.98</v>
      </c>
    </row>
    <row r="750" ht="10.05" customHeight="1" spans="1:11">
      <c r="A750" s="56"/>
      <c r="B750" s="56"/>
      <c r="C750" s="56"/>
      <c r="D750" s="56"/>
      <c r="E750" s="56"/>
      <c r="F750" s="56"/>
      <c r="G750" s="112"/>
      <c r="H750" s="112"/>
      <c r="I750" s="112"/>
      <c r="J750" s="112"/>
      <c r="K750" s="112"/>
    </row>
    <row r="751" ht="19.95" customHeight="1" spans="1:11">
      <c r="A751" s="113" t="s">
        <v>728</v>
      </c>
      <c r="B751" s="113"/>
      <c r="C751" s="113"/>
      <c r="D751" s="113"/>
      <c r="E751" s="113"/>
      <c r="F751" s="113"/>
      <c r="G751" s="113"/>
      <c r="H751" s="113"/>
      <c r="I751" s="113"/>
      <c r="J751" s="113"/>
      <c r="K751" s="113"/>
    </row>
    <row r="752" ht="15" customHeight="1" spans="1:11">
      <c r="A752" s="114" t="s">
        <v>318</v>
      </c>
      <c r="B752" s="114"/>
      <c r="C752" s="114"/>
      <c r="D752" s="115" t="s">
        <v>298</v>
      </c>
      <c r="E752" s="115"/>
      <c r="F752" s="115" t="s">
        <v>299</v>
      </c>
      <c r="G752" s="115" t="s">
        <v>276</v>
      </c>
      <c r="H752" s="115"/>
      <c r="I752" s="115" t="s">
        <v>300</v>
      </c>
      <c r="J752" s="115"/>
      <c r="K752" s="115" t="s">
        <v>301</v>
      </c>
    </row>
    <row r="753" ht="21" customHeight="1" spans="1:11">
      <c r="A753" s="116" t="s">
        <v>726</v>
      </c>
      <c r="B753" s="117" t="s">
        <v>727</v>
      </c>
      <c r="C753" s="117"/>
      <c r="D753" s="116" t="s">
        <v>32</v>
      </c>
      <c r="E753" s="116"/>
      <c r="F753" s="116" t="s">
        <v>133</v>
      </c>
      <c r="G753" s="118">
        <v>2.19e-5</v>
      </c>
      <c r="H753" s="118"/>
      <c r="I753" s="119">
        <v>959890.6</v>
      </c>
      <c r="J753" s="119"/>
      <c r="K753" s="119">
        <f>ROUND(ROUND(G753,8)*I753,2)</f>
        <v>21.02</v>
      </c>
    </row>
    <row r="754" ht="15" customHeight="1" spans="1:11">
      <c r="A754" s="56"/>
      <c r="B754" s="56"/>
      <c r="C754" s="56"/>
      <c r="D754" s="56"/>
      <c r="E754" s="56"/>
      <c r="F754" s="56"/>
      <c r="G754" s="120" t="s">
        <v>324</v>
      </c>
      <c r="H754" s="120"/>
      <c r="I754" s="120"/>
      <c r="J754" s="120"/>
      <c r="K754" s="121">
        <f>SUM(K753:K753)</f>
        <v>21.02</v>
      </c>
    </row>
    <row r="755" ht="15" customHeight="1" spans="1:11">
      <c r="A755" s="56"/>
      <c r="B755" s="56"/>
      <c r="C755" s="56"/>
      <c r="D755" s="56"/>
      <c r="E755" s="56"/>
      <c r="F755" s="56"/>
      <c r="G755" s="65" t="s">
        <v>304</v>
      </c>
      <c r="H755" s="65"/>
      <c r="I755" s="65"/>
      <c r="J755" s="65"/>
      <c r="K755" s="122">
        <f>ROUND(SUM(K754),2)</f>
        <v>21.02</v>
      </c>
    </row>
    <row r="756" ht="10.05" customHeight="1" spans="1:11">
      <c r="A756" s="56"/>
      <c r="B756" s="56"/>
      <c r="C756" s="56"/>
      <c r="D756" s="56"/>
      <c r="E756" s="56"/>
      <c r="F756" s="56"/>
      <c r="G756" s="112"/>
      <c r="H756" s="112"/>
      <c r="I756" s="112"/>
      <c r="J756" s="112"/>
      <c r="K756" s="112"/>
    </row>
    <row r="757" ht="19.95" customHeight="1" spans="1:11">
      <c r="A757" s="113" t="s">
        <v>729</v>
      </c>
      <c r="B757" s="113"/>
      <c r="C757" s="113"/>
      <c r="D757" s="113"/>
      <c r="E757" s="113"/>
      <c r="F757" s="113"/>
      <c r="G757" s="113"/>
      <c r="H757" s="113"/>
      <c r="I757" s="113"/>
      <c r="J757" s="113"/>
      <c r="K757" s="113"/>
    </row>
    <row r="758" ht="15" customHeight="1" spans="1:11">
      <c r="A758" s="114" t="s">
        <v>318</v>
      </c>
      <c r="B758" s="114"/>
      <c r="C758" s="114"/>
      <c r="D758" s="115" t="s">
        <v>298</v>
      </c>
      <c r="E758" s="115"/>
      <c r="F758" s="115" t="s">
        <v>299</v>
      </c>
      <c r="G758" s="115" t="s">
        <v>276</v>
      </c>
      <c r="H758" s="115"/>
      <c r="I758" s="115" t="s">
        <v>300</v>
      </c>
      <c r="J758" s="115"/>
      <c r="K758" s="115" t="s">
        <v>301</v>
      </c>
    </row>
    <row r="759" ht="21" customHeight="1" spans="1:11">
      <c r="A759" s="116" t="s">
        <v>726</v>
      </c>
      <c r="B759" s="117" t="s">
        <v>727</v>
      </c>
      <c r="C759" s="117"/>
      <c r="D759" s="116" t="s">
        <v>32</v>
      </c>
      <c r="E759" s="116"/>
      <c r="F759" s="116" t="s">
        <v>133</v>
      </c>
      <c r="G759" s="118">
        <v>7.11e-5</v>
      </c>
      <c r="H759" s="118"/>
      <c r="I759" s="119">
        <v>959890.6</v>
      </c>
      <c r="J759" s="119"/>
      <c r="K759" s="119">
        <f>ROUND(ROUND(G759,8)*I759,2)</f>
        <v>68.25</v>
      </c>
    </row>
    <row r="760" ht="15" customHeight="1" spans="1:11">
      <c r="A760" s="56"/>
      <c r="B760" s="56"/>
      <c r="C760" s="56"/>
      <c r="D760" s="56"/>
      <c r="E760" s="56"/>
      <c r="F760" s="56"/>
      <c r="G760" s="120" t="s">
        <v>324</v>
      </c>
      <c r="H760" s="120"/>
      <c r="I760" s="120"/>
      <c r="J760" s="120"/>
      <c r="K760" s="121">
        <f>SUM(K759:K759)</f>
        <v>68.25</v>
      </c>
    </row>
    <row r="761" ht="15" customHeight="1" spans="1:11">
      <c r="A761" s="56"/>
      <c r="B761" s="56"/>
      <c r="C761" s="56"/>
      <c r="D761" s="56"/>
      <c r="E761" s="56"/>
      <c r="F761" s="56"/>
      <c r="G761" s="65" t="s">
        <v>304</v>
      </c>
      <c r="H761" s="65"/>
      <c r="I761" s="65"/>
      <c r="J761" s="65"/>
      <c r="K761" s="122">
        <f>ROUND(SUM(K760),2)</f>
        <v>68.25</v>
      </c>
    </row>
    <row r="762" ht="10.05" customHeight="1" spans="1:11">
      <c r="A762" s="56"/>
      <c r="B762" s="56"/>
      <c r="C762" s="56"/>
      <c r="D762" s="56"/>
      <c r="E762" s="56"/>
      <c r="F762" s="56"/>
      <c r="G762" s="112"/>
      <c r="H762" s="112"/>
      <c r="I762" s="112"/>
      <c r="J762" s="112"/>
      <c r="K762" s="112"/>
    </row>
    <row r="763" ht="19.95" customHeight="1" spans="1:11">
      <c r="A763" s="113" t="s">
        <v>730</v>
      </c>
      <c r="B763" s="113"/>
      <c r="C763" s="113"/>
      <c r="D763" s="113"/>
      <c r="E763" s="113"/>
      <c r="F763" s="113"/>
      <c r="G763" s="113"/>
      <c r="H763" s="113"/>
      <c r="I763" s="113"/>
      <c r="J763" s="113"/>
      <c r="K763" s="113"/>
    </row>
    <row r="764" ht="15" customHeight="1" spans="1:11">
      <c r="A764" s="114" t="s">
        <v>361</v>
      </c>
      <c r="B764" s="114"/>
      <c r="C764" s="114"/>
      <c r="D764" s="115" t="s">
        <v>298</v>
      </c>
      <c r="E764" s="115"/>
      <c r="F764" s="115" t="s">
        <v>299</v>
      </c>
      <c r="G764" s="115" t="s">
        <v>276</v>
      </c>
      <c r="H764" s="115"/>
      <c r="I764" s="115" t="s">
        <v>300</v>
      </c>
      <c r="J764" s="115"/>
      <c r="K764" s="115" t="s">
        <v>301</v>
      </c>
    </row>
    <row r="765" ht="21" customHeight="1" spans="1:11">
      <c r="A765" s="116" t="s">
        <v>474</v>
      </c>
      <c r="B765" s="117" t="s">
        <v>475</v>
      </c>
      <c r="C765" s="117"/>
      <c r="D765" s="116" t="s">
        <v>32</v>
      </c>
      <c r="E765" s="116"/>
      <c r="F765" s="116" t="s">
        <v>389</v>
      </c>
      <c r="G765" s="118">
        <v>5.39</v>
      </c>
      <c r="H765" s="118"/>
      <c r="I765" s="119">
        <v>6.05</v>
      </c>
      <c r="J765" s="119"/>
      <c r="K765" s="119">
        <f>ROUND(ROUND(G765,8)*I765,2)</f>
        <v>32.61</v>
      </c>
    </row>
    <row r="766" ht="15" customHeight="1" spans="1:11">
      <c r="A766" s="56"/>
      <c r="B766" s="56"/>
      <c r="C766" s="56"/>
      <c r="D766" s="56"/>
      <c r="E766" s="56"/>
      <c r="F766" s="56"/>
      <c r="G766" s="120" t="s">
        <v>366</v>
      </c>
      <c r="H766" s="120"/>
      <c r="I766" s="120"/>
      <c r="J766" s="120"/>
      <c r="K766" s="121">
        <f>SUM(K765:K765)</f>
        <v>32.61</v>
      </c>
    </row>
    <row r="767" ht="15" customHeight="1" spans="1:11">
      <c r="A767" s="56"/>
      <c r="B767" s="56"/>
      <c r="C767" s="56"/>
      <c r="D767" s="56"/>
      <c r="E767" s="56"/>
      <c r="F767" s="56"/>
      <c r="G767" s="65" t="s">
        <v>304</v>
      </c>
      <c r="H767" s="65"/>
      <c r="I767" s="65"/>
      <c r="J767" s="65"/>
      <c r="K767" s="122">
        <f>ROUND(SUM(K766),2)</f>
        <v>32.61</v>
      </c>
    </row>
    <row r="768" ht="10.05" customHeight="1" spans="1:11">
      <c r="A768" s="56"/>
      <c r="B768" s="56"/>
      <c r="C768" s="56"/>
      <c r="D768" s="56"/>
      <c r="E768" s="56"/>
      <c r="F768" s="56"/>
      <c r="G768" s="112"/>
      <c r="H768" s="112"/>
      <c r="I768" s="112"/>
      <c r="J768" s="112"/>
      <c r="K768" s="112"/>
    </row>
    <row r="769" ht="19.95" customHeight="1" spans="1:11">
      <c r="A769" s="113" t="s">
        <v>731</v>
      </c>
      <c r="B769" s="113"/>
      <c r="C769" s="113"/>
      <c r="D769" s="113"/>
      <c r="E769" s="113"/>
      <c r="F769" s="113"/>
      <c r="G769" s="113"/>
      <c r="H769" s="113"/>
      <c r="I769" s="113"/>
      <c r="J769" s="113"/>
      <c r="K769" s="113"/>
    </row>
    <row r="770" ht="15" customHeight="1" spans="1:11">
      <c r="A770" s="114" t="s">
        <v>308</v>
      </c>
      <c r="B770" s="114"/>
      <c r="C770" s="114"/>
      <c r="D770" s="115" t="s">
        <v>298</v>
      </c>
      <c r="E770" s="115"/>
      <c r="F770" s="115" t="s">
        <v>299</v>
      </c>
      <c r="G770" s="115" t="s">
        <v>276</v>
      </c>
      <c r="H770" s="115"/>
      <c r="I770" s="115" t="s">
        <v>300</v>
      </c>
      <c r="J770" s="115"/>
      <c r="K770" s="115" t="s">
        <v>301</v>
      </c>
    </row>
    <row r="771" ht="21" customHeight="1" spans="1:11">
      <c r="A771" s="116" t="s">
        <v>401</v>
      </c>
      <c r="B771" s="117" t="s">
        <v>402</v>
      </c>
      <c r="C771" s="117"/>
      <c r="D771" s="116" t="s">
        <v>32</v>
      </c>
      <c r="E771" s="116"/>
      <c r="F771" s="116" t="s">
        <v>321</v>
      </c>
      <c r="G771" s="118">
        <v>1</v>
      </c>
      <c r="H771" s="118"/>
      <c r="I771" s="119">
        <v>2.79</v>
      </c>
      <c r="J771" s="119"/>
      <c r="K771" s="119">
        <f t="shared" ref="K771:K776" si="7">ROUND(ROUND(G771,8)*I771,2)</f>
        <v>2.79</v>
      </c>
    </row>
    <row r="772" ht="21" customHeight="1" spans="1:11">
      <c r="A772" s="116" t="s">
        <v>418</v>
      </c>
      <c r="B772" s="117" t="s">
        <v>419</v>
      </c>
      <c r="C772" s="117"/>
      <c r="D772" s="116" t="s">
        <v>32</v>
      </c>
      <c r="E772" s="116"/>
      <c r="F772" s="116" t="s">
        <v>321</v>
      </c>
      <c r="G772" s="118">
        <v>1</v>
      </c>
      <c r="H772" s="118"/>
      <c r="I772" s="119">
        <v>0.89</v>
      </c>
      <c r="J772" s="119"/>
      <c r="K772" s="119">
        <f t="shared" si="7"/>
        <v>0.89</v>
      </c>
    </row>
    <row r="773" ht="21" customHeight="1" spans="1:11">
      <c r="A773" s="116" t="s">
        <v>405</v>
      </c>
      <c r="B773" s="117" t="s">
        <v>406</v>
      </c>
      <c r="C773" s="117"/>
      <c r="D773" s="116" t="s">
        <v>32</v>
      </c>
      <c r="E773" s="116"/>
      <c r="F773" s="116" t="s">
        <v>321</v>
      </c>
      <c r="G773" s="118">
        <v>1</v>
      </c>
      <c r="H773" s="118"/>
      <c r="I773" s="119">
        <v>1.43</v>
      </c>
      <c r="J773" s="119"/>
      <c r="K773" s="119">
        <f t="shared" si="7"/>
        <v>1.43</v>
      </c>
    </row>
    <row r="774" ht="28.95" customHeight="1" spans="1:11">
      <c r="A774" s="116" t="s">
        <v>420</v>
      </c>
      <c r="B774" s="117" t="s">
        <v>421</v>
      </c>
      <c r="C774" s="117"/>
      <c r="D774" s="116" t="s">
        <v>32</v>
      </c>
      <c r="E774" s="116"/>
      <c r="F774" s="116" t="s">
        <v>321</v>
      </c>
      <c r="G774" s="118">
        <v>1</v>
      </c>
      <c r="H774" s="118"/>
      <c r="I774" s="119">
        <v>0.01</v>
      </c>
      <c r="J774" s="119"/>
      <c r="K774" s="119">
        <f t="shared" si="7"/>
        <v>0.01</v>
      </c>
    </row>
    <row r="775" ht="21" customHeight="1" spans="1:11">
      <c r="A775" s="116" t="s">
        <v>409</v>
      </c>
      <c r="B775" s="117" t="s">
        <v>410</v>
      </c>
      <c r="C775" s="117"/>
      <c r="D775" s="116" t="s">
        <v>32</v>
      </c>
      <c r="E775" s="116"/>
      <c r="F775" s="116" t="s">
        <v>321</v>
      </c>
      <c r="G775" s="118">
        <v>1</v>
      </c>
      <c r="H775" s="118"/>
      <c r="I775" s="119">
        <v>0.08</v>
      </c>
      <c r="J775" s="119"/>
      <c r="K775" s="119">
        <f t="shared" si="7"/>
        <v>0.08</v>
      </c>
    </row>
    <row r="776" ht="21" customHeight="1" spans="1:11">
      <c r="A776" s="116" t="s">
        <v>411</v>
      </c>
      <c r="B776" s="117" t="s">
        <v>412</v>
      </c>
      <c r="C776" s="117"/>
      <c r="D776" s="116" t="s">
        <v>32</v>
      </c>
      <c r="E776" s="116"/>
      <c r="F776" s="116" t="s">
        <v>321</v>
      </c>
      <c r="G776" s="118">
        <v>1</v>
      </c>
      <c r="H776" s="118"/>
      <c r="I776" s="119">
        <v>0.54</v>
      </c>
      <c r="J776" s="119"/>
      <c r="K776" s="119">
        <f t="shared" si="7"/>
        <v>0.54</v>
      </c>
    </row>
    <row r="777" ht="15" customHeight="1" spans="1:11">
      <c r="A777" s="56"/>
      <c r="B777" s="56"/>
      <c r="C777" s="56"/>
      <c r="D777" s="56"/>
      <c r="E777" s="56"/>
      <c r="F777" s="56"/>
      <c r="G777" s="120" t="s">
        <v>317</v>
      </c>
      <c r="H777" s="120"/>
      <c r="I777" s="120"/>
      <c r="J777" s="120"/>
      <c r="K777" s="121">
        <f>SUM(K771:K776)</f>
        <v>5.74</v>
      </c>
    </row>
    <row r="778" ht="15" customHeight="1" spans="1:11">
      <c r="A778" s="114" t="s">
        <v>325</v>
      </c>
      <c r="B778" s="114"/>
      <c r="C778" s="114"/>
      <c r="D778" s="115" t="s">
        <v>298</v>
      </c>
      <c r="E778" s="115"/>
      <c r="F778" s="115" t="s">
        <v>299</v>
      </c>
      <c r="G778" s="115" t="s">
        <v>276</v>
      </c>
      <c r="H778" s="115"/>
      <c r="I778" s="115" t="s">
        <v>300</v>
      </c>
      <c r="J778" s="115"/>
      <c r="K778" s="115" t="s">
        <v>301</v>
      </c>
    </row>
    <row r="779" ht="21" customHeight="1" spans="1:11">
      <c r="A779" s="116" t="s">
        <v>608</v>
      </c>
      <c r="B779" s="117" t="s">
        <v>609</v>
      </c>
      <c r="C779" s="117"/>
      <c r="D779" s="116" t="s">
        <v>32</v>
      </c>
      <c r="E779" s="116"/>
      <c r="F779" s="116" t="s">
        <v>321</v>
      </c>
      <c r="G779" s="118">
        <v>1</v>
      </c>
      <c r="H779" s="118"/>
      <c r="I779" s="119">
        <v>16.72</v>
      </c>
      <c r="J779" s="119"/>
      <c r="K779" s="119">
        <f>ROUND(ROUND(G779,8)*I779,2)</f>
        <v>16.72</v>
      </c>
    </row>
    <row r="780" ht="15" customHeight="1" spans="1:11">
      <c r="A780" s="56"/>
      <c r="B780" s="56"/>
      <c r="C780" s="56"/>
      <c r="D780" s="56"/>
      <c r="E780" s="56"/>
      <c r="F780" s="56"/>
      <c r="G780" s="120" t="s">
        <v>328</v>
      </c>
      <c r="H780" s="120"/>
      <c r="I780" s="120"/>
      <c r="J780" s="120"/>
      <c r="K780" s="121">
        <f>SUM(K779:K779)</f>
        <v>16.72</v>
      </c>
    </row>
    <row r="781" ht="15" customHeight="1" spans="1:11">
      <c r="A781" s="114" t="s">
        <v>329</v>
      </c>
      <c r="B781" s="114"/>
      <c r="C781" s="114"/>
      <c r="D781" s="115" t="s">
        <v>298</v>
      </c>
      <c r="E781" s="115"/>
      <c r="F781" s="115" t="s">
        <v>299</v>
      </c>
      <c r="G781" s="115" t="s">
        <v>276</v>
      </c>
      <c r="H781" s="115"/>
      <c r="I781" s="115" t="s">
        <v>300</v>
      </c>
      <c r="J781" s="115"/>
      <c r="K781" s="115" t="s">
        <v>301</v>
      </c>
    </row>
    <row r="782" ht="28.95" customHeight="1" spans="1:11">
      <c r="A782" s="116" t="s">
        <v>732</v>
      </c>
      <c r="B782" s="117" t="s">
        <v>733</v>
      </c>
      <c r="C782" s="117"/>
      <c r="D782" s="116" t="s">
        <v>32</v>
      </c>
      <c r="E782" s="116"/>
      <c r="F782" s="116" t="s">
        <v>321</v>
      </c>
      <c r="G782" s="118">
        <v>1</v>
      </c>
      <c r="H782" s="118"/>
      <c r="I782" s="119">
        <v>0.13</v>
      </c>
      <c r="J782" s="119"/>
      <c r="K782" s="119">
        <f>ROUND(ROUND(G782,8)*I782,2)</f>
        <v>0.13</v>
      </c>
    </row>
    <row r="783" ht="15" customHeight="1" spans="1:11">
      <c r="A783" s="56"/>
      <c r="B783" s="56"/>
      <c r="C783" s="56"/>
      <c r="D783" s="56"/>
      <c r="E783" s="56"/>
      <c r="F783" s="56"/>
      <c r="G783" s="120" t="s">
        <v>332</v>
      </c>
      <c r="H783" s="120"/>
      <c r="I783" s="120"/>
      <c r="J783" s="120"/>
      <c r="K783" s="121">
        <f>SUM(K782:K782)</f>
        <v>0.13</v>
      </c>
    </row>
    <row r="784" ht="15" customHeight="1" spans="1:11">
      <c r="A784" s="56"/>
      <c r="B784" s="56"/>
      <c r="C784" s="56"/>
      <c r="D784" s="56"/>
      <c r="E784" s="56"/>
      <c r="F784" s="56"/>
      <c r="G784" s="65" t="s">
        <v>304</v>
      </c>
      <c r="H784" s="65"/>
      <c r="I784" s="65"/>
      <c r="J784" s="65"/>
      <c r="K784" s="122">
        <f>ROUND(SUM(K777,K780,K783),2)</f>
        <v>22.59</v>
      </c>
    </row>
    <row r="785" ht="10.05" customHeight="1" spans="1:11">
      <c r="A785" s="56"/>
      <c r="B785" s="56"/>
      <c r="C785" s="56"/>
      <c r="D785" s="56"/>
      <c r="E785" s="56"/>
      <c r="F785" s="56"/>
      <c r="G785" s="112"/>
      <c r="H785" s="112"/>
      <c r="I785" s="112"/>
      <c r="J785" s="112"/>
      <c r="K785" s="112"/>
    </row>
    <row r="786" ht="19.95" customHeight="1" spans="1:11">
      <c r="A786" s="113" t="s">
        <v>734</v>
      </c>
      <c r="B786" s="113"/>
      <c r="C786" s="113"/>
      <c r="D786" s="113"/>
      <c r="E786" s="113"/>
      <c r="F786" s="113"/>
      <c r="G786" s="113"/>
      <c r="H786" s="113"/>
      <c r="I786" s="113"/>
      <c r="J786" s="113"/>
      <c r="K786" s="113"/>
    </row>
    <row r="787" ht="15" customHeight="1" spans="1:11">
      <c r="A787" s="114" t="s">
        <v>308</v>
      </c>
      <c r="B787" s="114"/>
      <c r="C787" s="114"/>
      <c r="D787" s="115" t="s">
        <v>298</v>
      </c>
      <c r="E787" s="115"/>
      <c r="F787" s="115" t="s">
        <v>299</v>
      </c>
      <c r="G787" s="115" t="s">
        <v>276</v>
      </c>
      <c r="H787" s="115"/>
      <c r="I787" s="115" t="s">
        <v>300</v>
      </c>
      <c r="J787" s="115"/>
      <c r="K787" s="115" t="s">
        <v>301</v>
      </c>
    </row>
    <row r="788" ht="21" customHeight="1" spans="1:11">
      <c r="A788" s="116" t="s">
        <v>401</v>
      </c>
      <c r="B788" s="117" t="s">
        <v>402</v>
      </c>
      <c r="C788" s="117"/>
      <c r="D788" s="116" t="s">
        <v>32</v>
      </c>
      <c r="E788" s="116"/>
      <c r="F788" s="116" t="s">
        <v>321</v>
      </c>
      <c r="G788" s="118">
        <v>1</v>
      </c>
      <c r="H788" s="118"/>
      <c r="I788" s="119">
        <v>2.79</v>
      </c>
      <c r="J788" s="119"/>
      <c r="K788" s="119">
        <f t="shared" ref="K788:K793" si="8">ROUND(ROUND(G788,8)*I788,2)</f>
        <v>2.79</v>
      </c>
    </row>
    <row r="789" ht="21" customHeight="1" spans="1:11">
      <c r="A789" s="116" t="s">
        <v>418</v>
      </c>
      <c r="B789" s="117" t="s">
        <v>419</v>
      </c>
      <c r="C789" s="117"/>
      <c r="D789" s="116" t="s">
        <v>32</v>
      </c>
      <c r="E789" s="116"/>
      <c r="F789" s="116" t="s">
        <v>321</v>
      </c>
      <c r="G789" s="118">
        <v>1</v>
      </c>
      <c r="H789" s="118"/>
      <c r="I789" s="119">
        <v>0.89</v>
      </c>
      <c r="J789" s="119"/>
      <c r="K789" s="119">
        <f t="shared" si="8"/>
        <v>0.89</v>
      </c>
    </row>
    <row r="790" ht="21" customHeight="1" spans="1:11">
      <c r="A790" s="116" t="s">
        <v>405</v>
      </c>
      <c r="B790" s="117" t="s">
        <v>406</v>
      </c>
      <c r="C790" s="117"/>
      <c r="D790" s="116" t="s">
        <v>32</v>
      </c>
      <c r="E790" s="116"/>
      <c r="F790" s="116" t="s">
        <v>321</v>
      </c>
      <c r="G790" s="118">
        <v>1</v>
      </c>
      <c r="H790" s="118"/>
      <c r="I790" s="119">
        <v>1.43</v>
      </c>
      <c r="J790" s="119"/>
      <c r="K790" s="119">
        <f t="shared" si="8"/>
        <v>1.43</v>
      </c>
    </row>
    <row r="791" ht="28.95" customHeight="1" spans="1:11">
      <c r="A791" s="116" t="s">
        <v>420</v>
      </c>
      <c r="B791" s="117" t="s">
        <v>421</v>
      </c>
      <c r="C791" s="117"/>
      <c r="D791" s="116" t="s">
        <v>32</v>
      </c>
      <c r="E791" s="116"/>
      <c r="F791" s="116" t="s">
        <v>321</v>
      </c>
      <c r="G791" s="118">
        <v>1</v>
      </c>
      <c r="H791" s="118"/>
      <c r="I791" s="119">
        <v>0.01</v>
      </c>
      <c r="J791" s="119"/>
      <c r="K791" s="119">
        <f t="shared" si="8"/>
        <v>0.01</v>
      </c>
    </row>
    <row r="792" ht="21" customHeight="1" spans="1:11">
      <c r="A792" s="116" t="s">
        <v>409</v>
      </c>
      <c r="B792" s="117" t="s">
        <v>410</v>
      </c>
      <c r="C792" s="117"/>
      <c r="D792" s="116" t="s">
        <v>32</v>
      </c>
      <c r="E792" s="116"/>
      <c r="F792" s="116" t="s">
        <v>321</v>
      </c>
      <c r="G792" s="118">
        <v>1</v>
      </c>
      <c r="H792" s="118"/>
      <c r="I792" s="119">
        <v>0.08</v>
      </c>
      <c r="J792" s="119"/>
      <c r="K792" s="119">
        <f t="shared" si="8"/>
        <v>0.08</v>
      </c>
    </row>
    <row r="793" ht="21" customHeight="1" spans="1:11">
      <c r="A793" s="116" t="s">
        <v>411</v>
      </c>
      <c r="B793" s="117" t="s">
        <v>412</v>
      </c>
      <c r="C793" s="117"/>
      <c r="D793" s="116" t="s">
        <v>32</v>
      </c>
      <c r="E793" s="116"/>
      <c r="F793" s="116" t="s">
        <v>321</v>
      </c>
      <c r="G793" s="118">
        <v>1</v>
      </c>
      <c r="H793" s="118"/>
      <c r="I793" s="119">
        <v>0.54</v>
      </c>
      <c r="J793" s="119"/>
      <c r="K793" s="119">
        <f t="shared" si="8"/>
        <v>0.54</v>
      </c>
    </row>
    <row r="794" ht="15" customHeight="1" spans="1:11">
      <c r="A794" s="56"/>
      <c r="B794" s="56"/>
      <c r="C794" s="56"/>
      <c r="D794" s="56"/>
      <c r="E794" s="56"/>
      <c r="F794" s="56"/>
      <c r="G794" s="120" t="s">
        <v>317</v>
      </c>
      <c r="H794" s="120"/>
      <c r="I794" s="120"/>
      <c r="J794" s="120"/>
      <c r="K794" s="121">
        <f>SUM(K788:K793)</f>
        <v>5.74</v>
      </c>
    </row>
    <row r="795" ht="15" customHeight="1" spans="1:11">
      <c r="A795" s="114" t="s">
        <v>325</v>
      </c>
      <c r="B795" s="114"/>
      <c r="C795" s="114"/>
      <c r="D795" s="115" t="s">
        <v>298</v>
      </c>
      <c r="E795" s="115"/>
      <c r="F795" s="115" t="s">
        <v>299</v>
      </c>
      <c r="G795" s="115" t="s">
        <v>276</v>
      </c>
      <c r="H795" s="115"/>
      <c r="I795" s="115" t="s">
        <v>300</v>
      </c>
      <c r="J795" s="115"/>
      <c r="K795" s="115" t="s">
        <v>301</v>
      </c>
    </row>
    <row r="796" ht="21" customHeight="1" spans="1:11">
      <c r="A796" s="116" t="s">
        <v>611</v>
      </c>
      <c r="B796" s="117" t="s">
        <v>612</v>
      </c>
      <c r="C796" s="117"/>
      <c r="D796" s="116" t="s">
        <v>32</v>
      </c>
      <c r="E796" s="116"/>
      <c r="F796" s="116" t="s">
        <v>321</v>
      </c>
      <c r="G796" s="118">
        <v>1</v>
      </c>
      <c r="H796" s="118"/>
      <c r="I796" s="119">
        <v>20.69</v>
      </c>
      <c r="J796" s="119"/>
      <c r="K796" s="119">
        <f>ROUND(ROUND(G796,8)*I796,2)</f>
        <v>20.69</v>
      </c>
    </row>
    <row r="797" ht="15" customHeight="1" spans="1:11">
      <c r="A797" s="56"/>
      <c r="B797" s="56"/>
      <c r="C797" s="56"/>
      <c r="D797" s="56"/>
      <c r="E797" s="56"/>
      <c r="F797" s="56"/>
      <c r="G797" s="120" t="s">
        <v>328</v>
      </c>
      <c r="H797" s="120"/>
      <c r="I797" s="120"/>
      <c r="J797" s="120"/>
      <c r="K797" s="121">
        <f>SUM(K796:K796)</f>
        <v>20.69</v>
      </c>
    </row>
    <row r="798" ht="15" customHeight="1" spans="1:11">
      <c r="A798" s="114" t="s">
        <v>329</v>
      </c>
      <c r="B798" s="114"/>
      <c r="C798" s="114"/>
      <c r="D798" s="115" t="s">
        <v>298</v>
      </c>
      <c r="E798" s="115"/>
      <c r="F798" s="115" t="s">
        <v>299</v>
      </c>
      <c r="G798" s="115" t="s">
        <v>276</v>
      </c>
      <c r="H798" s="115"/>
      <c r="I798" s="115" t="s">
        <v>300</v>
      </c>
      <c r="J798" s="115"/>
      <c r="K798" s="115" t="s">
        <v>301</v>
      </c>
    </row>
    <row r="799" ht="28.95" customHeight="1" spans="1:11">
      <c r="A799" s="116" t="s">
        <v>735</v>
      </c>
      <c r="B799" s="117" t="s">
        <v>736</v>
      </c>
      <c r="C799" s="117"/>
      <c r="D799" s="116" t="s">
        <v>32</v>
      </c>
      <c r="E799" s="116"/>
      <c r="F799" s="116" t="s">
        <v>321</v>
      </c>
      <c r="G799" s="118">
        <v>1</v>
      </c>
      <c r="H799" s="118"/>
      <c r="I799" s="119">
        <v>0.17</v>
      </c>
      <c r="J799" s="119"/>
      <c r="K799" s="119">
        <f>ROUND(ROUND(G799,8)*I799,2)</f>
        <v>0.17</v>
      </c>
    </row>
    <row r="800" ht="15" customHeight="1" spans="1:11">
      <c r="A800" s="56"/>
      <c r="B800" s="56"/>
      <c r="C800" s="56"/>
      <c r="D800" s="56"/>
      <c r="E800" s="56"/>
      <c r="F800" s="56"/>
      <c r="G800" s="120" t="s">
        <v>332</v>
      </c>
      <c r="H800" s="120"/>
      <c r="I800" s="120"/>
      <c r="J800" s="120"/>
      <c r="K800" s="121">
        <f>SUM(K799:K799)</f>
        <v>0.17</v>
      </c>
    </row>
    <row r="801" ht="15" customHeight="1" spans="1:11">
      <c r="A801" s="56"/>
      <c r="B801" s="56"/>
      <c r="C801" s="56"/>
      <c r="D801" s="56"/>
      <c r="E801" s="56"/>
      <c r="F801" s="56"/>
      <c r="G801" s="65" t="s">
        <v>304</v>
      </c>
      <c r="H801" s="65"/>
      <c r="I801" s="65"/>
      <c r="J801" s="65"/>
      <c r="K801" s="122">
        <f>ROUND(SUM(K794,K797,K800),2)</f>
        <v>26.6</v>
      </c>
    </row>
    <row r="802" ht="10.05" customHeight="1" spans="1:11">
      <c r="A802" s="56"/>
      <c r="B802" s="56"/>
      <c r="C802" s="56"/>
      <c r="D802" s="56"/>
      <c r="E802" s="56"/>
      <c r="F802" s="56"/>
      <c r="G802" s="112"/>
      <c r="H802" s="112"/>
      <c r="I802" s="112"/>
      <c r="J802" s="112"/>
      <c r="K802" s="112"/>
    </row>
    <row r="803" ht="19.95" customHeight="1" spans="1:11">
      <c r="A803" s="113" t="s">
        <v>737</v>
      </c>
      <c r="B803" s="113"/>
      <c r="C803" s="113"/>
      <c r="D803" s="113"/>
      <c r="E803" s="113"/>
      <c r="F803" s="113"/>
      <c r="G803" s="113"/>
      <c r="H803" s="113"/>
      <c r="I803" s="113"/>
      <c r="J803" s="113"/>
      <c r="K803" s="113"/>
    </row>
    <row r="804" ht="15" customHeight="1" spans="1:11">
      <c r="A804" s="114" t="s">
        <v>308</v>
      </c>
      <c r="B804" s="114"/>
      <c r="C804" s="114"/>
      <c r="D804" s="115" t="s">
        <v>298</v>
      </c>
      <c r="E804" s="115"/>
      <c r="F804" s="115" t="s">
        <v>299</v>
      </c>
      <c r="G804" s="115" t="s">
        <v>276</v>
      </c>
      <c r="H804" s="115"/>
      <c r="I804" s="115" t="s">
        <v>300</v>
      </c>
      <c r="J804" s="115"/>
      <c r="K804" s="115" t="s">
        <v>301</v>
      </c>
    </row>
    <row r="805" ht="21" customHeight="1" spans="1:11">
      <c r="A805" s="116" t="s">
        <v>401</v>
      </c>
      <c r="B805" s="117" t="s">
        <v>402</v>
      </c>
      <c r="C805" s="117"/>
      <c r="D805" s="116" t="s">
        <v>32</v>
      </c>
      <c r="E805" s="116"/>
      <c r="F805" s="116" t="s">
        <v>321</v>
      </c>
      <c r="G805" s="118">
        <v>1</v>
      </c>
      <c r="H805" s="118"/>
      <c r="I805" s="119">
        <v>2.79</v>
      </c>
      <c r="J805" s="119"/>
      <c r="K805" s="119">
        <f t="shared" ref="K805:K810" si="9">ROUND(ROUND(G805,8)*I805,2)</f>
        <v>2.79</v>
      </c>
    </row>
    <row r="806" ht="21" customHeight="1" spans="1:11">
      <c r="A806" s="116" t="s">
        <v>418</v>
      </c>
      <c r="B806" s="117" t="s">
        <v>419</v>
      </c>
      <c r="C806" s="117"/>
      <c r="D806" s="116" t="s">
        <v>32</v>
      </c>
      <c r="E806" s="116"/>
      <c r="F806" s="116" t="s">
        <v>321</v>
      </c>
      <c r="G806" s="118">
        <v>1</v>
      </c>
      <c r="H806" s="118"/>
      <c r="I806" s="119">
        <v>0.89</v>
      </c>
      <c r="J806" s="119"/>
      <c r="K806" s="119">
        <f t="shared" si="9"/>
        <v>0.89</v>
      </c>
    </row>
    <row r="807" ht="21" customHeight="1" spans="1:11">
      <c r="A807" s="116" t="s">
        <v>405</v>
      </c>
      <c r="B807" s="117" t="s">
        <v>406</v>
      </c>
      <c r="C807" s="117"/>
      <c r="D807" s="116" t="s">
        <v>32</v>
      </c>
      <c r="E807" s="116"/>
      <c r="F807" s="116" t="s">
        <v>321</v>
      </c>
      <c r="G807" s="118">
        <v>1</v>
      </c>
      <c r="H807" s="118"/>
      <c r="I807" s="119">
        <v>1.43</v>
      </c>
      <c r="J807" s="119"/>
      <c r="K807" s="119">
        <f t="shared" si="9"/>
        <v>1.43</v>
      </c>
    </row>
    <row r="808" ht="28.95" customHeight="1" spans="1:11">
      <c r="A808" s="116" t="s">
        <v>420</v>
      </c>
      <c r="B808" s="117" t="s">
        <v>421</v>
      </c>
      <c r="C808" s="117"/>
      <c r="D808" s="116" t="s">
        <v>32</v>
      </c>
      <c r="E808" s="116"/>
      <c r="F808" s="116" t="s">
        <v>321</v>
      </c>
      <c r="G808" s="118">
        <v>1</v>
      </c>
      <c r="H808" s="118"/>
      <c r="I808" s="119">
        <v>0.01</v>
      </c>
      <c r="J808" s="119"/>
      <c r="K808" s="119">
        <f t="shared" si="9"/>
        <v>0.01</v>
      </c>
    </row>
    <row r="809" ht="21" customHeight="1" spans="1:11">
      <c r="A809" s="116" t="s">
        <v>409</v>
      </c>
      <c r="B809" s="117" t="s">
        <v>410</v>
      </c>
      <c r="C809" s="117"/>
      <c r="D809" s="116" t="s">
        <v>32</v>
      </c>
      <c r="E809" s="116"/>
      <c r="F809" s="116" t="s">
        <v>321</v>
      </c>
      <c r="G809" s="118">
        <v>1</v>
      </c>
      <c r="H809" s="118"/>
      <c r="I809" s="119">
        <v>0.08</v>
      </c>
      <c r="J809" s="119"/>
      <c r="K809" s="119">
        <f t="shared" si="9"/>
        <v>0.08</v>
      </c>
    </row>
    <row r="810" ht="21" customHeight="1" spans="1:11">
      <c r="A810" s="116" t="s">
        <v>411</v>
      </c>
      <c r="B810" s="117" t="s">
        <v>412</v>
      </c>
      <c r="C810" s="117"/>
      <c r="D810" s="116" t="s">
        <v>32</v>
      </c>
      <c r="E810" s="116"/>
      <c r="F810" s="116" t="s">
        <v>321</v>
      </c>
      <c r="G810" s="118">
        <v>1</v>
      </c>
      <c r="H810" s="118"/>
      <c r="I810" s="119">
        <v>0.54</v>
      </c>
      <c r="J810" s="119"/>
      <c r="K810" s="119">
        <f t="shared" si="9"/>
        <v>0.54</v>
      </c>
    </row>
    <row r="811" ht="15" customHeight="1" spans="1:11">
      <c r="A811" s="56"/>
      <c r="B811" s="56"/>
      <c r="C811" s="56"/>
      <c r="D811" s="56"/>
      <c r="E811" s="56"/>
      <c r="F811" s="56"/>
      <c r="G811" s="120" t="s">
        <v>317</v>
      </c>
      <c r="H811" s="120"/>
      <c r="I811" s="120"/>
      <c r="J811" s="120"/>
      <c r="K811" s="121">
        <f>SUM(K805:K810)</f>
        <v>5.74</v>
      </c>
    </row>
    <row r="812" ht="15" customHeight="1" spans="1:11">
      <c r="A812" s="114" t="s">
        <v>325</v>
      </c>
      <c r="B812" s="114"/>
      <c r="C812" s="114"/>
      <c r="D812" s="115" t="s">
        <v>298</v>
      </c>
      <c r="E812" s="115"/>
      <c r="F812" s="115" t="s">
        <v>299</v>
      </c>
      <c r="G812" s="115" t="s">
        <v>276</v>
      </c>
      <c r="H812" s="115"/>
      <c r="I812" s="115" t="s">
        <v>300</v>
      </c>
      <c r="J812" s="115"/>
      <c r="K812" s="115" t="s">
        <v>301</v>
      </c>
    </row>
    <row r="813" ht="15" customHeight="1" spans="1:11">
      <c r="A813" s="116" t="s">
        <v>614</v>
      </c>
      <c r="B813" s="117" t="s">
        <v>615</v>
      </c>
      <c r="C813" s="117"/>
      <c r="D813" s="116" t="s">
        <v>32</v>
      </c>
      <c r="E813" s="116"/>
      <c r="F813" s="116" t="s">
        <v>321</v>
      </c>
      <c r="G813" s="118">
        <v>1</v>
      </c>
      <c r="H813" s="118"/>
      <c r="I813" s="119">
        <v>22.45</v>
      </c>
      <c r="J813" s="119"/>
      <c r="K813" s="119">
        <f>ROUND(ROUND(G813,8)*I813,2)</f>
        <v>22.45</v>
      </c>
    </row>
    <row r="814" ht="15" customHeight="1" spans="1:11">
      <c r="A814" s="56"/>
      <c r="B814" s="56"/>
      <c r="C814" s="56"/>
      <c r="D814" s="56"/>
      <c r="E814" s="56"/>
      <c r="F814" s="56"/>
      <c r="G814" s="120" t="s">
        <v>328</v>
      </c>
      <c r="H814" s="120"/>
      <c r="I814" s="120"/>
      <c r="J814" s="120"/>
      <c r="K814" s="121">
        <f>SUM(K813:K813)</f>
        <v>22.45</v>
      </c>
    </row>
    <row r="815" ht="15" customHeight="1" spans="1:11">
      <c r="A815" s="114" t="s">
        <v>329</v>
      </c>
      <c r="B815" s="114"/>
      <c r="C815" s="114"/>
      <c r="D815" s="115" t="s">
        <v>298</v>
      </c>
      <c r="E815" s="115"/>
      <c r="F815" s="115" t="s">
        <v>299</v>
      </c>
      <c r="G815" s="115" t="s">
        <v>276</v>
      </c>
      <c r="H815" s="115"/>
      <c r="I815" s="115" t="s">
        <v>300</v>
      </c>
      <c r="J815" s="115"/>
      <c r="K815" s="115" t="s">
        <v>301</v>
      </c>
    </row>
    <row r="816" ht="21" customHeight="1" spans="1:11">
      <c r="A816" s="116" t="s">
        <v>738</v>
      </c>
      <c r="B816" s="117" t="s">
        <v>739</v>
      </c>
      <c r="C816" s="117"/>
      <c r="D816" s="116" t="s">
        <v>32</v>
      </c>
      <c r="E816" s="116"/>
      <c r="F816" s="116" t="s">
        <v>321</v>
      </c>
      <c r="G816" s="118">
        <v>1</v>
      </c>
      <c r="H816" s="118"/>
      <c r="I816" s="119">
        <v>0.25</v>
      </c>
      <c r="J816" s="119"/>
      <c r="K816" s="119">
        <f>ROUND(ROUND(G816,8)*I816,2)</f>
        <v>0.25</v>
      </c>
    </row>
    <row r="817" ht="15" customHeight="1" spans="1:11">
      <c r="A817" s="56"/>
      <c r="B817" s="56"/>
      <c r="C817" s="56"/>
      <c r="D817" s="56"/>
      <c r="E817" s="56"/>
      <c r="F817" s="56"/>
      <c r="G817" s="120" t="s">
        <v>332</v>
      </c>
      <c r="H817" s="120"/>
      <c r="I817" s="120"/>
      <c r="J817" s="120"/>
      <c r="K817" s="121">
        <f>SUM(K816:K816)</f>
        <v>0.25</v>
      </c>
    </row>
    <row r="818" ht="15" customHeight="1" spans="1:11">
      <c r="A818" s="56"/>
      <c r="B818" s="56"/>
      <c r="C818" s="56"/>
      <c r="D818" s="56"/>
      <c r="E818" s="56"/>
      <c r="F818" s="56"/>
      <c r="G818" s="65" t="s">
        <v>304</v>
      </c>
      <c r="H818" s="65"/>
      <c r="I818" s="65"/>
      <c r="J818" s="65"/>
      <c r="K818" s="122">
        <f>ROUND(SUM(K811,K814,K817),2)</f>
        <v>28.44</v>
      </c>
    </row>
    <row r="819" ht="10.05" customHeight="1" spans="1:11">
      <c r="A819" s="56"/>
      <c r="B819" s="56"/>
      <c r="C819" s="56"/>
      <c r="D819" s="56"/>
      <c r="E819" s="56"/>
      <c r="F819" s="56"/>
      <c r="G819" s="112"/>
      <c r="H819" s="112"/>
      <c r="I819" s="112"/>
      <c r="J819" s="112"/>
      <c r="K819" s="112"/>
    </row>
    <row r="820" ht="19.95" customHeight="1" spans="1:11">
      <c r="A820" s="113" t="s">
        <v>740</v>
      </c>
      <c r="B820" s="113"/>
      <c r="C820" s="113"/>
      <c r="D820" s="113"/>
      <c r="E820" s="113"/>
      <c r="F820" s="113"/>
      <c r="G820" s="113"/>
      <c r="H820" s="113"/>
      <c r="I820" s="113"/>
      <c r="J820" s="113"/>
      <c r="K820" s="113"/>
    </row>
    <row r="821" ht="15" customHeight="1" spans="1:11">
      <c r="A821" s="114" t="s">
        <v>308</v>
      </c>
      <c r="B821" s="114"/>
      <c r="C821" s="114"/>
      <c r="D821" s="115" t="s">
        <v>298</v>
      </c>
      <c r="E821" s="115"/>
      <c r="F821" s="115" t="s">
        <v>299</v>
      </c>
      <c r="G821" s="115" t="s">
        <v>276</v>
      </c>
      <c r="H821" s="115"/>
      <c r="I821" s="115" t="s">
        <v>300</v>
      </c>
      <c r="J821" s="115"/>
      <c r="K821" s="115" t="s">
        <v>301</v>
      </c>
    </row>
    <row r="822" ht="21" customHeight="1" spans="1:11">
      <c r="A822" s="116" t="s">
        <v>401</v>
      </c>
      <c r="B822" s="117" t="s">
        <v>402</v>
      </c>
      <c r="C822" s="117"/>
      <c r="D822" s="116" t="s">
        <v>32</v>
      </c>
      <c r="E822" s="116"/>
      <c r="F822" s="116" t="s">
        <v>321</v>
      </c>
      <c r="G822" s="118">
        <v>1</v>
      </c>
      <c r="H822" s="118"/>
      <c r="I822" s="119">
        <v>2.79</v>
      </c>
      <c r="J822" s="119"/>
      <c r="K822" s="119">
        <f t="shared" ref="K822:K827" si="10">ROUND(ROUND(G822,8)*I822,2)</f>
        <v>2.79</v>
      </c>
    </row>
    <row r="823" ht="21" customHeight="1" spans="1:11">
      <c r="A823" s="116" t="s">
        <v>418</v>
      </c>
      <c r="B823" s="117" t="s">
        <v>419</v>
      </c>
      <c r="C823" s="117"/>
      <c r="D823" s="116" t="s">
        <v>32</v>
      </c>
      <c r="E823" s="116"/>
      <c r="F823" s="116" t="s">
        <v>321</v>
      </c>
      <c r="G823" s="118">
        <v>1</v>
      </c>
      <c r="H823" s="118"/>
      <c r="I823" s="119">
        <v>0.89</v>
      </c>
      <c r="J823" s="119"/>
      <c r="K823" s="119">
        <f t="shared" si="10"/>
        <v>0.89</v>
      </c>
    </row>
    <row r="824" ht="21" customHeight="1" spans="1:11">
      <c r="A824" s="116" t="s">
        <v>405</v>
      </c>
      <c r="B824" s="117" t="s">
        <v>406</v>
      </c>
      <c r="C824" s="117"/>
      <c r="D824" s="116" t="s">
        <v>32</v>
      </c>
      <c r="E824" s="116"/>
      <c r="F824" s="116" t="s">
        <v>321</v>
      </c>
      <c r="G824" s="118">
        <v>1</v>
      </c>
      <c r="H824" s="118"/>
      <c r="I824" s="119">
        <v>1.43</v>
      </c>
      <c r="J824" s="119"/>
      <c r="K824" s="119">
        <f t="shared" si="10"/>
        <v>1.43</v>
      </c>
    </row>
    <row r="825" ht="28.95" customHeight="1" spans="1:11">
      <c r="A825" s="116" t="s">
        <v>420</v>
      </c>
      <c r="B825" s="117" t="s">
        <v>421</v>
      </c>
      <c r="C825" s="117"/>
      <c r="D825" s="116" t="s">
        <v>32</v>
      </c>
      <c r="E825" s="116"/>
      <c r="F825" s="116" t="s">
        <v>321</v>
      </c>
      <c r="G825" s="118">
        <v>1</v>
      </c>
      <c r="H825" s="118"/>
      <c r="I825" s="119">
        <v>0.01</v>
      </c>
      <c r="J825" s="119"/>
      <c r="K825" s="119">
        <f t="shared" si="10"/>
        <v>0.01</v>
      </c>
    </row>
    <row r="826" ht="21" customHeight="1" spans="1:11">
      <c r="A826" s="116" t="s">
        <v>409</v>
      </c>
      <c r="B826" s="117" t="s">
        <v>410</v>
      </c>
      <c r="C826" s="117"/>
      <c r="D826" s="116" t="s">
        <v>32</v>
      </c>
      <c r="E826" s="116"/>
      <c r="F826" s="116" t="s">
        <v>321</v>
      </c>
      <c r="G826" s="118">
        <v>1</v>
      </c>
      <c r="H826" s="118"/>
      <c r="I826" s="119">
        <v>0.08</v>
      </c>
      <c r="J826" s="119"/>
      <c r="K826" s="119">
        <f t="shared" si="10"/>
        <v>0.08</v>
      </c>
    </row>
    <row r="827" ht="21" customHeight="1" spans="1:11">
      <c r="A827" s="116" t="s">
        <v>411</v>
      </c>
      <c r="B827" s="117" t="s">
        <v>412</v>
      </c>
      <c r="C827" s="117"/>
      <c r="D827" s="116" t="s">
        <v>32</v>
      </c>
      <c r="E827" s="116"/>
      <c r="F827" s="116" t="s">
        <v>321</v>
      </c>
      <c r="G827" s="118">
        <v>1</v>
      </c>
      <c r="H827" s="118"/>
      <c r="I827" s="119">
        <v>0.54</v>
      </c>
      <c r="J827" s="119"/>
      <c r="K827" s="119">
        <f t="shared" si="10"/>
        <v>0.54</v>
      </c>
    </row>
    <row r="828" ht="15" customHeight="1" spans="1:11">
      <c r="A828" s="56"/>
      <c r="B828" s="56"/>
      <c r="C828" s="56"/>
      <c r="D828" s="56"/>
      <c r="E828" s="56"/>
      <c r="F828" s="56"/>
      <c r="G828" s="120" t="s">
        <v>317</v>
      </c>
      <c r="H828" s="120"/>
      <c r="I828" s="120"/>
      <c r="J828" s="120"/>
      <c r="K828" s="121">
        <f>SUM(K822:K827)</f>
        <v>5.74</v>
      </c>
    </row>
    <row r="829" ht="15" customHeight="1" spans="1:11">
      <c r="A829" s="114" t="s">
        <v>325</v>
      </c>
      <c r="B829" s="114"/>
      <c r="C829" s="114"/>
      <c r="D829" s="115" t="s">
        <v>298</v>
      </c>
      <c r="E829" s="115"/>
      <c r="F829" s="115" t="s">
        <v>299</v>
      </c>
      <c r="G829" s="115" t="s">
        <v>276</v>
      </c>
      <c r="H829" s="115"/>
      <c r="I829" s="115" t="s">
        <v>300</v>
      </c>
      <c r="J829" s="115"/>
      <c r="K829" s="115" t="s">
        <v>301</v>
      </c>
    </row>
    <row r="830" ht="15" customHeight="1" spans="1:11">
      <c r="A830" s="116" t="s">
        <v>617</v>
      </c>
      <c r="B830" s="117" t="s">
        <v>618</v>
      </c>
      <c r="C830" s="117"/>
      <c r="D830" s="116" t="s">
        <v>32</v>
      </c>
      <c r="E830" s="116"/>
      <c r="F830" s="116" t="s">
        <v>321</v>
      </c>
      <c r="G830" s="118">
        <v>1</v>
      </c>
      <c r="H830" s="118"/>
      <c r="I830" s="119">
        <v>24.8</v>
      </c>
      <c r="J830" s="119"/>
      <c r="K830" s="119">
        <f>ROUND(ROUND(G830,8)*I830,2)</f>
        <v>24.8</v>
      </c>
    </row>
    <row r="831" ht="15" customHeight="1" spans="1:11">
      <c r="A831" s="56"/>
      <c r="B831" s="56"/>
      <c r="C831" s="56"/>
      <c r="D831" s="56"/>
      <c r="E831" s="56"/>
      <c r="F831" s="56"/>
      <c r="G831" s="120" t="s">
        <v>328</v>
      </c>
      <c r="H831" s="120"/>
      <c r="I831" s="120"/>
      <c r="J831" s="120"/>
      <c r="K831" s="121">
        <f>SUM(K830:K830)</f>
        <v>24.8</v>
      </c>
    </row>
    <row r="832" ht="15" customHeight="1" spans="1:11">
      <c r="A832" s="114" t="s">
        <v>329</v>
      </c>
      <c r="B832" s="114"/>
      <c r="C832" s="114"/>
      <c r="D832" s="115" t="s">
        <v>298</v>
      </c>
      <c r="E832" s="115"/>
      <c r="F832" s="115" t="s">
        <v>299</v>
      </c>
      <c r="G832" s="115" t="s">
        <v>276</v>
      </c>
      <c r="H832" s="115"/>
      <c r="I832" s="115" t="s">
        <v>300</v>
      </c>
      <c r="J832" s="115"/>
      <c r="K832" s="115" t="s">
        <v>301</v>
      </c>
    </row>
    <row r="833" ht="28.95" customHeight="1" spans="1:11">
      <c r="A833" s="116" t="s">
        <v>741</v>
      </c>
      <c r="B833" s="117" t="s">
        <v>742</v>
      </c>
      <c r="C833" s="117"/>
      <c r="D833" s="116" t="s">
        <v>32</v>
      </c>
      <c r="E833" s="116"/>
      <c r="F833" s="116" t="s">
        <v>321</v>
      </c>
      <c r="G833" s="118">
        <v>1</v>
      </c>
      <c r="H833" s="118"/>
      <c r="I833" s="119">
        <v>0.2</v>
      </c>
      <c r="J833" s="119"/>
      <c r="K833" s="119">
        <f>ROUND(ROUND(G833,8)*I833,2)</f>
        <v>0.2</v>
      </c>
    </row>
    <row r="834" ht="15" customHeight="1" spans="1:11">
      <c r="A834" s="56"/>
      <c r="B834" s="56"/>
      <c r="C834" s="56"/>
      <c r="D834" s="56"/>
      <c r="E834" s="56"/>
      <c r="F834" s="56"/>
      <c r="G834" s="120" t="s">
        <v>332</v>
      </c>
      <c r="H834" s="120"/>
      <c r="I834" s="120"/>
      <c r="J834" s="120"/>
      <c r="K834" s="121">
        <f>SUM(K833:K833)</f>
        <v>0.2</v>
      </c>
    </row>
    <row r="835" ht="15" customHeight="1" spans="1:11">
      <c r="A835" s="56"/>
      <c r="B835" s="56"/>
      <c r="C835" s="56"/>
      <c r="D835" s="56"/>
      <c r="E835" s="56"/>
      <c r="F835" s="56"/>
      <c r="G835" s="65" t="s">
        <v>304</v>
      </c>
      <c r="H835" s="65"/>
      <c r="I835" s="65"/>
      <c r="J835" s="65"/>
      <c r="K835" s="122">
        <f>ROUND(SUM(K828,K831,K834),2)</f>
        <v>30.74</v>
      </c>
    </row>
    <row r="836" ht="10.05" customHeight="1" spans="1:11">
      <c r="A836" s="56"/>
      <c r="B836" s="56"/>
      <c r="C836" s="56"/>
      <c r="D836" s="56"/>
      <c r="E836" s="56"/>
      <c r="F836" s="56"/>
      <c r="G836" s="112"/>
      <c r="H836" s="112"/>
      <c r="I836" s="112"/>
      <c r="J836" s="112"/>
      <c r="K836" s="112"/>
    </row>
    <row r="837" ht="19.95" customHeight="1" spans="1:11">
      <c r="A837" s="113" t="s">
        <v>743</v>
      </c>
      <c r="B837" s="113"/>
      <c r="C837" s="113"/>
      <c r="D837" s="113"/>
      <c r="E837" s="113"/>
      <c r="F837" s="113"/>
      <c r="G837" s="113"/>
      <c r="H837" s="113"/>
      <c r="I837" s="113"/>
      <c r="J837" s="113"/>
      <c r="K837" s="113"/>
    </row>
    <row r="838" ht="15" customHeight="1" spans="1:11">
      <c r="A838" s="114" t="s">
        <v>308</v>
      </c>
      <c r="B838" s="114"/>
      <c r="C838" s="114"/>
      <c r="D838" s="115" t="s">
        <v>298</v>
      </c>
      <c r="E838" s="115"/>
      <c r="F838" s="115" t="s">
        <v>299</v>
      </c>
      <c r="G838" s="115" t="s">
        <v>276</v>
      </c>
      <c r="H838" s="115"/>
      <c r="I838" s="115" t="s">
        <v>300</v>
      </c>
      <c r="J838" s="115"/>
      <c r="K838" s="115" t="s">
        <v>301</v>
      </c>
    </row>
    <row r="839" ht="21" customHeight="1" spans="1:11">
      <c r="A839" s="116" t="s">
        <v>401</v>
      </c>
      <c r="B839" s="117" t="s">
        <v>402</v>
      </c>
      <c r="C839" s="117"/>
      <c r="D839" s="116" t="s">
        <v>32</v>
      </c>
      <c r="E839" s="116"/>
      <c r="F839" s="116" t="s">
        <v>321</v>
      </c>
      <c r="G839" s="118">
        <v>1</v>
      </c>
      <c r="H839" s="118"/>
      <c r="I839" s="119">
        <v>2.79</v>
      </c>
      <c r="J839" s="119"/>
      <c r="K839" s="119">
        <f t="shared" ref="K839:K844" si="11">ROUND(ROUND(G839,8)*I839,2)</f>
        <v>2.79</v>
      </c>
    </row>
    <row r="840" ht="21" customHeight="1" spans="1:11">
      <c r="A840" s="116" t="s">
        <v>418</v>
      </c>
      <c r="B840" s="117" t="s">
        <v>419</v>
      </c>
      <c r="C840" s="117"/>
      <c r="D840" s="116" t="s">
        <v>32</v>
      </c>
      <c r="E840" s="116"/>
      <c r="F840" s="116" t="s">
        <v>321</v>
      </c>
      <c r="G840" s="118">
        <v>1</v>
      </c>
      <c r="H840" s="118"/>
      <c r="I840" s="119">
        <v>0.89</v>
      </c>
      <c r="J840" s="119"/>
      <c r="K840" s="119">
        <f t="shared" si="11"/>
        <v>0.89</v>
      </c>
    </row>
    <row r="841" ht="21" customHeight="1" spans="1:11">
      <c r="A841" s="116" t="s">
        <v>405</v>
      </c>
      <c r="B841" s="117" t="s">
        <v>406</v>
      </c>
      <c r="C841" s="117"/>
      <c r="D841" s="116" t="s">
        <v>32</v>
      </c>
      <c r="E841" s="116"/>
      <c r="F841" s="116" t="s">
        <v>321</v>
      </c>
      <c r="G841" s="118">
        <v>1</v>
      </c>
      <c r="H841" s="118"/>
      <c r="I841" s="119">
        <v>1.43</v>
      </c>
      <c r="J841" s="119"/>
      <c r="K841" s="119">
        <f t="shared" si="11"/>
        <v>1.43</v>
      </c>
    </row>
    <row r="842" ht="28.95" customHeight="1" spans="1:11">
      <c r="A842" s="116" t="s">
        <v>420</v>
      </c>
      <c r="B842" s="117" t="s">
        <v>421</v>
      </c>
      <c r="C842" s="117"/>
      <c r="D842" s="116" t="s">
        <v>32</v>
      </c>
      <c r="E842" s="116"/>
      <c r="F842" s="116" t="s">
        <v>321</v>
      </c>
      <c r="G842" s="118">
        <v>1</v>
      </c>
      <c r="H842" s="118"/>
      <c r="I842" s="119">
        <v>0.01</v>
      </c>
      <c r="J842" s="119"/>
      <c r="K842" s="119">
        <f t="shared" si="11"/>
        <v>0.01</v>
      </c>
    </row>
    <row r="843" ht="21" customHeight="1" spans="1:11">
      <c r="A843" s="116" t="s">
        <v>409</v>
      </c>
      <c r="B843" s="117" t="s">
        <v>410</v>
      </c>
      <c r="C843" s="117"/>
      <c r="D843" s="116" t="s">
        <v>32</v>
      </c>
      <c r="E843" s="116"/>
      <c r="F843" s="116" t="s">
        <v>321</v>
      </c>
      <c r="G843" s="118">
        <v>1</v>
      </c>
      <c r="H843" s="118"/>
      <c r="I843" s="119">
        <v>0.08</v>
      </c>
      <c r="J843" s="119"/>
      <c r="K843" s="119">
        <f t="shared" si="11"/>
        <v>0.08</v>
      </c>
    </row>
    <row r="844" ht="21" customHeight="1" spans="1:11">
      <c r="A844" s="116" t="s">
        <v>411</v>
      </c>
      <c r="B844" s="117" t="s">
        <v>412</v>
      </c>
      <c r="C844" s="117"/>
      <c r="D844" s="116" t="s">
        <v>32</v>
      </c>
      <c r="E844" s="116"/>
      <c r="F844" s="116" t="s">
        <v>321</v>
      </c>
      <c r="G844" s="118">
        <v>1</v>
      </c>
      <c r="H844" s="118"/>
      <c r="I844" s="119">
        <v>0.54</v>
      </c>
      <c r="J844" s="119"/>
      <c r="K844" s="119">
        <f t="shared" si="11"/>
        <v>0.54</v>
      </c>
    </row>
    <row r="845" ht="15" customHeight="1" spans="1:11">
      <c r="A845" s="56"/>
      <c r="B845" s="56"/>
      <c r="C845" s="56"/>
      <c r="D845" s="56"/>
      <c r="E845" s="56"/>
      <c r="F845" s="56"/>
      <c r="G845" s="120" t="s">
        <v>317</v>
      </c>
      <c r="H845" s="120"/>
      <c r="I845" s="120"/>
      <c r="J845" s="120"/>
      <c r="K845" s="121">
        <f>SUM(K839:K844)</f>
        <v>5.74</v>
      </c>
    </row>
    <row r="846" ht="15" customHeight="1" spans="1:11">
      <c r="A846" s="114" t="s">
        <v>325</v>
      </c>
      <c r="B846" s="114"/>
      <c r="C846" s="114"/>
      <c r="D846" s="115" t="s">
        <v>298</v>
      </c>
      <c r="E846" s="115"/>
      <c r="F846" s="115" t="s">
        <v>299</v>
      </c>
      <c r="G846" s="115" t="s">
        <v>276</v>
      </c>
      <c r="H846" s="115"/>
      <c r="I846" s="115" t="s">
        <v>300</v>
      </c>
      <c r="J846" s="115"/>
      <c r="K846" s="115" t="s">
        <v>301</v>
      </c>
    </row>
    <row r="847" ht="21" customHeight="1" spans="1:11">
      <c r="A847" s="116" t="s">
        <v>620</v>
      </c>
      <c r="B847" s="117" t="s">
        <v>621</v>
      </c>
      <c r="C847" s="117"/>
      <c r="D847" s="116" t="s">
        <v>32</v>
      </c>
      <c r="E847" s="116"/>
      <c r="F847" s="116" t="s">
        <v>321</v>
      </c>
      <c r="G847" s="118">
        <v>1</v>
      </c>
      <c r="H847" s="118"/>
      <c r="I847" s="119">
        <v>19.69</v>
      </c>
      <c r="J847" s="119"/>
      <c r="K847" s="119">
        <f>ROUND(ROUND(G847,8)*I847,2)</f>
        <v>19.69</v>
      </c>
    </row>
    <row r="848" ht="15" customHeight="1" spans="1:11">
      <c r="A848" s="56"/>
      <c r="B848" s="56"/>
      <c r="C848" s="56"/>
      <c r="D848" s="56"/>
      <c r="E848" s="56"/>
      <c r="F848" s="56"/>
      <c r="G848" s="120" t="s">
        <v>328</v>
      </c>
      <c r="H848" s="120"/>
      <c r="I848" s="120"/>
      <c r="J848" s="120"/>
      <c r="K848" s="121">
        <f>SUM(K847:K847)</f>
        <v>19.69</v>
      </c>
    </row>
    <row r="849" ht="15" customHeight="1" spans="1:11">
      <c r="A849" s="114" t="s">
        <v>329</v>
      </c>
      <c r="B849" s="114"/>
      <c r="C849" s="114"/>
      <c r="D849" s="115" t="s">
        <v>298</v>
      </c>
      <c r="E849" s="115"/>
      <c r="F849" s="115" t="s">
        <v>299</v>
      </c>
      <c r="G849" s="115" t="s">
        <v>276</v>
      </c>
      <c r="H849" s="115"/>
      <c r="I849" s="115" t="s">
        <v>300</v>
      </c>
      <c r="J849" s="115"/>
      <c r="K849" s="115" t="s">
        <v>301</v>
      </c>
    </row>
    <row r="850" ht="28.95" customHeight="1" spans="1:11">
      <c r="A850" s="116" t="s">
        <v>744</v>
      </c>
      <c r="B850" s="117" t="s">
        <v>745</v>
      </c>
      <c r="C850" s="117"/>
      <c r="D850" s="116" t="s">
        <v>32</v>
      </c>
      <c r="E850" s="116"/>
      <c r="F850" s="116" t="s">
        <v>321</v>
      </c>
      <c r="G850" s="118">
        <v>1</v>
      </c>
      <c r="H850" s="118"/>
      <c r="I850" s="119">
        <v>0.22</v>
      </c>
      <c r="J850" s="119"/>
      <c r="K850" s="119">
        <f>ROUND(ROUND(G850,8)*I850,2)</f>
        <v>0.22</v>
      </c>
    </row>
    <row r="851" ht="15" customHeight="1" spans="1:11">
      <c r="A851" s="56"/>
      <c r="B851" s="56"/>
      <c r="C851" s="56"/>
      <c r="D851" s="56"/>
      <c r="E851" s="56"/>
      <c r="F851" s="56"/>
      <c r="G851" s="120" t="s">
        <v>332</v>
      </c>
      <c r="H851" s="120"/>
      <c r="I851" s="120"/>
      <c r="J851" s="120"/>
      <c r="K851" s="121">
        <f>SUM(K850:K850)</f>
        <v>0.22</v>
      </c>
    </row>
    <row r="852" ht="15" customHeight="1" spans="1:11">
      <c r="A852" s="56"/>
      <c r="B852" s="56"/>
      <c r="C852" s="56"/>
      <c r="D852" s="56"/>
      <c r="E852" s="56"/>
      <c r="F852" s="56"/>
      <c r="G852" s="65" t="s">
        <v>304</v>
      </c>
      <c r="H852" s="65"/>
      <c r="I852" s="65"/>
      <c r="J852" s="65"/>
      <c r="K852" s="122">
        <f>ROUND(SUM(K845,K848,K851),2)</f>
        <v>25.65</v>
      </c>
    </row>
    <row r="853" ht="10.05" customHeight="1" spans="1:11">
      <c r="A853" s="56"/>
      <c r="B853" s="56"/>
      <c r="C853" s="56"/>
      <c r="D853" s="56"/>
      <c r="E853" s="56"/>
      <c r="F853" s="56"/>
      <c r="G853" s="112"/>
      <c r="H853" s="112"/>
      <c r="I853" s="112"/>
      <c r="J853" s="112"/>
      <c r="K853" s="112"/>
    </row>
    <row r="854" ht="19.95" customHeight="1" spans="1:11">
      <c r="A854" s="113" t="s">
        <v>746</v>
      </c>
      <c r="B854" s="113"/>
      <c r="C854" s="113"/>
      <c r="D854" s="113"/>
      <c r="E854" s="113"/>
      <c r="F854" s="113"/>
      <c r="G854" s="113"/>
      <c r="H854" s="113"/>
      <c r="I854" s="113"/>
      <c r="J854" s="113"/>
      <c r="K854" s="113"/>
    </row>
    <row r="855" ht="15" customHeight="1" spans="1:11">
      <c r="A855" s="114" t="s">
        <v>308</v>
      </c>
      <c r="B855" s="114"/>
      <c r="C855" s="114"/>
      <c r="D855" s="115" t="s">
        <v>298</v>
      </c>
      <c r="E855" s="115"/>
      <c r="F855" s="115" t="s">
        <v>299</v>
      </c>
      <c r="G855" s="115" t="s">
        <v>276</v>
      </c>
      <c r="H855" s="115"/>
      <c r="I855" s="115" t="s">
        <v>300</v>
      </c>
      <c r="J855" s="115"/>
      <c r="K855" s="115" t="s">
        <v>301</v>
      </c>
    </row>
    <row r="856" ht="21" customHeight="1" spans="1:11">
      <c r="A856" s="116" t="s">
        <v>401</v>
      </c>
      <c r="B856" s="117" t="s">
        <v>402</v>
      </c>
      <c r="C856" s="117"/>
      <c r="D856" s="116" t="s">
        <v>32</v>
      </c>
      <c r="E856" s="116"/>
      <c r="F856" s="116" t="s">
        <v>321</v>
      </c>
      <c r="G856" s="118">
        <v>1</v>
      </c>
      <c r="H856" s="118"/>
      <c r="I856" s="119">
        <v>2.79</v>
      </c>
      <c r="J856" s="119"/>
      <c r="K856" s="119">
        <f t="shared" ref="K856:K861" si="12">ROUND(ROUND(G856,8)*I856,2)</f>
        <v>2.79</v>
      </c>
    </row>
    <row r="857" ht="21" customHeight="1" spans="1:11">
      <c r="A857" s="116" t="s">
        <v>418</v>
      </c>
      <c r="B857" s="117" t="s">
        <v>419</v>
      </c>
      <c r="C857" s="117"/>
      <c r="D857" s="116" t="s">
        <v>32</v>
      </c>
      <c r="E857" s="116"/>
      <c r="F857" s="116" t="s">
        <v>321</v>
      </c>
      <c r="G857" s="118">
        <v>1</v>
      </c>
      <c r="H857" s="118"/>
      <c r="I857" s="119">
        <v>0.89</v>
      </c>
      <c r="J857" s="119"/>
      <c r="K857" s="119">
        <f t="shared" si="12"/>
        <v>0.89</v>
      </c>
    </row>
    <row r="858" ht="21" customHeight="1" spans="1:11">
      <c r="A858" s="116" t="s">
        <v>405</v>
      </c>
      <c r="B858" s="117" t="s">
        <v>406</v>
      </c>
      <c r="C858" s="117"/>
      <c r="D858" s="116" t="s">
        <v>32</v>
      </c>
      <c r="E858" s="116"/>
      <c r="F858" s="116" t="s">
        <v>321</v>
      </c>
      <c r="G858" s="118">
        <v>1</v>
      </c>
      <c r="H858" s="118"/>
      <c r="I858" s="119">
        <v>1.43</v>
      </c>
      <c r="J858" s="119"/>
      <c r="K858" s="119">
        <f t="shared" si="12"/>
        <v>1.43</v>
      </c>
    </row>
    <row r="859" ht="28.95" customHeight="1" spans="1:11">
      <c r="A859" s="116" t="s">
        <v>420</v>
      </c>
      <c r="B859" s="117" t="s">
        <v>421</v>
      </c>
      <c r="C859" s="117"/>
      <c r="D859" s="116" t="s">
        <v>32</v>
      </c>
      <c r="E859" s="116"/>
      <c r="F859" s="116" t="s">
        <v>321</v>
      </c>
      <c r="G859" s="118">
        <v>1</v>
      </c>
      <c r="H859" s="118"/>
      <c r="I859" s="119">
        <v>0.01</v>
      </c>
      <c r="J859" s="119"/>
      <c r="K859" s="119">
        <f t="shared" si="12"/>
        <v>0.01</v>
      </c>
    </row>
    <row r="860" ht="21" customHeight="1" spans="1:11">
      <c r="A860" s="116" t="s">
        <v>409</v>
      </c>
      <c r="B860" s="117" t="s">
        <v>410</v>
      </c>
      <c r="C860" s="117"/>
      <c r="D860" s="116" t="s">
        <v>32</v>
      </c>
      <c r="E860" s="116"/>
      <c r="F860" s="116" t="s">
        <v>321</v>
      </c>
      <c r="G860" s="118">
        <v>1</v>
      </c>
      <c r="H860" s="118"/>
      <c r="I860" s="119">
        <v>0.08</v>
      </c>
      <c r="J860" s="119"/>
      <c r="K860" s="119">
        <f t="shared" si="12"/>
        <v>0.08</v>
      </c>
    </row>
    <row r="861" ht="21" customHeight="1" spans="1:11">
      <c r="A861" s="116" t="s">
        <v>411</v>
      </c>
      <c r="B861" s="117" t="s">
        <v>412</v>
      </c>
      <c r="C861" s="117"/>
      <c r="D861" s="116" t="s">
        <v>32</v>
      </c>
      <c r="E861" s="116"/>
      <c r="F861" s="116" t="s">
        <v>321</v>
      </c>
      <c r="G861" s="118">
        <v>1</v>
      </c>
      <c r="H861" s="118"/>
      <c r="I861" s="119">
        <v>0.54</v>
      </c>
      <c r="J861" s="119"/>
      <c r="K861" s="119">
        <f t="shared" si="12"/>
        <v>0.54</v>
      </c>
    </row>
    <row r="862" ht="15" customHeight="1" spans="1:11">
      <c r="A862" s="56"/>
      <c r="B862" s="56"/>
      <c r="C862" s="56"/>
      <c r="D862" s="56"/>
      <c r="E862" s="56"/>
      <c r="F862" s="56"/>
      <c r="G862" s="120" t="s">
        <v>317</v>
      </c>
      <c r="H862" s="120"/>
      <c r="I862" s="120"/>
      <c r="J862" s="120"/>
      <c r="K862" s="121">
        <f>SUM(K856:K861)</f>
        <v>5.74</v>
      </c>
    </row>
    <row r="863" ht="15" customHeight="1" spans="1:11">
      <c r="A863" s="114" t="s">
        <v>325</v>
      </c>
      <c r="B863" s="114"/>
      <c r="C863" s="114"/>
      <c r="D863" s="115" t="s">
        <v>298</v>
      </c>
      <c r="E863" s="115"/>
      <c r="F863" s="115" t="s">
        <v>299</v>
      </c>
      <c r="G863" s="115" t="s">
        <v>276</v>
      </c>
      <c r="H863" s="115"/>
      <c r="I863" s="115" t="s">
        <v>300</v>
      </c>
      <c r="J863" s="115"/>
      <c r="K863" s="115" t="s">
        <v>301</v>
      </c>
    </row>
    <row r="864" ht="15" customHeight="1" spans="1:11">
      <c r="A864" s="116" t="s">
        <v>623</v>
      </c>
      <c r="B864" s="117" t="s">
        <v>624</v>
      </c>
      <c r="C864" s="117"/>
      <c r="D864" s="116" t="s">
        <v>32</v>
      </c>
      <c r="E864" s="116"/>
      <c r="F864" s="116" t="s">
        <v>321</v>
      </c>
      <c r="G864" s="118">
        <v>1</v>
      </c>
      <c r="H864" s="118"/>
      <c r="I864" s="119">
        <v>20.69</v>
      </c>
      <c r="J864" s="119"/>
      <c r="K864" s="119">
        <f>ROUND(ROUND(G864,8)*I864,2)</f>
        <v>20.69</v>
      </c>
    </row>
    <row r="865" ht="15" customHeight="1" spans="1:11">
      <c r="A865" s="56"/>
      <c r="B865" s="56"/>
      <c r="C865" s="56"/>
      <c r="D865" s="56"/>
      <c r="E865" s="56"/>
      <c r="F865" s="56"/>
      <c r="G865" s="120" t="s">
        <v>328</v>
      </c>
      <c r="H865" s="120"/>
      <c r="I865" s="120"/>
      <c r="J865" s="120"/>
      <c r="K865" s="121">
        <f>SUM(K864:K864)</f>
        <v>20.69</v>
      </c>
    </row>
    <row r="866" ht="15" customHeight="1" spans="1:11">
      <c r="A866" s="114" t="s">
        <v>329</v>
      </c>
      <c r="B866" s="114"/>
      <c r="C866" s="114"/>
      <c r="D866" s="115" t="s">
        <v>298</v>
      </c>
      <c r="E866" s="115"/>
      <c r="F866" s="115" t="s">
        <v>299</v>
      </c>
      <c r="G866" s="115" t="s">
        <v>276</v>
      </c>
      <c r="H866" s="115"/>
      <c r="I866" s="115" t="s">
        <v>300</v>
      </c>
      <c r="J866" s="115"/>
      <c r="K866" s="115" t="s">
        <v>301</v>
      </c>
    </row>
    <row r="867" ht="21" customHeight="1" spans="1:11">
      <c r="A867" s="116" t="s">
        <v>747</v>
      </c>
      <c r="B867" s="117" t="s">
        <v>748</v>
      </c>
      <c r="C867" s="117"/>
      <c r="D867" s="116" t="s">
        <v>32</v>
      </c>
      <c r="E867" s="116"/>
      <c r="F867" s="116" t="s">
        <v>321</v>
      </c>
      <c r="G867" s="118">
        <v>1</v>
      </c>
      <c r="H867" s="118"/>
      <c r="I867" s="119">
        <v>0.17</v>
      </c>
      <c r="J867" s="119"/>
      <c r="K867" s="119">
        <f>ROUND(ROUND(G867,8)*I867,2)</f>
        <v>0.17</v>
      </c>
    </row>
    <row r="868" ht="15" customHeight="1" spans="1:11">
      <c r="A868" s="56"/>
      <c r="B868" s="56"/>
      <c r="C868" s="56"/>
      <c r="D868" s="56"/>
      <c r="E868" s="56"/>
      <c r="F868" s="56"/>
      <c r="G868" s="120" t="s">
        <v>332</v>
      </c>
      <c r="H868" s="120"/>
      <c r="I868" s="120"/>
      <c r="J868" s="120"/>
      <c r="K868" s="121">
        <f>SUM(K867:K867)</f>
        <v>0.17</v>
      </c>
    </row>
    <row r="869" ht="15" customHeight="1" spans="1:11">
      <c r="A869" s="56"/>
      <c r="B869" s="56"/>
      <c r="C869" s="56"/>
      <c r="D869" s="56"/>
      <c r="E869" s="56"/>
      <c r="F869" s="56"/>
      <c r="G869" s="65" t="s">
        <v>304</v>
      </c>
      <c r="H869" s="65"/>
      <c r="I869" s="65"/>
      <c r="J869" s="65"/>
      <c r="K869" s="122">
        <f>ROUND(SUM(K862,K865,K868),2)</f>
        <v>26.6</v>
      </c>
    </row>
    <row r="870" ht="10.05" customHeight="1" spans="1:11">
      <c r="A870" s="56"/>
      <c r="B870" s="56"/>
      <c r="C870" s="56"/>
      <c r="D870" s="56"/>
      <c r="E870" s="56"/>
      <c r="F870" s="56"/>
      <c r="G870" s="112"/>
      <c r="H870" s="112"/>
      <c r="I870" s="112"/>
      <c r="J870" s="112"/>
      <c r="K870" s="112"/>
    </row>
    <row r="871" ht="19.95" customHeight="1" spans="1:11">
      <c r="A871" s="113" t="s">
        <v>749</v>
      </c>
      <c r="B871" s="113"/>
      <c r="C871" s="113"/>
      <c r="D871" s="113"/>
      <c r="E871" s="113"/>
      <c r="F871" s="113"/>
      <c r="G871" s="113"/>
      <c r="H871" s="113"/>
      <c r="I871" s="113"/>
      <c r="J871" s="113"/>
      <c r="K871" s="113"/>
    </row>
    <row r="872" ht="15" customHeight="1" spans="1:11">
      <c r="A872" s="114" t="s">
        <v>308</v>
      </c>
      <c r="B872" s="114"/>
      <c r="C872" s="114"/>
      <c r="D872" s="115" t="s">
        <v>298</v>
      </c>
      <c r="E872" s="115"/>
      <c r="F872" s="115" t="s">
        <v>299</v>
      </c>
      <c r="G872" s="115" t="s">
        <v>276</v>
      </c>
      <c r="H872" s="115"/>
      <c r="I872" s="115" t="s">
        <v>300</v>
      </c>
      <c r="J872" s="115"/>
      <c r="K872" s="115" t="s">
        <v>301</v>
      </c>
    </row>
    <row r="873" ht="21" customHeight="1" spans="1:11">
      <c r="A873" s="116" t="s">
        <v>401</v>
      </c>
      <c r="B873" s="117" t="s">
        <v>402</v>
      </c>
      <c r="C873" s="117"/>
      <c r="D873" s="116" t="s">
        <v>32</v>
      </c>
      <c r="E873" s="116"/>
      <c r="F873" s="116" t="s">
        <v>321</v>
      </c>
      <c r="G873" s="118">
        <v>1</v>
      </c>
      <c r="H873" s="118"/>
      <c r="I873" s="119">
        <v>2.79</v>
      </c>
      <c r="J873" s="119"/>
      <c r="K873" s="119">
        <f t="shared" ref="K873:K878" si="13">ROUND(ROUND(G873,8)*I873,2)</f>
        <v>2.79</v>
      </c>
    </row>
    <row r="874" ht="21" customHeight="1" spans="1:11">
      <c r="A874" s="116" t="s">
        <v>418</v>
      </c>
      <c r="B874" s="117" t="s">
        <v>419</v>
      </c>
      <c r="C874" s="117"/>
      <c r="D874" s="116" t="s">
        <v>32</v>
      </c>
      <c r="E874" s="116"/>
      <c r="F874" s="116" t="s">
        <v>321</v>
      </c>
      <c r="G874" s="118">
        <v>1</v>
      </c>
      <c r="H874" s="118"/>
      <c r="I874" s="119">
        <v>0.89</v>
      </c>
      <c r="J874" s="119"/>
      <c r="K874" s="119">
        <f t="shared" si="13"/>
        <v>0.89</v>
      </c>
    </row>
    <row r="875" ht="21" customHeight="1" spans="1:11">
      <c r="A875" s="116" t="s">
        <v>405</v>
      </c>
      <c r="B875" s="117" t="s">
        <v>406</v>
      </c>
      <c r="C875" s="117"/>
      <c r="D875" s="116" t="s">
        <v>32</v>
      </c>
      <c r="E875" s="116"/>
      <c r="F875" s="116" t="s">
        <v>321</v>
      </c>
      <c r="G875" s="118">
        <v>1</v>
      </c>
      <c r="H875" s="118"/>
      <c r="I875" s="119">
        <v>1.43</v>
      </c>
      <c r="J875" s="119"/>
      <c r="K875" s="119">
        <f t="shared" si="13"/>
        <v>1.43</v>
      </c>
    </row>
    <row r="876" ht="28.95" customHeight="1" spans="1:11">
      <c r="A876" s="116" t="s">
        <v>420</v>
      </c>
      <c r="B876" s="117" t="s">
        <v>421</v>
      </c>
      <c r="C876" s="117"/>
      <c r="D876" s="116" t="s">
        <v>32</v>
      </c>
      <c r="E876" s="116"/>
      <c r="F876" s="116" t="s">
        <v>321</v>
      </c>
      <c r="G876" s="118">
        <v>1</v>
      </c>
      <c r="H876" s="118"/>
      <c r="I876" s="119">
        <v>0.01</v>
      </c>
      <c r="J876" s="119"/>
      <c r="K876" s="119">
        <f t="shared" si="13"/>
        <v>0.01</v>
      </c>
    </row>
    <row r="877" ht="21" customHeight="1" spans="1:11">
      <c r="A877" s="116" t="s">
        <v>409</v>
      </c>
      <c r="B877" s="117" t="s">
        <v>410</v>
      </c>
      <c r="C877" s="117"/>
      <c r="D877" s="116" t="s">
        <v>32</v>
      </c>
      <c r="E877" s="116"/>
      <c r="F877" s="116" t="s">
        <v>321</v>
      </c>
      <c r="G877" s="118">
        <v>1</v>
      </c>
      <c r="H877" s="118"/>
      <c r="I877" s="119">
        <v>0.08</v>
      </c>
      <c r="J877" s="119"/>
      <c r="K877" s="119">
        <f t="shared" si="13"/>
        <v>0.08</v>
      </c>
    </row>
    <row r="878" ht="21" customHeight="1" spans="1:11">
      <c r="A878" s="116" t="s">
        <v>411</v>
      </c>
      <c r="B878" s="117" t="s">
        <v>412</v>
      </c>
      <c r="C878" s="117"/>
      <c r="D878" s="116" t="s">
        <v>32</v>
      </c>
      <c r="E878" s="116"/>
      <c r="F878" s="116" t="s">
        <v>321</v>
      </c>
      <c r="G878" s="118">
        <v>1</v>
      </c>
      <c r="H878" s="118"/>
      <c r="I878" s="119">
        <v>0.54</v>
      </c>
      <c r="J878" s="119"/>
      <c r="K878" s="119">
        <f t="shared" si="13"/>
        <v>0.54</v>
      </c>
    </row>
    <row r="879" ht="15" customHeight="1" spans="1:11">
      <c r="A879" s="56"/>
      <c r="B879" s="56"/>
      <c r="C879" s="56"/>
      <c r="D879" s="56"/>
      <c r="E879" s="56"/>
      <c r="F879" s="56"/>
      <c r="G879" s="120" t="s">
        <v>317</v>
      </c>
      <c r="H879" s="120"/>
      <c r="I879" s="120"/>
      <c r="J879" s="120"/>
      <c r="K879" s="121">
        <f>SUM(K873:K878)</f>
        <v>5.74</v>
      </c>
    </row>
    <row r="880" ht="15" customHeight="1" spans="1:11">
      <c r="A880" s="114" t="s">
        <v>325</v>
      </c>
      <c r="B880" s="114"/>
      <c r="C880" s="114"/>
      <c r="D880" s="115" t="s">
        <v>298</v>
      </c>
      <c r="E880" s="115"/>
      <c r="F880" s="115" t="s">
        <v>299</v>
      </c>
      <c r="G880" s="115" t="s">
        <v>276</v>
      </c>
      <c r="H880" s="115"/>
      <c r="I880" s="115" t="s">
        <v>300</v>
      </c>
      <c r="J880" s="115"/>
      <c r="K880" s="115" t="s">
        <v>301</v>
      </c>
    </row>
    <row r="881" ht="15" customHeight="1" spans="1:11">
      <c r="A881" s="116" t="s">
        <v>626</v>
      </c>
      <c r="B881" s="117" t="s">
        <v>627</v>
      </c>
      <c r="C881" s="117"/>
      <c r="D881" s="116" t="s">
        <v>32</v>
      </c>
      <c r="E881" s="116"/>
      <c r="F881" s="116" t="s">
        <v>321</v>
      </c>
      <c r="G881" s="118">
        <v>1</v>
      </c>
      <c r="H881" s="118"/>
      <c r="I881" s="119">
        <v>19.92</v>
      </c>
      <c r="J881" s="119"/>
      <c r="K881" s="119">
        <f>ROUND(ROUND(G881,8)*I881,2)</f>
        <v>19.92</v>
      </c>
    </row>
    <row r="882" ht="15" customHeight="1" spans="1:11">
      <c r="A882" s="56"/>
      <c r="B882" s="56"/>
      <c r="C882" s="56"/>
      <c r="D882" s="56"/>
      <c r="E882" s="56"/>
      <c r="F882" s="56"/>
      <c r="G882" s="120" t="s">
        <v>328</v>
      </c>
      <c r="H882" s="120"/>
      <c r="I882" s="120"/>
      <c r="J882" s="120"/>
      <c r="K882" s="121">
        <f>SUM(K881:K881)</f>
        <v>19.92</v>
      </c>
    </row>
    <row r="883" ht="15" customHeight="1" spans="1:11">
      <c r="A883" s="114" t="s">
        <v>329</v>
      </c>
      <c r="B883" s="114"/>
      <c r="C883" s="114"/>
      <c r="D883" s="115" t="s">
        <v>298</v>
      </c>
      <c r="E883" s="115"/>
      <c r="F883" s="115" t="s">
        <v>299</v>
      </c>
      <c r="G883" s="115" t="s">
        <v>276</v>
      </c>
      <c r="H883" s="115"/>
      <c r="I883" s="115" t="s">
        <v>300</v>
      </c>
      <c r="J883" s="115"/>
      <c r="K883" s="115" t="s">
        <v>301</v>
      </c>
    </row>
    <row r="884" ht="21" customHeight="1" spans="1:11">
      <c r="A884" s="116" t="s">
        <v>750</v>
      </c>
      <c r="B884" s="117" t="s">
        <v>751</v>
      </c>
      <c r="C884" s="117"/>
      <c r="D884" s="116" t="s">
        <v>32</v>
      </c>
      <c r="E884" s="116"/>
      <c r="F884" s="116" t="s">
        <v>321</v>
      </c>
      <c r="G884" s="118">
        <v>1</v>
      </c>
      <c r="H884" s="118"/>
      <c r="I884" s="119">
        <v>0.16</v>
      </c>
      <c r="J884" s="119"/>
      <c r="K884" s="119">
        <f>ROUND(ROUND(G884,8)*I884,2)</f>
        <v>0.16</v>
      </c>
    </row>
    <row r="885" ht="15" customHeight="1" spans="1:11">
      <c r="A885" s="56"/>
      <c r="B885" s="56"/>
      <c r="C885" s="56"/>
      <c r="D885" s="56"/>
      <c r="E885" s="56"/>
      <c r="F885" s="56"/>
      <c r="G885" s="120" t="s">
        <v>332</v>
      </c>
      <c r="H885" s="120"/>
      <c r="I885" s="120"/>
      <c r="J885" s="120"/>
      <c r="K885" s="121">
        <f>SUM(K884:K884)</f>
        <v>0.16</v>
      </c>
    </row>
    <row r="886" ht="15" customHeight="1" spans="1:11">
      <c r="A886" s="56"/>
      <c r="B886" s="56"/>
      <c r="C886" s="56"/>
      <c r="D886" s="56"/>
      <c r="E886" s="56"/>
      <c r="F886" s="56"/>
      <c r="G886" s="65" t="s">
        <v>304</v>
      </c>
      <c r="H886" s="65"/>
      <c r="I886" s="65"/>
      <c r="J886" s="65"/>
      <c r="K886" s="122">
        <f>ROUND(SUM(K879,K882,K885),2)</f>
        <v>25.82</v>
      </c>
    </row>
    <row r="887" ht="10.05" customHeight="1" spans="1:11">
      <c r="A887" s="56"/>
      <c r="B887" s="56"/>
      <c r="C887" s="56"/>
      <c r="D887" s="56"/>
      <c r="E887" s="56"/>
      <c r="F887" s="56"/>
      <c r="G887" s="112"/>
      <c r="H887" s="112"/>
      <c r="I887" s="112"/>
      <c r="J887" s="112"/>
      <c r="K887" s="112"/>
    </row>
    <row r="888" ht="19.95" customHeight="1" spans="1:11">
      <c r="A888" s="113" t="s">
        <v>752</v>
      </c>
      <c r="B888" s="113"/>
      <c r="C888" s="113"/>
      <c r="D888" s="113"/>
      <c r="E888" s="113"/>
      <c r="F888" s="113"/>
      <c r="G888" s="113"/>
      <c r="H888" s="113"/>
      <c r="I888" s="113"/>
      <c r="J888" s="113"/>
      <c r="K888" s="113"/>
    </row>
    <row r="889" ht="15" customHeight="1" spans="1:11">
      <c r="A889" s="114" t="s">
        <v>308</v>
      </c>
      <c r="B889" s="114"/>
      <c r="C889" s="114"/>
      <c r="D889" s="115" t="s">
        <v>298</v>
      </c>
      <c r="E889" s="115"/>
      <c r="F889" s="115" t="s">
        <v>299</v>
      </c>
      <c r="G889" s="115" t="s">
        <v>276</v>
      </c>
      <c r="H889" s="115"/>
      <c r="I889" s="115" t="s">
        <v>300</v>
      </c>
      <c r="J889" s="115"/>
      <c r="K889" s="115" t="s">
        <v>301</v>
      </c>
    </row>
    <row r="890" ht="21" customHeight="1" spans="1:11">
      <c r="A890" s="116" t="s">
        <v>401</v>
      </c>
      <c r="B890" s="117" t="s">
        <v>402</v>
      </c>
      <c r="C890" s="117"/>
      <c r="D890" s="116" t="s">
        <v>32</v>
      </c>
      <c r="E890" s="116"/>
      <c r="F890" s="116" t="s">
        <v>321</v>
      </c>
      <c r="G890" s="118">
        <v>1</v>
      </c>
      <c r="H890" s="118"/>
      <c r="I890" s="119">
        <v>2.79</v>
      </c>
      <c r="J890" s="119"/>
      <c r="K890" s="119">
        <f t="shared" ref="K890:K895" si="14">ROUND(ROUND(G890,8)*I890,2)</f>
        <v>2.79</v>
      </c>
    </row>
    <row r="891" ht="21" customHeight="1" spans="1:11">
      <c r="A891" s="116" t="s">
        <v>418</v>
      </c>
      <c r="B891" s="117" t="s">
        <v>419</v>
      </c>
      <c r="C891" s="117"/>
      <c r="D891" s="116" t="s">
        <v>32</v>
      </c>
      <c r="E891" s="116"/>
      <c r="F891" s="116" t="s">
        <v>321</v>
      </c>
      <c r="G891" s="118">
        <v>1</v>
      </c>
      <c r="H891" s="118"/>
      <c r="I891" s="119">
        <v>0.89</v>
      </c>
      <c r="J891" s="119"/>
      <c r="K891" s="119">
        <f t="shared" si="14"/>
        <v>0.89</v>
      </c>
    </row>
    <row r="892" ht="21" customHeight="1" spans="1:11">
      <c r="A892" s="116" t="s">
        <v>405</v>
      </c>
      <c r="B892" s="117" t="s">
        <v>406</v>
      </c>
      <c r="C892" s="117"/>
      <c r="D892" s="116" t="s">
        <v>32</v>
      </c>
      <c r="E892" s="116"/>
      <c r="F892" s="116" t="s">
        <v>321</v>
      </c>
      <c r="G892" s="118">
        <v>1</v>
      </c>
      <c r="H892" s="118"/>
      <c r="I892" s="119">
        <v>1.43</v>
      </c>
      <c r="J892" s="119"/>
      <c r="K892" s="119">
        <f t="shared" si="14"/>
        <v>1.43</v>
      </c>
    </row>
    <row r="893" ht="28.95" customHeight="1" spans="1:11">
      <c r="A893" s="116" t="s">
        <v>420</v>
      </c>
      <c r="B893" s="117" t="s">
        <v>421</v>
      </c>
      <c r="C893" s="117"/>
      <c r="D893" s="116" t="s">
        <v>32</v>
      </c>
      <c r="E893" s="116"/>
      <c r="F893" s="116" t="s">
        <v>321</v>
      </c>
      <c r="G893" s="118">
        <v>1</v>
      </c>
      <c r="H893" s="118"/>
      <c r="I893" s="119">
        <v>0.01</v>
      </c>
      <c r="J893" s="119"/>
      <c r="K893" s="119">
        <f t="shared" si="14"/>
        <v>0.01</v>
      </c>
    </row>
    <row r="894" ht="21" customHeight="1" spans="1:11">
      <c r="A894" s="116" t="s">
        <v>409</v>
      </c>
      <c r="B894" s="117" t="s">
        <v>410</v>
      </c>
      <c r="C894" s="117"/>
      <c r="D894" s="116" t="s">
        <v>32</v>
      </c>
      <c r="E894" s="116"/>
      <c r="F894" s="116" t="s">
        <v>321</v>
      </c>
      <c r="G894" s="118">
        <v>1</v>
      </c>
      <c r="H894" s="118"/>
      <c r="I894" s="119">
        <v>0.08</v>
      </c>
      <c r="J894" s="119"/>
      <c r="K894" s="119">
        <f t="shared" si="14"/>
        <v>0.08</v>
      </c>
    </row>
    <row r="895" ht="21" customHeight="1" spans="1:11">
      <c r="A895" s="116" t="s">
        <v>411</v>
      </c>
      <c r="B895" s="117" t="s">
        <v>412</v>
      </c>
      <c r="C895" s="117"/>
      <c r="D895" s="116" t="s">
        <v>32</v>
      </c>
      <c r="E895" s="116"/>
      <c r="F895" s="116" t="s">
        <v>321</v>
      </c>
      <c r="G895" s="118">
        <v>1</v>
      </c>
      <c r="H895" s="118"/>
      <c r="I895" s="119">
        <v>0.54</v>
      </c>
      <c r="J895" s="119"/>
      <c r="K895" s="119">
        <f t="shared" si="14"/>
        <v>0.54</v>
      </c>
    </row>
    <row r="896" ht="15" customHeight="1" spans="1:11">
      <c r="A896" s="56"/>
      <c r="B896" s="56"/>
      <c r="C896" s="56"/>
      <c r="D896" s="56"/>
      <c r="E896" s="56"/>
      <c r="F896" s="56"/>
      <c r="G896" s="120" t="s">
        <v>317</v>
      </c>
      <c r="H896" s="120"/>
      <c r="I896" s="120"/>
      <c r="J896" s="120"/>
      <c r="K896" s="121">
        <f>SUM(K890:K895)</f>
        <v>5.74</v>
      </c>
    </row>
    <row r="897" ht="15" customHeight="1" spans="1:11">
      <c r="A897" s="114" t="s">
        <v>325</v>
      </c>
      <c r="B897" s="114"/>
      <c r="C897" s="114"/>
      <c r="D897" s="115" t="s">
        <v>298</v>
      </c>
      <c r="E897" s="115"/>
      <c r="F897" s="115" t="s">
        <v>299</v>
      </c>
      <c r="G897" s="115" t="s">
        <v>276</v>
      </c>
      <c r="H897" s="115"/>
      <c r="I897" s="115" t="s">
        <v>300</v>
      </c>
      <c r="J897" s="115"/>
      <c r="K897" s="115" t="s">
        <v>301</v>
      </c>
    </row>
    <row r="898" ht="21" customHeight="1" spans="1:11">
      <c r="A898" s="116" t="s">
        <v>629</v>
      </c>
      <c r="B898" s="117" t="s">
        <v>630</v>
      </c>
      <c r="C898" s="117"/>
      <c r="D898" s="116" t="s">
        <v>32</v>
      </c>
      <c r="E898" s="116"/>
      <c r="F898" s="116" t="s">
        <v>321</v>
      </c>
      <c r="G898" s="118">
        <v>1</v>
      </c>
      <c r="H898" s="118"/>
      <c r="I898" s="119">
        <v>24.8</v>
      </c>
      <c r="J898" s="119"/>
      <c r="K898" s="119">
        <f>ROUND(ROUND(G898,8)*I898,2)</f>
        <v>24.8</v>
      </c>
    </row>
    <row r="899" ht="15" customHeight="1" spans="1:11">
      <c r="A899" s="56"/>
      <c r="B899" s="56"/>
      <c r="C899" s="56"/>
      <c r="D899" s="56"/>
      <c r="E899" s="56"/>
      <c r="F899" s="56"/>
      <c r="G899" s="120" t="s">
        <v>328</v>
      </c>
      <c r="H899" s="120"/>
      <c r="I899" s="120"/>
      <c r="J899" s="120"/>
      <c r="K899" s="121">
        <f>SUM(K898:K898)</f>
        <v>24.8</v>
      </c>
    </row>
    <row r="900" ht="15" customHeight="1" spans="1:11">
      <c r="A900" s="114" t="s">
        <v>329</v>
      </c>
      <c r="B900" s="114"/>
      <c r="C900" s="114"/>
      <c r="D900" s="115" t="s">
        <v>298</v>
      </c>
      <c r="E900" s="115"/>
      <c r="F900" s="115" t="s">
        <v>299</v>
      </c>
      <c r="G900" s="115" t="s">
        <v>276</v>
      </c>
      <c r="H900" s="115"/>
      <c r="I900" s="115" t="s">
        <v>300</v>
      </c>
      <c r="J900" s="115"/>
      <c r="K900" s="115" t="s">
        <v>301</v>
      </c>
    </row>
    <row r="901" ht="28.95" customHeight="1" spans="1:11">
      <c r="A901" s="116" t="s">
        <v>753</v>
      </c>
      <c r="B901" s="117" t="s">
        <v>754</v>
      </c>
      <c r="C901" s="117"/>
      <c r="D901" s="116" t="s">
        <v>32</v>
      </c>
      <c r="E901" s="116"/>
      <c r="F901" s="116" t="s">
        <v>321</v>
      </c>
      <c r="G901" s="118">
        <v>1</v>
      </c>
      <c r="H901" s="118"/>
      <c r="I901" s="119">
        <v>0.2</v>
      </c>
      <c r="J901" s="119"/>
      <c r="K901" s="119">
        <f>ROUND(ROUND(G901,8)*I901,2)</f>
        <v>0.2</v>
      </c>
    </row>
    <row r="902" ht="15" customHeight="1" spans="1:11">
      <c r="A902" s="56"/>
      <c r="B902" s="56"/>
      <c r="C902" s="56"/>
      <c r="D902" s="56"/>
      <c r="E902" s="56"/>
      <c r="F902" s="56"/>
      <c r="G902" s="120" t="s">
        <v>332</v>
      </c>
      <c r="H902" s="120"/>
      <c r="I902" s="120"/>
      <c r="J902" s="120"/>
      <c r="K902" s="121">
        <f>SUM(K901:K901)</f>
        <v>0.2</v>
      </c>
    </row>
    <row r="903" ht="15" customHeight="1" spans="1:11">
      <c r="A903" s="56"/>
      <c r="B903" s="56"/>
      <c r="C903" s="56"/>
      <c r="D903" s="56"/>
      <c r="E903" s="56"/>
      <c r="F903" s="56"/>
      <c r="G903" s="65" t="s">
        <v>304</v>
      </c>
      <c r="H903" s="65"/>
      <c r="I903" s="65"/>
      <c r="J903" s="65"/>
      <c r="K903" s="122">
        <f>ROUND(SUM(K896,K899,K902),2)</f>
        <v>30.74</v>
      </c>
    </row>
    <row r="904" ht="10.05" customHeight="1" spans="1:11">
      <c r="A904" s="56"/>
      <c r="B904" s="56"/>
      <c r="C904" s="56"/>
      <c r="D904" s="56"/>
      <c r="E904" s="56"/>
      <c r="F904" s="56"/>
      <c r="G904" s="112"/>
      <c r="H904" s="112"/>
      <c r="I904" s="112"/>
      <c r="J904" s="112"/>
      <c r="K904" s="112"/>
    </row>
    <row r="905" ht="19.95" customHeight="1" spans="1:11">
      <c r="A905" s="113" t="s">
        <v>755</v>
      </c>
      <c r="B905" s="113"/>
      <c r="C905" s="113"/>
      <c r="D905" s="113"/>
      <c r="E905" s="113"/>
      <c r="F905" s="113"/>
      <c r="G905" s="113"/>
      <c r="H905" s="113"/>
      <c r="I905" s="113"/>
      <c r="J905" s="113"/>
      <c r="K905" s="113"/>
    </row>
    <row r="906" ht="15" customHeight="1" spans="1:11">
      <c r="A906" s="114" t="s">
        <v>308</v>
      </c>
      <c r="B906" s="114"/>
      <c r="C906" s="114"/>
      <c r="D906" s="115" t="s">
        <v>298</v>
      </c>
      <c r="E906" s="115"/>
      <c r="F906" s="115" t="s">
        <v>299</v>
      </c>
      <c r="G906" s="115" t="s">
        <v>276</v>
      </c>
      <c r="H906" s="115"/>
      <c r="I906" s="115" t="s">
        <v>300</v>
      </c>
      <c r="J906" s="115"/>
      <c r="K906" s="115" t="s">
        <v>301</v>
      </c>
    </row>
    <row r="907" ht="21" customHeight="1" spans="1:11">
      <c r="A907" s="116" t="s">
        <v>401</v>
      </c>
      <c r="B907" s="117" t="s">
        <v>402</v>
      </c>
      <c r="C907" s="117"/>
      <c r="D907" s="116" t="s">
        <v>32</v>
      </c>
      <c r="E907" s="116"/>
      <c r="F907" s="116" t="s">
        <v>321</v>
      </c>
      <c r="G907" s="118">
        <v>1</v>
      </c>
      <c r="H907" s="118"/>
      <c r="I907" s="119">
        <v>2.79</v>
      </c>
      <c r="J907" s="119"/>
      <c r="K907" s="119">
        <f t="shared" ref="K907:K912" si="15">ROUND(ROUND(G907,8)*I907,2)</f>
        <v>2.79</v>
      </c>
    </row>
    <row r="908" ht="21" customHeight="1" spans="1:11">
      <c r="A908" s="116" t="s">
        <v>403</v>
      </c>
      <c r="B908" s="117" t="s">
        <v>404</v>
      </c>
      <c r="C908" s="117"/>
      <c r="D908" s="116" t="s">
        <v>32</v>
      </c>
      <c r="E908" s="116"/>
      <c r="F908" s="116" t="s">
        <v>321</v>
      </c>
      <c r="G908" s="118">
        <v>1</v>
      </c>
      <c r="H908" s="118"/>
      <c r="I908" s="119">
        <v>1.31</v>
      </c>
      <c r="J908" s="119"/>
      <c r="K908" s="119">
        <f t="shared" si="15"/>
        <v>1.31</v>
      </c>
    </row>
    <row r="909" ht="21" customHeight="1" spans="1:11">
      <c r="A909" s="116" t="s">
        <v>405</v>
      </c>
      <c r="B909" s="117" t="s">
        <v>406</v>
      </c>
      <c r="C909" s="117"/>
      <c r="D909" s="116" t="s">
        <v>32</v>
      </c>
      <c r="E909" s="116"/>
      <c r="F909" s="116" t="s">
        <v>321</v>
      </c>
      <c r="G909" s="118">
        <v>1</v>
      </c>
      <c r="H909" s="118"/>
      <c r="I909" s="119">
        <v>1.43</v>
      </c>
      <c r="J909" s="119"/>
      <c r="K909" s="119">
        <f t="shared" si="15"/>
        <v>1.43</v>
      </c>
    </row>
    <row r="910" ht="21" customHeight="1" spans="1:11">
      <c r="A910" s="116" t="s">
        <v>407</v>
      </c>
      <c r="B910" s="117" t="s">
        <v>408</v>
      </c>
      <c r="C910" s="117"/>
      <c r="D910" s="116" t="s">
        <v>32</v>
      </c>
      <c r="E910" s="116"/>
      <c r="F910" s="116" t="s">
        <v>321</v>
      </c>
      <c r="G910" s="118">
        <v>1</v>
      </c>
      <c r="H910" s="118"/>
      <c r="I910" s="119">
        <v>0.78</v>
      </c>
      <c r="J910" s="119"/>
      <c r="K910" s="119">
        <f t="shared" si="15"/>
        <v>0.78</v>
      </c>
    </row>
    <row r="911" ht="21" customHeight="1" spans="1:11">
      <c r="A911" s="116" t="s">
        <v>409</v>
      </c>
      <c r="B911" s="117" t="s">
        <v>410</v>
      </c>
      <c r="C911" s="117"/>
      <c r="D911" s="116" t="s">
        <v>32</v>
      </c>
      <c r="E911" s="116"/>
      <c r="F911" s="116" t="s">
        <v>321</v>
      </c>
      <c r="G911" s="118">
        <v>1</v>
      </c>
      <c r="H911" s="118"/>
      <c r="I911" s="119">
        <v>0.08</v>
      </c>
      <c r="J911" s="119"/>
      <c r="K911" s="119">
        <f t="shared" si="15"/>
        <v>0.08</v>
      </c>
    </row>
    <row r="912" ht="21" customHeight="1" spans="1:11">
      <c r="A912" s="116" t="s">
        <v>411</v>
      </c>
      <c r="B912" s="117" t="s">
        <v>412</v>
      </c>
      <c r="C912" s="117"/>
      <c r="D912" s="116" t="s">
        <v>32</v>
      </c>
      <c r="E912" s="116"/>
      <c r="F912" s="116" t="s">
        <v>321</v>
      </c>
      <c r="G912" s="118">
        <v>1</v>
      </c>
      <c r="H912" s="118"/>
      <c r="I912" s="119">
        <v>0.54</v>
      </c>
      <c r="J912" s="119"/>
      <c r="K912" s="119">
        <f t="shared" si="15"/>
        <v>0.54</v>
      </c>
    </row>
    <row r="913" ht="15" customHeight="1" spans="1:11">
      <c r="A913" s="56"/>
      <c r="B913" s="56"/>
      <c r="C913" s="56"/>
      <c r="D913" s="56"/>
      <c r="E913" s="56"/>
      <c r="F913" s="56"/>
      <c r="G913" s="120" t="s">
        <v>317</v>
      </c>
      <c r="H913" s="120"/>
      <c r="I913" s="120"/>
      <c r="J913" s="120"/>
      <c r="K913" s="121">
        <f>SUM(K907:K912)</f>
        <v>6.93</v>
      </c>
    </row>
    <row r="914" ht="15" customHeight="1" spans="1:11">
      <c r="A914" s="114" t="s">
        <v>325</v>
      </c>
      <c r="B914" s="114"/>
      <c r="C914" s="114"/>
      <c r="D914" s="115" t="s">
        <v>298</v>
      </c>
      <c r="E914" s="115"/>
      <c r="F914" s="115" t="s">
        <v>299</v>
      </c>
      <c r="G914" s="115" t="s">
        <v>276</v>
      </c>
      <c r="H914" s="115"/>
      <c r="I914" s="115" t="s">
        <v>300</v>
      </c>
      <c r="J914" s="115"/>
      <c r="K914" s="115" t="s">
        <v>301</v>
      </c>
    </row>
    <row r="915" ht="15" customHeight="1" spans="1:11">
      <c r="A915" s="116" t="s">
        <v>632</v>
      </c>
      <c r="B915" s="117" t="s">
        <v>633</v>
      </c>
      <c r="C915" s="117"/>
      <c r="D915" s="116" t="s">
        <v>32</v>
      </c>
      <c r="E915" s="116"/>
      <c r="F915" s="116" t="s">
        <v>321</v>
      </c>
      <c r="G915" s="118">
        <v>1</v>
      </c>
      <c r="H915" s="118"/>
      <c r="I915" s="119">
        <v>22.45</v>
      </c>
      <c r="J915" s="119"/>
      <c r="K915" s="119">
        <f>ROUND(ROUND(G915,8)*I915,2)</f>
        <v>22.45</v>
      </c>
    </row>
    <row r="916" ht="15" customHeight="1" spans="1:11">
      <c r="A916" s="56"/>
      <c r="B916" s="56"/>
      <c r="C916" s="56"/>
      <c r="D916" s="56"/>
      <c r="E916" s="56"/>
      <c r="F916" s="56"/>
      <c r="G916" s="120" t="s">
        <v>328</v>
      </c>
      <c r="H916" s="120"/>
      <c r="I916" s="120"/>
      <c r="J916" s="120"/>
      <c r="K916" s="121">
        <f>SUM(K915:K915)</f>
        <v>22.45</v>
      </c>
    </row>
    <row r="917" ht="15" customHeight="1" spans="1:11">
      <c r="A917" s="114" t="s">
        <v>329</v>
      </c>
      <c r="B917" s="114"/>
      <c r="C917" s="114"/>
      <c r="D917" s="115" t="s">
        <v>298</v>
      </c>
      <c r="E917" s="115"/>
      <c r="F917" s="115" t="s">
        <v>299</v>
      </c>
      <c r="G917" s="115" t="s">
        <v>276</v>
      </c>
      <c r="H917" s="115"/>
      <c r="I917" s="115" t="s">
        <v>300</v>
      </c>
      <c r="J917" s="115"/>
      <c r="K917" s="115" t="s">
        <v>301</v>
      </c>
    </row>
    <row r="918" ht="21" customHeight="1" spans="1:11">
      <c r="A918" s="116" t="s">
        <v>756</v>
      </c>
      <c r="B918" s="117" t="s">
        <v>757</v>
      </c>
      <c r="C918" s="117"/>
      <c r="D918" s="116" t="s">
        <v>32</v>
      </c>
      <c r="E918" s="116"/>
      <c r="F918" s="116" t="s">
        <v>321</v>
      </c>
      <c r="G918" s="118">
        <v>1</v>
      </c>
      <c r="H918" s="118"/>
      <c r="I918" s="119">
        <v>0.47</v>
      </c>
      <c r="J918" s="119"/>
      <c r="K918" s="119">
        <f>ROUND(ROUND(G918,8)*I918,2)</f>
        <v>0.47</v>
      </c>
    </row>
    <row r="919" ht="15" customHeight="1" spans="1:11">
      <c r="A919" s="56"/>
      <c r="B919" s="56"/>
      <c r="C919" s="56"/>
      <c r="D919" s="56"/>
      <c r="E919" s="56"/>
      <c r="F919" s="56"/>
      <c r="G919" s="120" t="s">
        <v>332</v>
      </c>
      <c r="H919" s="120"/>
      <c r="I919" s="120"/>
      <c r="J919" s="120"/>
      <c r="K919" s="121">
        <f>SUM(K918:K918)</f>
        <v>0.47</v>
      </c>
    </row>
    <row r="920" ht="15" customHeight="1" spans="1:11">
      <c r="A920" s="56"/>
      <c r="B920" s="56"/>
      <c r="C920" s="56"/>
      <c r="D920" s="56"/>
      <c r="E920" s="56"/>
      <c r="F920" s="56"/>
      <c r="G920" s="65" t="s">
        <v>304</v>
      </c>
      <c r="H920" s="65"/>
      <c r="I920" s="65"/>
      <c r="J920" s="65"/>
      <c r="K920" s="122">
        <f>ROUND(SUM(K913,K916,K919),2)</f>
        <v>29.85</v>
      </c>
    </row>
    <row r="921" ht="10.05" customHeight="1" spans="1:11">
      <c r="A921" s="56"/>
      <c r="B921" s="56"/>
      <c r="C921" s="56"/>
      <c r="D921" s="56"/>
      <c r="E921" s="56"/>
      <c r="F921" s="56"/>
      <c r="G921" s="112"/>
      <c r="H921" s="112"/>
      <c r="I921" s="112"/>
      <c r="J921" s="112"/>
      <c r="K921" s="112"/>
    </row>
    <row r="922" ht="19.95" customHeight="1" spans="1:11">
      <c r="A922" s="113" t="s">
        <v>758</v>
      </c>
      <c r="B922" s="113"/>
      <c r="C922" s="113"/>
      <c r="D922" s="113"/>
      <c r="E922" s="113"/>
      <c r="F922" s="113"/>
      <c r="G922" s="113"/>
      <c r="H922" s="113"/>
      <c r="I922" s="113"/>
      <c r="J922" s="113"/>
      <c r="K922" s="113"/>
    </row>
    <row r="923" ht="15" customHeight="1" spans="1:11">
      <c r="A923" s="114" t="s">
        <v>308</v>
      </c>
      <c r="B923" s="114"/>
      <c r="C923" s="114"/>
      <c r="D923" s="115" t="s">
        <v>298</v>
      </c>
      <c r="E923" s="115"/>
      <c r="F923" s="115" t="s">
        <v>299</v>
      </c>
      <c r="G923" s="115" t="s">
        <v>276</v>
      </c>
      <c r="H923" s="115"/>
      <c r="I923" s="115" t="s">
        <v>300</v>
      </c>
      <c r="J923" s="115"/>
      <c r="K923" s="115" t="s">
        <v>301</v>
      </c>
    </row>
    <row r="924" ht="21" customHeight="1" spans="1:11">
      <c r="A924" s="116" t="s">
        <v>401</v>
      </c>
      <c r="B924" s="117" t="s">
        <v>402</v>
      </c>
      <c r="C924" s="117"/>
      <c r="D924" s="116" t="s">
        <v>32</v>
      </c>
      <c r="E924" s="116"/>
      <c r="F924" s="116" t="s">
        <v>321</v>
      </c>
      <c r="G924" s="118">
        <v>1</v>
      </c>
      <c r="H924" s="118"/>
      <c r="I924" s="119">
        <v>2.79</v>
      </c>
      <c r="J924" s="119"/>
      <c r="K924" s="119">
        <f t="shared" ref="K924:K929" si="16">ROUND(ROUND(G924,8)*I924,2)</f>
        <v>2.79</v>
      </c>
    </row>
    <row r="925" ht="21" customHeight="1" spans="1:11">
      <c r="A925" s="116" t="s">
        <v>759</v>
      </c>
      <c r="B925" s="117" t="s">
        <v>760</v>
      </c>
      <c r="C925" s="117"/>
      <c r="D925" s="116" t="s">
        <v>32</v>
      </c>
      <c r="E925" s="116"/>
      <c r="F925" s="116" t="s">
        <v>321</v>
      </c>
      <c r="G925" s="118">
        <v>1</v>
      </c>
      <c r="H925" s="118"/>
      <c r="I925" s="119">
        <v>1.85</v>
      </c>
      <c r="J925" s="119"/>
      <c r="K925" s="119">
        <f t="shared" si="16"/>
        <v>1.85</v>
      </c>
    </row>
    <row r="926" ht="21" customHeight="1" spans="1:11">
      <c r="A926" s="116" t="s">
        <v>405</v>
      </c>
      <c r="B926" s="117" t="s">
        <v>406</v>
      </c>
      <c r="C926" s="117"/>
      <c r="D926" s="116" t="s">
        <v>32</v>
      </c>
      <c r="E926" s="116"/>
      <c r="F926" s="116" t="s">
        <v>321</v>
      </c>
      <c r="G926" s="118">
        <v>1</v>
      </c>
      <c r="H926" s="118"/>
      <c r="I926" s="119">
        <v>1.43</v>
      </c>
      <c r="J926" s="119"/>
      <c r="K926" s="119">
        <f t="shared" si="16"/>
        <v>1.43</v>
      </c>
    </row>
    <row r="927" ht="21" customHeight="1" spans="1:11">
      <c r="A927" s="116" t="s">
        <v>761</v>
      </c>
      <c r="B927" s="117" t="s">
        <v>762</v>
      </c>
      <c r="C927" s="117"/>
      <c r="D927" s="116" t="s">
        <v>32</v>
      </c>
      <c r="E927" s="116"/>
      <c r="F927" s="116" t="s">
        <v>321</v>
      </c>
      <c r="G927" s="118">
        <v>1</v>
      </c>
      <c r="H927" s="118"/>
      <c r="I927" s="119">
        <v>2.05</v>
      </c>
      <c r="J927" s="119"/>
      <c r="K927" s="119">
        <f t="shared" si="16"/>
        <v>2.05</v>
      </c>
    </row>
    <row r="928" ht="21" customHeight="1" spans="1:11">
      <c r="A928" s="116" t="s">
        <v>409</v>
      </c>
      <c r="B928" s="117" t="s">
        <v>410</v>
      </c>
      <c r="C928" s="117"/>
      <c r="D928" s="116" t="s">
        <v>32</v>
      </c>
      <c r="E928" s="116"/>
      <c r="F928" s="116" t="s">
        <v>321</v>
      </c>
      <c r="G928" s="118">
        <v>1</v>
      </c>
      <c r="H928" s="118"/>
      <c r="I928" s="119">
        <v>0.08</v>
      </c>
      <c r="J928" s="119"/>
      <c r="K928" s="119">
        <f t="shared" si="16"/>
        <v>0.08</v>
      </c>
    </row>
    <row r="929" ht="21" customHeight="1" spans="1:11">
      <c r="A929" s="116" t="s">
        <v>411</v>
      </c>
      <c r="B929" s="117" t="s">
        <v>412</v>
      </c>
      <c r="C929" s="117"/>
      <c r="D929" s="116" t="s">
        <v>32</v>
      </c>
      <c r="E929" s="116"/>
      <c r="F929" s="116" t="s">
        <v>321</v>
      </c>
      <c r="G929" s="118">
        <v>1</v>
      </c>
      <c r="H929" s="118"/>
      <c r="I929" s="119">
        <v>0.54</v>
      </c>
      <c r="J929" s="119"/>
      <c r="K929" s="119">
        <f t="shared" si="16"/>
        <v>0.54</v>
      </c>
    </row>
    <row r="930" ht="15" customHeight="1" spans="1:11">
      <c r="A930" s="56"/>
      <c r="B930" s="56"/>
      <c r="C930" s="56"/>
      <c r="D930" s="56"/>
      <c r="E930" s="56"/>
      <c r="F930" s="56"/>
      <c r="G930" s="120" t="s">
        <v>317</v>
      </c>
      <c r="H930" s="120"/>
      <c r="I930" s="120"/>
      <c r="J930" s="120"/>
      <c r="K930" s="121">
        <f>SUM(K924:K929)</f>
        <v>8.74</v>
      </c>
    </row>
    <row r="931" ht="15" customHeight="1" spans="1:11">
      <c r="A931" s="114" t="s">
        <v>325</v>
      </c>
      <c r="B931" s="114"/>
      <c r="C931" s="114"/>
      <c r="D931" s="115" t="s">
        <v>298</v>
      </c>
      <c r="E931" s="115"/>
      <c r="F931" s="115" t="s">
        <v>299</v>
      </c>
      <c r="G931" s="115" t="s">
        <v>276</v>
      </c>
      <c r="H931" s="115"/>
      <c r="I931" s="115" t="s">
        <v>300</v>
      </c>
      <c r="J931" s="115"/>
      <c r="K931" s="115" t="s">
        <v>301</v>
      </c>
    </row>
    <row r="932" ht="15" customHeight="1" spans="1:11">
      <c r="A932" s="116" t="s">
        <v>635</v>
      </c>
      <c r="B932" s="117" t="s">
        <v>636</v>
      </c>
      <c r="C932" s="117"/>
      <c r="D932" s="116" t="s">
        <v>32</v>
      </c>
      <c r="E932" s="116"/>
      <c r="F932" s="116" t="s">
        <v>321</v>
      </c>
      <c r="G932" s="118">
        <v>1</v>
      </c>
      <c r="H932" s="118"/>
      <c r="I932" s="119">
        <v>22.45</v>
      </c>
      <c r="J932" s="119"/>
      <c r="K932" s="119">
        <f>ROUND(ROUND(G932,8)*I932,2)</f>
        <v>22.45</v>
      </c>
    </row>
    <row r="933" ht="15" customHeight="1" spans="1:11">
      <c r="A933" s="56"/>
      <c r="B933" s="56"/>
      <c r="C933" s="56"/>
      <c r="D933" s="56"/>
      <c r="E933" s="56"/>
      <c r="F933" s="56"/>
      <c r="G933" s="120" t="s">
        <v>328</v>
      </c>
      <c r="H933" s="120"/>
      <c r="I933" s="120"/>
      <c r="J933" s="120"/>
      <c r="K933" s="121">
        <f>SUM(K932:K932)</f>
        <v>22.45</v>
      </c>
    </row>
    <row r="934" ht="15" customHeight="1" spans="1:11">
      <c r="A934" s="114" t="s">
        <v>329</v>
      </c>
      <c r="B934" s="114"/>
      <c r="C934" s="114"/>
      <c r="D934" s="115" t="s">
        <v>298</v>
      </c>
      <c r="E934" s="115"/>
      <c r="F934" s="115" t="s">
        <v>299</v>
      </c>
      <c r="G934" s="115" t="s">
        <v>276</v>
      </c>
      <c r="H934" s="115"/>
      <c r="I934" s="115" t="s">
        <v>300</v>
      </c>
      <c r="J934" s="115"/>
      <c r="K934" s="115" t="s">
        <v>301</v>
      </c>
    </row>
    <row r="935" ht="21" customHeight="1" spans="1:11">
      <c r="A935" s="116" t="s">
        <v>763</v>
      </c>
      <c r="B935" s="117" t="s">
        <v>764</v>
      </c>
      <c r="C935" s="117"/>
      <c r="D935" s="116" t="s">
        <v>32</v>
      </c>
      <c r="E935" s="116"/>
      <c r="F935" s="116" t="s">
        <v>321</v>
      </c>
      <c r="G935" s="118">
        <v>1</v>
      </c>
      <c r="H935" s="118"/>
      <c r="I935" s="119">
        <v>0.33</v>
      </c>
      <c r="J935" s="119"/>
      <c r="K935" s="119">
        <f>ROUND(ROUND(G935,8)*I935,2)</f>
        <v>0.33</v>
      </c>
    </row>
    <row r="936" ht="15" customHeight="1" spans="1:11">
      <c r="A936" s="56"/>
      <c r="B936" s="56"/>
      <c r="C936" s="56"/>
      <c r="D936" s="56"/>
      <c r="E936" s="56"/>
      <c r="F936" s="56"/>
      <c r="G936" s="120" t="s">
        <v>332</v>
      </c>
      <c r="H936" s="120"/>
      <c r="I936" s="120"/>
      <c r="J936" s="120"/>
      <c r="K936" s="121">
        <f>SUM(K935:K935)</f>
        <v>0.33</v>
      </c>
    </row>
    <row r="937" ht="15" customHeight="1" spans="1:11">
      <c r="A937" s="56"/>
      <c r="B937" s="56"/>
      <c r="C937" s="56"/>
      <c r="D937" s="56"/>
      <c r="E937" s="56"/>
      <c r="F937" s="56"/>
      <c r="G937" s="65" t="s">
        <v>304</v>
      </c>
      <c r="H937" s="65"/>
      <c r="I937" s="65"/>
      <c r="J937" s="65"/>
      <c r="K937" s="122">
        <f>ROUND(SUM(K930,K933,K936),2)</f>
        <v>31.52</v>
      </c>
    </row>
    <row r="938" ht="10.05" customHeight="1" spans="1:11">
      <c r="A938" s="56"/>
      <c r="B938" s="56"/>
      <c r="C938" s="56"/>
      <c r="D938" s="56"/>
      <c r="E938" s="56"/>
      <c r="F938" s="56"/>
      <c r="G938" s="112"/>
      <c r="H938" s="112"/>
      <c r="I938" s="112"/>
      <c r="J938" s="112"/>
      <c r="K938" s="112"/>
    </row>
    <row r="939" ht="19.95" customHeight="1" spans="1:11">
      <c r="A939" s="113" t="s">
        <v>765</v>
      </c>
      <c r="B939" s="113"/>
      <c r="C939" s="113"/>
      <c r="D939" s="113"/>
      <c r="E939" s="113"/>
      <c r="F939" s="113"/>
      <c r="G939" s="113"/>
      <c r="H939" s="113"/>
      <c r="I939" s="113"/>
      <c r="J939" s="113"/>
      <c r="K939" s="113"/>
    </row>
    <row r="940" ht="15" customHeight="1" spans="1:11">
      <c r="A940" s="114" t="s">
        <v>361</v>
      </c>
      <c r="B940" s="114"/>
      <c r="C940" s="114"/>
      <c r="D940" s="115" t="s">
        <v>298</v>
      </c>
      <c r="E940" s="115"/>
      <c r="F940" s="115" t="s">
        <v>299</v>
      </c>
      <c r="G940" s="115" t="s">
        <v>276</v>
      </c>
      <c r="H940" s="115"/>
      <c r="I940" s="115" t="s">
        <v>300</v>
      </c>
      <c r="J940" s="115"/>
      <c r="K940" s="115" t="s">
        <v>301</v>
      </c>
    </row>
    <row r="941" ht="15" customHeight="1" spans="1:11">
      <c r="A941" s="116" t="s">
        <v>387</v>
      </c>
      <c r="B941" s="117" t="s">
        <v>388</v>
      </c>
      <c r="C941" s="117"/>
      <c r="D941" s="116" t="s">
        <v>32</v>
      </c>
      <c r="E941" s="116"/>
      <c r="F941" s="116" t="s">
        <v>389</v>
      </c>
      <c r="G941" s="118">
        <v>0.0276</v>
      </c>
      <c r="H941" s="118"/>
      <c r="I941" s="119">
        <v>35.45</v>
      </c>
      <c r="J941" s="119"/>
      <c r="K941" s="119">
        <f>ROUND(ROUND(G941,8)*I941,2)</f>
        <v>0.98</v>
      </c>
    </row>
    <row r="942" ht="21" customHeight="1" spans="1:11">
      <c r="A942" s="116" t="s">
        <v>766</v>
      </c>
      <c r="B942" s="117" t="s">
        <v>767</v>
      </c>
      <c r="C942" s="117"/>
      <c r="D942" s="116" t="s">
        <v>32</v>
      </c>
      <c r="E942" s="116"/>
      <c r="F942" s="116" t="s">
        <v>389</v>
      </c>
      <c r="G942" s="118">
        <v>0.49608</v>
      </c>
      <c r="H942" s="118"/>
      <c r="I942" s="119">
        <v>23.61</v>
      </c>
      <c r="J942" s="119"/>
      <c r="K942" s="119">
        <f>ROUND(ROUND(G942,8)*I942,2)</f>
        <v>11.71</v>
      </c>
    </row>
    <row r="943" ht="21" customHeight="1" spans="1:11">
      <c r="A943" s="116" t="s">
        <v>768</v>
      </c>
      <c r="B943" s="117" t="s">
        <v>769</v>
      </c>
      <c r="C943" s="117"/>
      <c r="D943" s="116" t="s">
        <v>32</v>
      </c>
      <c r="E943" s="116"/>
      <c r="F943" s="116" t="s">
        <v>133</v>
      </c>
      <c r="G943" s="118">
        <v>0.4</v>
      </c>
      <c r="H943" s="118"/>
      <c r="I943" s="119">
        <v>0.81</v>
      </c>
      <c r="J943" s="119"/>
      <c r="K943" s="119">
        <f>ROUND(ROUND(G943,8)*I943,2)</f>
        <v>0.32</v>
      </c>
    </row>
    <row r="944" ht="15" customHeight="1" spans="1:11">
      <c r="A944" s="56"/>
      <c r="B944" s="56"/>
      <c r="C944" s="56"/>
      <c r="D944" s="56"/>
      <c r="E944" s="56"/>
      <c r="F944" s="56"/>
      <c r="G944" s="120" t="s">
        <v>366</v>
      </c>
      <c r="H944" s="120"/>
      <c r="I944" s="120"/>
      <c r="J944" s="120"/>
      <c r="K944" s="121">
        <f>SUM(K941:K943)</f>
        <v>13.01</v>
      </c>
    </row>
    <row r="945" ht="15" customHeight="1" spans="1:11">
      <c r="A945" s="114" t="s">
        <v>339</v>
      </c>
      <c r="B945" s="114"/>
      <c r="C945" s="114"/>
      <c r="D945" s="115" t="s">
        <v>298</v>
      </c>
      <c r="E945" s="115"/>
      <c r="F945" s="115" t="s">
        <v>299</v>
      </c>
      <c r="G945" s="115" t="s">
        <v>276</v>
      </c>
      <c r="H945" s="115"/>
      <c r="I945" s="115" t="s">
        <v>300</v>
      </c>
      <c r="J945" s="115"/>
      <c r="K945" s="115" t="s">
        <v>301</v>
      </c>
    </row>
    <row r="946" ht="15" customHeight="1" spans="1:11">
      <c r="A946" s="116" t="s">
        <v>770</v>
      </c>
      <c r="B946" s="117" t="s">
        <v>771</v>
      </c>
      <c r="C946" s="117"/>
      <c r="D946" s="116" t="s">
        <v>32</v>
      </c>
      <c r="E946" s="116"/>
      <c r="F946" s="116" t="s">
        <v>321</v>
      </c>
      <c r="G946" s="118">
        <v>0.2806</v>
      </c>
      <c r="H946" s="118"/>
      <c r="I946" s="119">
        <v>31.52</v>
      </c>
      <c r="J946" s="119"/>
      <c r="K946" s="119">
        <f>ROUND(ROUND(G946,8)*I946,2)</f>
        <v>8.84</v>
      </c>
    </row>
    <row r="947" ht="18" customHeight="1" spans="1:11">
      <c r="A947" s="56"/>
      <c r="B947" s="56"/>
      <c r="C947" s="56"/>
      <c r="D947" s="56"/>
      <c r="E947" s="56"/>
      <c r="F947" s="56"/>
      <c r="G947" s="120" t="s">
        <v>342</v>
      </c>
      <c r="H947" s="120"/>
      <c r="I947" s="120"/>
      <c r="J947" s="120"/>
      <c r="K947" s="121">
        <f>SUM(K946:K946)</f>
        <v>8.84</v>
      </c>
    </row>
    <row r="948" ht="15" customHeight="1" spans="1:11">
      <c r="A948" s="56"/>
      <c r="B948" s="56"/>
      <c r="C948" s="56"/>
      <c r="D948" s="56"/>
      <c r="E948" s="56"/>
      <c r="F948" s="56"/>
      <c r="G948" s="65" t="s">
        <v>304</v>
      </c>
      <c r="H948" s="65"/>
      <c r="I948" s="65"/>
      <c r="J948" s="65"/>
      <c r="K948" s="122">
        <f>ROUND(SUM(K944,K947),2)</f>
        <v>21.85</v>
      </c>
    </row>
    <row r="949" ht="10.05" customHeight="1" spans="1:11">
      <c r="A949" s="56"/>
      <c r="B949" s="56"/>
      <c r="C949" s="56"/>
      <c r="D949" s="56"/>
      <c r="E949" s="56"/>
      <c r="F949" s="56"/>
      <c r="G949" s="112"/>
      <c r="H949" s="112"/>
      <c r="I949" s="112"/>
      <c r="J949" s="112"/>
      <c r="K949" s="112"/>
    </row>
    <row r="950" ht="19.95" customHeight="1" spans="1:11">
      <c r="A950" s="113" t="s">
        <v>772</v>
      </c>
      <c r="B950" s="113"/>
      <c r="C950" s="113"/>
      <c r="D950" s="113"/>
      <c r="E950" s="113"/>
      <c r="F950" s="113"/>
      <c r="G950" s="113"/>
      <c r="H950" s="113"/>
      <c r="I950" s="113"/>
      <c r="J950" s="113"/>
      <c r="K950" s="113"/>
    </row>
    <row r="951" ht="15" customHeight="1" spans="1:11">
      <c r="A951" s="114" t="s">
        <v>361</v>
      </c>
      <c r="B951" s="114"/>
      <c r="C951" s="114"/>
      <c r="D951" s="115" t="s">
        <v>298</v>
      </c>
      <c r="E951" s="115"/>
      <c r="F951" s="115" t="s">
        <v>299</v>
      </c>
      <c r="G951" s="115" t="s">
        <v>276</v>
      </c>
      <c r="H951" s="115"/>
      <c r="I951" s="115" t="s">
        <v>300</v>
      </c>
      <c r="J951" s="115"/>
      <c r="K951" s="115" t="s">
        <v>301</v>
      </c>
    </row>
    <row r="952" ht="15" customHeight="1" spans="1:11">
      <c r="A952" s="116" t="s">
        <v>773</v>
      </c>
      <c r="B952" s="117" t="s">
        <v>774</v>
      </c>
      <c r="C952" s="117"/>
      <c r="D952" s="116" t="s">
        <v>32</v>
      </c>
      <c r="E952" s="116"/>
      <c r="F952" s="116" t="s">
        <v>389</v>
      </c>
      <c r="G952" s="118">
        <v>0.3257</v>
      </c>
      <c r="H952" s="118"/>
      <c r="I952" s="119">
        <v>31.88</v>
      </c>
      <c r="J952" s="119"/>
      <c r="K952" s="119">
        <f>ROUND(ROUND(G952,8)*I952,2)</f>
        <v>10.38</v>
      </c>
    </row>
    <row r="953" ht="15" customHeight="1" spans="1:11">
      <c r="A953" s="56"/>
      <c r="B953" s="56"/>
      <c r="C953" s="56"/>
      <c r="D953" s="56"/>
      <c r="E953" s="56"/>
      <c r="F953" s="56"/>
      <c r="G953" s="120" t="s">
        <v>366</v>
      </c>
      <c r="H953" s="120"/>
      <c r="I953" s="120"/>
      <c r="J953" s="120"/>
      <c r="K953" s="121">
        <f>SUM(K952:K952)</f>
        <v>10.38</v>
      </c>
    </row>
    <row r="954" ht="15" customHeight="1" spans="1:11">
      <c r="A954" s="114" t="s">
        <v>339</v>
      </c>
      <c r="B954" s="114"/>
      <c r="C954" s="114"/>
      <c r="D954" s="115" t="s">
        <v>298</v>
      </c>
      <c r="E954" s="115"/>
      <c r="F954" s="115" t="s">
        <v>299</v>
      </c>
      <c r="G954" s="115" t="s">
        <v>276</v>
      </c>
      <c r="H954" s="115"/>
      <c r="I954" s="115" t="s">
        <v>300</v>
      </c>
      <c r="J954" s="115"/>
      <c r="K954" s="115" t="s">
        <v>301</v>
      </c>
    </row>
    <row r="955" ht="15" customHeight="1" spans="1:11">
      <c r="A955" s="116" t="s">
        <v>770</v>
      </c>
      <c r="B955" s="117" t="s">
        <v>771</v>
      </c>
      <c r="C955" s="117"/>
      <c r="D955" s="116" t="s">
        <v>32</v>
      </c>
      <c r="E955" s="116"/>
      <c r="F955" s="116" t="s">
        <v>321</v>
      </c>
      <c r="G955" s="118">
        <v>0.4529</v>
      </c>
      <c r="H955" s="118"/>
      <c r="I955" s="119">
        <v>31.52</v>
      </c>
      <c r="J955" s="119"/>
      <c r="K955" s="119">
        <f>ROUND(ROUND(G955,8)*I955,2)</f>
        <v>14.28</v>
      </c>
    </row>
    <row r="956" ht="18" customHeight="1" spans="1:11">
      <c r="A956" s="56"/>
      <c r="B956" s="56"/>
      <c r="C956" s="56"/>
      <c r="D956" s="56"/>
      <c r="E956" s="56"/>
      <c r="F956" s="56"/>
      <c r="G956" s="120" t="s">
        <v>342</v>
      </c>
      <c r="H956" s="120"/>
      <c r="I956" s="120"/>
      <c r="J956" s="120"/>
      <c r="K956" s="121">
        <f>SUM(K955:K955)</f>
        <v>14.28</v>
      </c>
    </row>
    <row r="957" ht="15" customHeight="1" spans="1:11">
      <c r="A957" s="56"/>
      <c r="B957" s="56"/>
      <c r="C957" s="56"/>
      <c r="D957" s="56"/>
      <c r="E957" s="56"/>
      <c r="F957" s="56"/>
      <c r="G957" s="65" t="s">
        <v>304</v>
      </c>
      <c r="H957" s="65"/>
      <c r="I957" s="65"/>
      <c r="J957" s="65"/>
      <c r="K957" s="122">
        <f>ROUND(SUM(K953,K956),2)</f>
        <v>24.66</v>
      </c>
    </row>
    <row r="958" ht="10.05" customHeight="1" spans="1:11">
      <c r="A958" s="56"/>
      <c r="B958" s="56"/>
      <c r="C958" s="56"/>
      <c r="D958" s="56"/>
      <c r="E958" s="56"/>
      <c r="F958" s="56"/>
      <c r="G958" s="112"/>
      <c r="H958" s="112"/>
      <c r="I958" s="112"/>
      <c r="J958" s="112"/>
      <c r="K958" s="112"/>
    </row>
    <row r="959" ht="19.95" customHeight="1" spans="1:11">
      <c r="A959" s="113" t="s">
        <v>775</v>
      </c>
      <c r="B959" s="113"/>
      <c r="C959" s="113"/>
      <c r="D959" s="113"/>
      <c r="E959" s="113"/>
      <c r="F959" s="113"/>
      <c r="G959" s="113"/>
      <c r="H959" s="113"/>
      <c r="I959" s="113"/>
      <c r="J959" s="113"/>
      <c r="K959" s="113"/>
    </row>
    <row r="960" ht="15" customHeight="1" spans="1:11">
      <c r="A960" s="114" t="s">
        <v>361</v>
      </c>
      <c r="B960" s="114"/>
      <c r="C960" s="114"/>
      <c r="D960" s="115" t="s">
        <v>298</v>
      </c>
      <c r="E960" s="115"/>
      <c r="F960" s="115" t="s">
        <v>299</v>
      </c>
      <c r="G960" s="115" t="s">
        <v>276</v>
      </c>
      <c r="H960" s="115"/>
      <c r="I960" s="115" t="s">
        <v>300</v>
      </c>
      <c r="J960" s="115"/>
      <c r="K960" s="115" t="s">
        <v>301</v>
      </c>
    </row>
    <row r="961" ht="15" customHeight="1" spans="1:11">
      <c r="A961" s="116" t="s">
        <v>387</v>
      </c>
      <c r="B961" s="117" t="s">
        <v>388</v>
      </c>
      <c r="C961" s="117"/>
      <c r="D961" s="116" t="s">
        <v>32</v>
      </c>
      <c r="E961" s="116"/>
      <c r="F961" s="116" t="s">
        <v>389</v>
      </c>
      <c r="G961" s="118">
        <v>0.013</v>
      </c>
      <c r="H961" s="118"/>
      <c r="I961" s="119">
        <v>35.45</v>
      </c>
      <c r="J961" s="119"/>
      <c r="K961" s="119">
        <f>ROUND(ROUND(G961,8)*I961,2)</f>
        <v>0.46</v>
      </c>
    </row>
    <row r="962" ht="15" customHeight="1" spans="1:11">
      <c r="A962" s="116" t="s">
        <v>776</v>
      </c>
      <c r="B962" s="117" t="s">
        <v>777</v>
      </c>
      <c r="C962" s="117"/>
      <c r="D962" s="116" t="s">
        <v>32</v>
      </c>
      <c r="E962" s="116"/>
      <c r="F962" s="116" t="s">
        <v>389</v>
      </c>
      <c r="G962" s="118">
        <v>0.13</v>
      </c>
      <c r="H962" s="118"/>
      <c r="I962" s="119">
        <v>47.13</v>
      </c>
      <c r="J962" s="119"/>
      <c r="K962" s="119">
        <f>ROUND(ROUND(G962,8)*I962,2)</f>
        <v>6.13</v>
      </c>
    </row>
    <row r="963" ht="15" customHeight="1" spans="1:11">
      <c r="A963" s="56"/>
      <c r="B963" s="56"/>
      <c r="C963" s="56"/>
      <c r="D963" s="56"/>
      <c r="E963" s="56"/>
      <c r="F963" s="56"/>
      <c r="G963" s="120" t="s">
        <v>366</v>
      </c>
      <c r="H963" s="120"/>
      <c r="I963" s="120"/>
      <c r="J963" s="120"/>
      <c r="K963" s="121">
        <f>SUM(K961:K962)</f>
        <v>6.59</v>
      </c>
    </row>
    <row r="964" ht="15" customHeight="1" spans="1:11">
      <c r="A964" s="114" t="s">
        <v>339</v>
      </c>
      <c r="B964" s="114"/>
      <c r="C964" s="114"/>
      <c r="D964" s="115" t="s">
        <v>298</v>
      </c>
      <c r="E964" s="115"/>
      <c r="F964" s="115" t="s">
        <v>299</v>
      </c>
      <c r="G964" s="115" t="s">
        <v>276</v>
      </c>
      <c r="H964" s="115"/>
      <c r="I964" s="115" t="s">
        <v>300</v>
      </c>
      <c r="J964" s="115"/>
      <c r="K964" s="115" t="s">
        <v>301</v>
      </c>
    </row>
    <row r="965" ht="15" customHeight="1" spans="1:11">
      <c r="A965" s="116" t="s">
        <v>770</v>
      </c>
      <c r="B965" s="117" t="s">
        <v>771</v>
      </c>
      <c r="C965" s="117"/>
      <c r="D965" s="116" t="s">
        <v>32</v>
      </c>
      <c r="E965" s="116"/>
      <c r="F965" s="116" t="s">
        <v>321</v>
      </c>
      <c r="G965" s="118">
        <v>0.3805</v>
      </c>
      <c r="H965" s="118"/>
      <c r="I965" s="119">
        <v>31.52</v>
      </c>
      <c r="J965" s="119"/>
      <c r="K965" s="119">
        <f>ROUND(ROUND(G965,8)*I965,2)</f>
        <v>11.99</v>
      </c>
    </row>
    <row r="966" ht="18" customHeight="1" spans="1:11">
      <c r="A966" s="56"/>
      <c r="B966" s="56"/>
      <c r="C966" s="56"/>
      <c r="D966" s="56"/>
      <c r="E966" s="56"/>
      <c r="F966" s="56"/>
      <c r="G966" s="120" t="s">
        <v>342</v>
      </c>
      <c r="H966" s="120"/>
      <c r="I966" s="120"/>
      <c r="J966" s="120"/>
      <c r="K966" s="121">
        <f>SUM(K965:K965)</f>
        <v>11.99</v>
      </c>
    </row>
    <row r="967" ht="15" customHeight="1" spans="1:11">
      <c r="A967" s="56"/>
      <c r="B967" s="56"/>
      <c r="C967" s="56"/>
      <c r="D967" s="56"/>
      <c r="E967" s="56"/>
      <c r="F967" s="56"/>
      <c r="G967" s="65" t="s">
        <v>304</v>
      </c>
      <c r="H967" s="65"/>
      <c r="I967" s="65"/>
      <c r="J967" s="65"/>
      <c r="K967" s="122">
        <f>ROUND(SUM(K963,K966),2)</f>
        <v>18.58</v>
      </c>
    </row>
    <row r="968" ht="10.05" customHeight="1" spans="1:11">
      <c r="A968" s="56"/>
      <c r="B968" s="56"/>
      <c r="C968" s="56"/>
      <c r="D968" s="56"/>
      <c r="E968" s="56"/>
      <c r="F968" s="56"/>
      <c r="G968" s="112"/>
      <c r="H968" s="112"/>
      <c r="I968" s="112"/>
      <c r="J968" s="112"/>
      <c r="K968" s="112"/>
    </row>
    <row r="969" ht="19.95" customHeight="1" spans="1:11">
      <c r="A969" s="113" t="s">
        <v>778</v>
      </c>
      <c r="B969" s="113"/>
      <c r="C969" s="113"/>
      <c r="D969" s="113"/>
      <c r="E969" s="113"/>
      <c r="F969" s="113"/>
      <c r="G969" s="113"/>
      <c r="H969" s="113"/>
      <c r="I969" s="113"/>
      <c r="J969" s="113"/>
      <c r="K969" s="113"/>
    </row>
    <row r="970" ht="15" customHeight="1" spans="1:11">
      <c r="A970" s="114" t="s">
        <v>329</v>
      </c>
      <c r="B970" s="114"/>
      <c r="C970" s="114"/>
      <c r="D970" s="115" t="s">
        <v>298</v>
      </c>
      <c r="E970" s="115"/>
      <c r="F970" s="115" t="s">
        <v>299</v>
      </c>
      <c r="G970" s="115" t="s">
        <v>276</v>
      </c>
      <c r="H970" s="115"/>
      <c r="I970" s="115" t="s">
        <v>300</v>
      </c>
      <c r="J970" s="115"/>
      <c r="K970" s="115" t="s">
        <v>301</v>
      </c>
    </row>
    <row r="971" ht="28.95" customHeight="1" spans="1:11">
      <c r="A971" s="116" t="s">
        <v>779</v>
      </c>
      <c r="B971" s="117" t="s">
        <v>780</v>
      </c>
      <c r="C971" s="117"/>
      <c r="D971" s="116" t="s">
        <v>32</v>
      </c>
      <c r="E971" s="116"/>
      <c r="F971" s="116" t="s">
        <v>321</v>
      </c>
      <c r="G971" s="118">
        <v>1</v>
      </c>
      <c r="H971" s="118"/>
      <c r="I971" s="119">
        <v>0.62</v>
      </c>
      <c r="J971" s="119"/>
      <c r="K971" s="119">
        <f>ROUND(ROUND(G971,8)*I971,2)</f>
        <v>0.62</v>
      </c>
    </row>
    <row r="972" ht="28.95" customHeight="1" spans="1:11">
      <c r="A972" s="116" t="s">
        <v>781</v>
      </c>
      <c r="B972" s="117" t="s">
        <v>782</v>
      </c>
      <c r="C972" s="117"/>
      <c r="D972" s="116" t="s">
        <v>32</v>
      </c>
      <c r="E972" s="116"/>
      <c r="F972" s="116" t="s">
        <v>321</v>
      </c>
      <c r="G972" s="118">
        <v>1</v>
      </c>
      <c r="H972" s="118"/>
      <c r="I972" s="119">
        <v>0.16</v>
      </c>
      <c r="J972" s="119"/>
      <c r="K972" s="119">
        <f>ROUND(ROUND(G972,8)*I972,2)</f>
        <v>0.16</v>
      </c>
    </row>
    <row r="973" ht="15" customHeight="1" spans="1:11">
      <c r="A973" s="56"/>
      <c r="B973" s="56"/>
      <c r="C973" s="56"/>
      <c r="D973" s="56"/>
      <c r="E973" s="56"/>
      <c r="F973" s="56"/>
      <c r="G973" s="120" t="s">
        <v>332</v>
      </c>
      <c r="H973" s="120"/>
      <c r="I973" s="120"/>
      <c r="J973" s="120"/>
      <c r="K973" s="121">
        <f>SUM(K971:K972)</f>
        <v>0.78</v>
      </c>
    </row>
    <row r="974" ht="15" customHeight="1" spans="1:11">
      <c r="A974" s="56"/>
      <c r="B974" s="56"/>
      <c r="C974" s="56"/>
      <c r="D974" s="56"/>
      <c r="E974" s="56"/>
      <c r="F974" s="56"/>
      <c r="G974" s="65" t="s">
        <v>304</v>
      </c>
      <c r="H974" s="65"/>
      <c r="I974" s="65"/>
      <c r="J974" s="65"/>
      <c r="K974" s="122">
        <f>ROUND(SUM(K973),2)</f>
        <v>0.78</v>
      </c>
    </row>
    <row r="975" ht="10.05" customHeight="1" spans="1:11">
      <c r="A975" s="56"/>
      <c r="B975" s="56"/>
      <c r="C975" s="56"/>
      <c r="D975" s="56"/>
      <c r="E975" s="56"/>
      <c r="F975" s="56"/>
      <c r="G975" s="112"/>
      <c r="H975" s="112"/>
      <c r="I975" s="112"/>
      <c r="J975" s="112"/>
      <c r="K975" s="112"/>
    </row>
    <row r="976" ht="19.95" customHeight="1" spans="1:11">
      <c r="A976" s="113" t="s">
        <v>783</v>
      </c>
      <c r="B976" s="113"/>
      <c r="C976" s="113"/>
      <c r="D976" s="113"/>
      <c r="E976" s="113"/>
      <c r="F976" s="113"/>
      <c r="G976" s="113"/>
      <c r="H976" s="113"/>
      <c r="I976" s="113"/>
      <c r="J976" s="113"/>
      <c r="K976" s="113"/>
    </row>
    <row r="977" ht="15" customHeight="1" spans="1:11">
      <c r="A977" s="114" t="s">
        <v>329</v>
      </c>
      <c r="B977" s="114"/>
      <c r="C977" s="114"/>
      <c r="D977" s="115" t="s">
        <v>298</v>
      </c>
      <c r="E977" s="115"/>
      <c r="F977" s="115" t="s">
        <v>299</v>
      </c>
      <c r="G977" s="115" t="s">
        <v>276</v>
      </c>
      <c r="H977" s="115"/>
      <c r="I977" s="115" t="s">
        <v>300</v>
      </c>
      <c r="J977" s="115"/>
      <c r="K977" s="115" t="s">
        <v>301</v>
      </c>
    </row>
    <row r="978" ht="28.95" customHeight="1" spans="1:11">
      <c r="A978" s="116" t="s">
        <v>779</v>
      </c>
      <c r="B978" s="117" t="s">
        <v>780</v>
      </c>
      <c r="C978" s="117"/>
      <c r="D978" s="116" t="s">
        <v>32</v>
      </c>
      <c r="E978" s="116"/>
      <c r="F978" s="116" t="s">
        <v>321</v>
      </c>
      <c r="G978" s="118">
        <v>1</v>
      </c>
      <c r="H978" s="118"/>
      <c r="I978" s="119">
        <v>0.62</v>
      </c>
      <c r="J978" s="119"/>
      <c r="K978" s="119">
        <f>ROUND(ROUND(G978,8)*I978,2)</f>
        <v>0.62</v>
      </c>
    </row>
    <row r="979" ht="28.95" customHeight="1" spans="1:11">
      <c r="A979" s="116" t="s">
        <v>781</v>
      </c>
      <c r="B979" s="117" t="s">
        <v>782</v>
      </c>
      <c r="C979" s="117"/>
      <c r="D979" s="116" t="s">
        <v>32</v>
      </c>
      <c r="E979" s="116"/>
      <c r="F979" s="116" t="s">
        <v>321</v>
      </c>
      <c r="G979" s="118">
        <v>1</v>
      </c>
      <c r="H979" s="118"/>
      <c r="I979" s="119">
        <v>0.16</v>
      </c>
      <c r="J979" s="119"/>
      <c r="K979" s="119">
        <f>ROUND(ROUND(G979,8)*I979,2)</f>
        <v>0.16</v>
      </c>
    </row>
    <row r="980" ht="28.95" customHeight="1" spans="1:11">
      <c r="A980" s="116" t="s">
        <v>784</v>
      </c>
      <c r="B980" s="117" t="s">
        <v>785</v>
      </c>
      <c r="C980" s="117"/>
      <c r="D980" s="116" t="s">
        <v>32</v>
      </c>
      <c r="E980" s="116"/>
      <c r="F980" s="116" t="s">
        <v>321</v>
      </c>
      <c r="G980" s="118">
        <v>1</v>
      </c>
      <c r="H980" s="118"/>
      <c r="I980" s="119">
        <v>0.78</v>
      </c>
      <c r="J980" s="119"/>
      <c r="K980" s="119">
        <f>ROUND(ROUND(G980,8)*I980,2)</f>
        <v>0.78</v>
      </c>
    </row>
    <row r="981" ht="28.95" customHeight="1" spans="1:11">
      <c r="A981" s="116" t="s">
        <v>786</v>
      </c>
      <c r="B981" s="117" t="s">
        <v>787</v>
      </c>
      <c r="C981" s="117"/>
      <c r="D981" s="116" t="s">
        <v>32</v>
      </c>
      <c r="E981" s="116"/>
      <c r="F981" s="116" t="s">
        <v>321</v>
      </c>
      <c r="G981" s="118">
        <v>1</v>
      </c>
      <c r="H981" s="118"/>
      <c r="I981" s="119">
        <v>9.07</v>
      </c>
      <c r="J981" s="119"/>
      <c r="K981" s="119">
        <f>ROUND(ROUND(G981,8)*I981,2)</f>
        <v>9.07</v>
      </c>
    </row>
    <row r="982" ht="15" customHeight="1" spans="1:11">
      <c r="A982" s="56"/>
      <c r="B982" s="56"/>
      <c r="C982" s="56"/>
      <c r="D982" s="56"/>
      <c r="E982" s="56"/>
      <c r="F982" s="56"/>
      <c r="G982" s="120" t="s">
        <v>332</v>
      </c>
      <c r="H982" s="120"/>
      <c r="I982" s="120"/>
      <c r="J982" s="120"/>
      <c r="K982" s="121">
        <f>SUM(K978:K981)</f>
        <v>10.63</v>
      </c>
    </row>
    <row r="983" ht="15" customHeight="1" spans="1:11">
      <c r="A983" s="56"/>
      <c r="B983" s="56"/>
      <c r="C983" s="56"/>
      <c r="D983" s="56"/>
      <c r="E983" s="56"/>
      <c r="F983" s="56"/>
      <c r="G983" s="65" t="s">
        <v>304</v>
      </c>
      <c r="H983" s="65"/>
      <c r="I983" s="65"/>
      <c r="J983" s="65"/>
      <c r="K983" s="122">
        <f>ROUND(SUM(K982),2)</f>
        <v>10.63</v>
      </c>
    </row>
    <row r="984" ht="10.05" customHeight="1" spans="1:11">
      <c r="A984" s="56"/>
      <c r="B984" s="56"/>
      <c r="C984" s="56"/>
      <c r="D984" s="56"/>
      <c r="E984" s="56"/>
      <c r="F984" s="56"/>
      <c r="G984" s="112"/>
      <c r="H984" s="112"/>
      <c r="I984" s="112"/>
      <c r="J984" s="112"/>
      <c r="K984" s="112"/>
    </row>
    <row r="985" ht="19.95" customHeight="1" spans="1:11">
      <c r="A985" s="113" t="s">
        <v>788</v>
      </c>
      <c r="B985" s="113"/>
      <c r="C985" s="113"/>
      <c r="D985" s="113"/>
      <c r="E985" s="113"/>
      <c r="F985" s="113"/>
      <c r="G985" s="113"/>
      <c r="H985" s="113"/>
      <c r="I985" s="113"/>
      <c r="J985" s="113"/>
      <c r="K985" s="113"/>
    </row>
    <row r="986" ht="15" customHeight="1" spans="1:11">
      <c r="A986" s="114" t="s">
        <v>318</v>
      </c>
      <c r="B986" s="114"/>
      <c r="C986" s="114"/>
      <c r="D986" s="115" t="s">
        <v>298</v>
      </c>
      <c r="E986" s="115"/>
      <c r="F986" s="115" t="s">
        <v>299</v>
      </c>
      <c r="G986" s="115" t="s">
        <v>276</v>
      </c>
      <c r="H986" s="115"/>
      <c r="I986" s="115" t="s">
        <v>300</v>
      </c>
      <c r="J986" s="115"/>
      <c r="K986" s="115" t="s">
        <v>301</v>
      </c>
    </row>
    <row r="987" ht="46.05" customHeight="1" spans="1:11">
      <c r="A987" s="116" t="s">
        <v>789</v>
      </c>
      <c r="B987" s="117" t="s">
        <v>790</v>
      </c>
      <c r="C987" s="117"/>
      <c r="D987" s="116" t="s">
        <v>32</v>
      </c>
      <c r="E987" s="116"/>
      <c r="F987" s="116" t="s">
        <v>133</v>
      </c>
      <c r="G987" s="118">
        <v>5.33e-5</v>
      </c>
      <c r="H987" s="118"/>
      <c r="I987" s="119">
        <v>11744.5</v>
      </c>
      <c r="J987" s="119"/>
      <c r="K987" s="119">
        <f>ROUND(ROUND(G987,8)*I987,2)</f>
        <v>0.63</v>
      </c>
    </row>
    <row r="988" ht="15" customHeight="1" spans="1:11">
      <c r="A988" s="56"/>
      <c r="B988" s="56"/>
      <c r="C988" s="56"/>
      <c r="D988" s="56"/>
      <c r="E988" s="56"/>
      <c r="F988" s="56"/>
      <c r="G988" s="120" t="s">
        <v>324</v>
      </c>
      <c r="H988" s="120"/>
      <c r="I988" s="120"/>
      <c r="J988" s="120"/>
      <c r="K988" s="121">
        <f>SUM(K987:K987)</f>
        <v>0.63</v>
      </c>
    </row>
    <row r="989" ht="15" customHeight="1" spans="1:11">
      <c r="A989" s="56"/>
      <c r="B989" s="56"/>
      <c r="C989" s="56"/>
      <c r="D989" s="56"/>
      <c r="E989" s="56"/>
      <c r="F989" s="56"/>
      <c r="G989" s="65" t="s">
        <v>304</v>
      </c>
      <c r="H989" s="65"/>
      <c r="I989" s="65"/>
      <c r="J989" s="65"/>
      <c r="K989" s="122">
        <f>ROUND(SUM(K988),2)</f>
        <v>0.63</v>
      </c>
    </row>
    <row r="990" ht="10.05" customHeight="1" spans="1:11">
      <c r="A990" s="56"/>
      <c r="B990" s="56"/>
      <c r="C990" s="56"/>
      <c r="D990" s="56"/>
      <c r="E990" s="56"/>
      <c r="F990" s="56"/>
      <c r="G990" s="112"/>
      <c r="H990" s="112"/>
      <c r="I990" s="112"/>
      <c r="J990" s="112"/>
      <c r="K990" s="112"/>
    </row>
    <row r="991" ht="19.95" customHeight="1" spans="1:11">
      <c r="A991" s="113" t="s">
        <v>791</v>
      </c>
      <c r="B991" s="113"/>
      <c r="C991" s="113"/>
      <c r="D991" s="113"/>
      <c r="E991" s="113"/>
      <c r="F991" s="113"/>
      <c r="G991" s="113"/>
      <c r="H991" s="113"/>
      <c r="I991" s="113"/>
      <c r="J991" s="113"/>
      <c r="K991" s="113"/>
    </row>
    <row r="992" ht="15" customHeight="1" spans="1:11">
      <c r="A992" s="114" t="s">
        <v>318</v>
      </c>
      <c r="B992" s="114"/>
      <c r="C992" s="114"/>
      <c r="D992" s="115" t="s">
        <v>298</v>
      </c>
      <c r="E992" s="115"/>
      <c r="F992" s="115" t="s">
        <v>299</v>
      </c>
      <c r="G992" s="115" t="s">
        <v>276</v>
      </c>
      <c r="H992" s="115"/>
      <c r="I992" s="115" t="s">
        <v>300</v>
      </c>
      <c r="J992" s="115"/>
      <c r="K992" s="115" t="s">
        <v>301</v>
      </c>
    </row>
    <row r="993" ht="46.05" customHeight="1" spans="1:11">
      <c r="A993" s="116" t="s">
        <v>789</v>
      </c>
      <c r="B993" s="117" t="s">
        <v>790</v>
      </c>
      <c r="C993" s="117"/>
      <c r="D993" s="116" t="s">
        <v>32</v>
      </c>
      <c r="E993" s="116"/>
      <c r="F993" s="116" t="s">
        <v>133</v>
      </c>
      <c r="G993" s="118">
        <v>1.43e-5</v>
      </c>
      <c r="H993" s="118"/>
      <c r="I993" s="119">
        <v>11744.5</v>
      </c>
      <c r="J993" s="119"/>
      <c r="K993" s="119">
        <f>ROUND(ROUND(G993,8)*I993,2)</f>
        <v>0.17</v>
      </c>
    </row>
    <row r="994" ht="15" customHeight="1" spans="1:11">
      <c r="A994" s="56"/>
      <c r="B994" s="56"/>
      <c r="C994" s="56"/>
      <c r="D994" s="56"/>
      <c r="E994" s="56"/>
      <c r="F994" s="56"/>
      <c r="G994" s="120" t="s">
        <v>324</v>
      </c>
      <c r="H994" s="120"/>
      <c r="I994" s="120"/>
      <c r="J994" s="120"/>
      <c r="K994" s="121">
        <f>SUM(K993:K993)</f>
        <v>0.17</v>
      </c>
    </row>
    <row r="995" ht="15" customHeight="1" spans="1:11">
      <c r="A995" s="56"/>
      <c r="B995" s="56"/>
      <c r="C995" s="56"/>
      <c r="D995" s="56"/>
      <c r="E995" s="56"/>
      <c r="F995" s="56"/>
      <c r="G995" s="65" t="s">
        <v>304</v>
      </c>
      <c r="H995" s="65"/>
      <c r="I995" s="65"/>
      <c r="J995" s="65"/>
      <c r="K995" s="122">
        <f>ROUND(SUM(K994),2)</f>
        <v>0.17</v>
      </c>
    </row>
    <row r="996" ht="10.05" customHeight="1" spans="1:11">
      <c r="A996" s="56"/>
      <c r="B996" s="56"/>
      <c r="C996" s="56"/>
      <c r="D996" s="56"/>
      <c r="E996" s="56"/>
      <c r="F996" s="56"/>
      <c r="G996" s="112"/>
      <c r="H996" s="112"/>
      <c r="I996" s="112"/>
      <c r="J996" s="112"/>
      <c r="K996" s="112"/>
    </row>
    <row r="997" ht="19.95" customHeight="1" spans="1:11">
      <c r="A997" s="113" t="s">
        <v>792</v>
      </c>
      <c r="B997" s="113"/>
      <c r="C997" s="113"/>
      <c r="D997" s="113"/>
      <c r="E997" s="113"/>
      <c r="F997" s="113"/>
      <c r="G997" s="113"/>
      <c r="H997" s="113"/>
      <c r="I997" s="113"/>
      <c r="J997" s="113"/>
      <c r="K997" s="113"/>
    </row>
    <row r="998" ht="15" customHeight="1" spans="1:11">
      <c r="A998" s="114" t="s">
        <v>318</v>
      </c>
      <c r="B998" s="114"/>
      <c r="C998" s="114"/>
      <c r="D998" s="115" t="s">
        <v>298</v>
      </c>
      <c r="E998" s="115"/>
      <c r="F998" s="115" t="s">
        <v>299</v>
      </c>
      <c r="G998" s="115" t="s">
        <v>276</v>
      </c>
      <c r="H998" s="115"/>
      <c r="I998" s="115" t="s">
        <v>300</v>
      </c>
      <c r="J998" s="115"/>
      <c r="K998" s="115" t="s">
        <v>301</v>
      </c>
    </row>
    <row r="999" ht="46.05" customHeight="1" spans="1:11">
      <c r="A999" s="116" t="s">
        <v>789</v>
      </c>
      <c r="B999" s="117" t="s">
        <v>790</v>
      </c>
      <c r="C999" s="117"/>
      <c r="D999" s="116" t="s">
        <v>32</v>
      </c>
      <c r="E999" s="116"/>
      <c r="F999" s="116" t="s">
        <v>133</v>
      </c>
      <c r="G999" s="118">
        <v>6.67e-5</v>
      </c>
      <c r="H999" s="118"/>
      <c r="I999" s="119">
        <v>11744.5</v>
      </c>
      <c r="J999" s="119"/>
      <c r="K999" s="119">
        <f>ROUND(ROUND(G999,8)*I999,2)</f>
        <v>0.78</v>
      </c>
    </row>
    <row r="1000" ht="15" customHeight="1" spans="1:11">
      <c r="A1000" s="56"/>
      <c r="B1000" s="56"/>
      <c r="C1000" s="56"/>
      <c r="D1000" s="56"/>
      <c r="E1000" s="56"/>
      <c r="F1000" s="56"/>
      <c r="G1000" s="120" t="s">
        <v>324</v>
      </c>
      <c r="H1000" s="120"/>
      <c r="I1000" s="120"/>
      <c r="J1000" s="120"/>
      <c r="K1000" s="121">
        <f>SUM(K999:K999)</f>
        <v>0.78</v>
      </c>
    </row>
    <row r="1001" ht="15" customHeight="1" spans="1:11">
      <c r="A1001" s="56"/>
      <c r="B1001" s="56"/>
      <c r="C1001" s="56"/>
      <c r="D1001" s="56"/>
      <c r="E1001" s="56"/>
      <c r="F1001" s="56"/>
      <c r="G1001" s="65" t="s">
        <v>304</v>
      </c>
      <c r="H1001" s="65"/>
      <c r="I1001" s="65"/>
      <c r="J1001" s="65"/>
      <c r="K1001" s="122">
        <f>ROUND(SUM(K1000),2)</f>
        <v>0.78</v>
      </c>
    </row>
    <row r="1002" ht="10.05" customHeight="1" spans="1:11">
      <c r="A1002" s="56"/>
      <c r="B1002" s="56"/>
      <c r="C1002" s="56"/>
      <c r="D1002" s="56"/>
      <c r="E1002" s="56"/>
      <c r="F1002" s="56"/>
      <c r="G1002" s="112"/>
      <c r="H1002" s="112"/>
      <c r="I1002" s="112"/>
      <c r="J1002" s="112"/>
      <c r="K1002" s="112"/>
    </row>
    <row r="1003" ht="19.95" customHeight="1" spans="1:11">
      <c r="A1003" s="113" t="s">
        <v>793</v>
      </c>
      <c r="B1003" s="113"/>
      <c r="C1003" s="113"/>
      <c r="D1003" s="113"/>
      <c r="E1003" s="113"/>
      <c r="F1003" s="113"/>
      <c r="G1003" s="113"/>
      <c r="H1003" s="113"/>
      <c r="I1003" s="113"/>
      <c r="J1003" s="113"/>
      <c r="K1003" s="113"/>
    </row>
    <row r="1004" ht="15" customHeight="1" spans="1:11">
      <c r="A1004" s="114" t="s">
        <v>361</v>
      </c>
      <c r="B1004" s="114"/>
      <c r="C1004" s="114"/>
      <c r="D1004" s="115" t="s">
        <v>298</v>
      </c>
      <c r="E1004" s="115"/>
      <c r="F1004" s="115" t="s">
        <v>299</v>
      </c>
      <c r="G1004" s="115" t="s">
        <v>276</v>
      </c>
      <c r="H1004" s="115"/>
      <c r="I1004" s="115" t="s">
        <v>300</v>
      </c>
      <c r="J1004" s="115"/>
      <c r="K1004" s="115" t="s">
        <v>301</v>
      </c>
    </row>
    <row r="1005" ht="15" customHeight="1" spans="1:11">
      <c r="A1005" s="116" t="s">
        <v>565</v>
      </c>
      <c r="B1005" s="117" t="s">
        <v>566</v>
      </c>
      <c r="C1005" s="117"/>
      <c r="D1005" s="116" t="s">
        <v>32</v>
      </c>
      <c r="E1005" s="116"/>
      <c r="F1005" s="116" t="s">
        <v>389</v>
      </c>
      <c r="G1005" s="118">
        <v>1.44</v>
      </c>
      <c r="H1005" s="118"/>
      <c r="I1005" s="119">
        <v>6.3</v>
      </c>
      <c r="J1005" s="119"/>
      <c r="K1005" s="119">
        <f>ROUND(ROUND(G1005,8)*I1005,2)</f>
        <v>9.07</v>
      </c>
    </row>
    <row r="1006" ht="15" customHeight="1" spans="1:11">
      <c r="A1006" s="56"/>
      <c r="B1006" s="56"/>
      <c r="C1006" s="56"/>
      <c r="D1006" s="56"/>
      <c r="E1006" s="56"/>
      <c r="F1006" s="56"/>
      <c r="G1006" s="120" t="s">
        <v>366</v>
      </c>
      <c r="H1006" s="120"/>
      <c r="I1006" s="120"/>
      <c r="J1006" s="120"/>
      <c r="K1006" s="121">
        <f>SUM(K1005:K1005)</f>
        <v>9.07</v>
      </c>
    </row>
    <row r="1007" ht="15" customHeight="1" spans="1:11">
      <c r="A1007" s="56"/>
      <c r="B1007" s="56"/>
      <c r="C1007" s="56"/>
      <c r="D1007" s="56"/>
      <c r="E1007" s="56"/>
      <c r="F1007" s="56"/>
      <c r="G1007" s="65" t="s">
        <v>304</v>
      </c>
      <c r="H1007" s="65"/>
      <c r="I1007" s="65"/>
      <c r="J1007" s="65"/>
      <c r="K1007" s="122">
        <f>ROUND(SUM(K1006),2)</f>
        <v>9.07</v>
      </c>
    </row>
    <row r="1008" ht="10.05" customHeight="1" spans="1:11">
      <c r="A1008" s="56"/>
      <c r="B1008" s="56"/>
      <c r="C1008" s="56"/>
      <c r="D1008" s="56"/>
      <c r="E1008" s="56"/>
      <c r="F1008" s="56"/>
      <c r="G1008" s="112"/>
      <c r="H1008" s="112"/>
      <c r="I1008" s="112"/>
      <c r="J1008" s="112"/>
      <c r="K1008" s="112"/>
    </row>
    <row r="1009" ht="19.95" customHeight="1" spans="1:11">
      <c r="A1009" s="113" t="s">
        <v>794</v>
      </c>
      <c r="B1009" s="113"/>
      <c r="C1009" s="113"/>
      <c r="D1009" s="113"/>
      <c r="E1009" s="113"/>
      <c r="F1009" s="113"/>
      <c r="G1009" s="113"/>
      <c r="H1009" s="113"/>
      <c r="I1009" s="113"/>
      <c r="J1009" s="113"/>
      <c r="K1009" s="113"/>
    </row>
    <row r="1010" ht="15" customHeight="1" spans="1:11">
      <c r="A1010" s="114" t="s">
        <v>334</v>
      </c>
      <c r="B1010" s="114"/>
      <c r="C1010" s="114"/>
      <c r="D1010" s="115" t="s">
        <v>298</v>
      </c>
      <c r="E1010" s="115"/>
      <c r="F1010" s="115" t="s">
        <v>299</v>
      </c>
      <c r="G1010" s="115" t="s">
        <v>276</v>
      </c>
      <c r="H1010" s="115"/>
      <c r="I1010" s="115" t="s">
        <v>300</v>
      </c>
      <c r="J1010" s="115"/>
      <c r="K1010" s="115" t="s">
        <v>301</v>
      </c>
    </row>
    <row r="1011" ht="28.95" customHeight="1" spans="1:11">
      <c r="A1011" s="116" t="s">
        <v>795</v>
      </c>
      <c r="B1011" s="117" t="s">
        <v>796</v>
      </c>
      <c r="C1011" s="117"/>
      <c r="D1011" s="116" t="s">
        <v>32</v>
      </c>
      <c r="E1011" s="116"/>
      <c r="F1011" s="116" t="s">
        <v>354</v>
      </c>
      <c r="G1011" s="118">
        <v>0.0666</v>
      </c>
      <c r="H1011" s="118"/>
      <c r="I1011" s="119">
        <v>26.81</v>
      </c>
      <c r="J1011" s="119"/>
      <c r="K1011" s="119">
        <f>ROUND(ROUND(G1011,8)*I1011,2)</f>
        <v>1.79</v>
      </c>
    </row>
    <row r="1012" ht="28.95" customHeight="1" spans="1:11">
      <c r="A1012" s="116" t="s">
        <v>797</v>
      </c>
      <c r="B1012" s="117" t="s">
        <v>798</v>
      </c>
      <c r="C1012" s="117"/>
      <c r="D1012" s="116" t="s">
        <v>32</v>
      </c>
      <c r="E1012" s="116"/>
      <c r="F1012" s="116" t="s">
        <v>337</v>
      </c>
      <c r="G1012" s="118">
        <v>0.0718</v>
      </c>
      <c r="H1012" s="118"/>
      <c r="I1012" s="119">
        <v>34.44</v>
      </c>
      <c r="J1012" s="119"/>
      <c r="K1012" s="119">
        <f>ROUND(ROUND(G1012,8)*I1012,2)</f>
        <v>2.47</v>
      </c>
    </row>
    <row r="1013" ht="18" customHeight="1" spans="1:11">
      <c r="A1013" s="56"/>
      <c r="B1013" s="56"/>
      <c r="C1013" s="56"/>
      <c r="D1013" s="56"/>
      <c r="E1013" s="56"/>
      <c r="F1013" s="56"/>
      <c r="G1013" s="120" t="s">
        <v>338</v>
      </c>
      <c r="H1013" s="120"/>
      <c r="I1013" s="120"/>
      <c r="J1013" s="120"/>
      <c r="K1013" s="121">
        <f>SUM(K1011:K1012)</f>
        <v>4.26</v>
      </c>
    </row>
    <row r="1014" ht="15" customHeight="1" spans="1:11">
      <c r="A1014" s="114" t="s">
        <v>361</v>
      </c>
      <c r="B1014" s="114"/>
      <c r="C1014" s="114"/>
      <c r="D1014" s="115" t="s">
        <v>298</v>
      </c>
      <c r="E1014" s="115"/>
      <c r="F1014" s="115" t="s">
        <v>299</v>
      </c>
      <c r="G1014" s="115" t="s">
        <v>276</v>
      </c>
      <c r="H1014" s="115"/>
      <c r="I1014" s="115" t="s">
        <v>300</v>
      </c>
      <c r="J1014" s="115"/>
      <c r="K1014" s="115" t="s">
        <v>301</v>
      </c>
    </row>
    <row r="1015" ht="21" customHeight="1" spans="1:11">
      <c r="A1015" s="116" t="s">
        <v>362</v>
      </c>
      <c r="B1015" s="117" t="s">
        <v>363</v>
      </c>
      <c r="C1015" s="117"/>
      <c r="D1015" s="116" t="s">
        <v>32</v>
      </c>
      <c r="E1015" s="116"/>
      <c r="F1015" s="116" t="s">
        <v>67</v>
      </c>
      <c r="G1015" s="118">
        <v>1.1</v>
      </c>
      <c r="H1015" s="118"/>
      <c r="I1015" s="119">
        <v>145</v>
      </c>
      <c r="J1015" s="119"/>
      <c r="K1015" s="119">
        <f>ROUND(ROUND(G1015,8)*I1015,2)</f>
        <v>159.5</v>
      </c>
    </row>
    <row r="1016" ht="15" customHeight="1" spans="1:11">
      <c r="A1016" s="56"/>
      <c r="B1016" s="56"/>
      <c r="C1016" s="56"/>
      <c r="D1016" s="56"/>
      <c r="E1016" s="56"/>
      <c r="F1016" s="56"/>
      <c r="G1016" s="120" t="s">
        <v>366</v>
      </c>
      <c r="H1016" s="120"/>
      <c r="I1016" s="120"/>
      <c r="J1016" s="120"/>
      <c r="K1016" s="121">
        <f>SUM(K1015:K1015)</f>
        <v>159.5</v>
      </c>
    </row>
    <row r="1017" ht="15" customHeight="1" spans="1:11">
      <c r="A1017" s="114" t="s">
        <v>339</v>
      </c>
      <c r="B1017" s="114"/>
      <c r="C1017" s="114"/>
      <c r="D1017" s="115" t="s">
        <v>298</v>
      </c>
      <c r="E1017" s="115"/>
      <c r="F1017" s="115" t="s">
        <v>299</v>
      </c>
      <c r="G1017" s="115" t="s">
        <v>276</v>
      </c>
      <c r="H1017" s="115"/>
      <c r="I1017" s="115" t="s">
        <v>300</v>
      </c>
      <c r="J1017" s="115"/>
      <c r="K1017" s="115" t="s">
        <v>301</v>
      </c>
    </row>
    <row r="1018" ht="15" customHeight="1" spans="1:11">
      <c r="A1018" s="116" t="s">
        <v>370</v>
      </c>
      <c r="B1018" s="117" t="s">
        <v>371</v>
      </c>
      <c r="C1018" s="117"/>
      <c r="D1018" s="116" t="s">
        <v>32</v>
      </c>
      <c r="E1018" s="116"/>
      <c r="F1018" s="116" t="s">
        <v>321</v>
      </c>
      <c r="G1018" s="118">
        <v>2.0219</v>
      </c>
      <c r="H1018" s="118"/>
      <c r="I1018" s="119">
        <v>29.85</v>
      </c>
      <c r="J1018" s="119"/>
      <c r="K1018" s="119">
        <f>ROUND(ROUND(G1018,8)*I1018,2)</f>
        <v>60.35</v>
      </c>
    </row>
    <row r="1019" ht="15" customHeight="1" spans="1:11">
      <c r="A1019" s="116" t="s">
        <v>340</v>
      </c>
      <c r="B1019" s="117" t="s">
        <v>341</v>
      </c>
      <c r="C1019" s="117"/>
      <c r="D1019" s="116" t="s">
        <v>32</v>
      </c>
      <c r="E1019" s="116"/>
      <c r="F1019" s="116" t="s">
        <v>321</v>
      </c>
      <c r="G1019" s="118">
        <v>3.0329</v>
      </c>
      <c r="H1019" s="118"/>
      <c r="I1019" s="119">
        <v>24.08</v>
      </c>
      <c r="J1019" s="119"/>
      <c r="K1019" s="119">
        <f>ROUND(ROUND(G1019,8)*I1019,2)</f>
        <v>73.03</v>
      </c>
    </row>
    <row r="1020" ht="18" customHeight="1" spans="1:11">
      <c r="A1020" s="56"/>
      <c r="B1020" s="56"/>
      <c r="C1020" s="56"/>
      <c r="D1020" s="56"/>
      <c r="E1020" s="56"/>
      <c r="F1020" s="56"/>
      <c r="G1020" s="120" t="s">
        <v>342</v>
      </c>
      <c r="H1020" s="120"/>
      <c r="I1020" s="120"/>
      <c r="J1020" s="120"/>
      <c r="K1020" s="121">
        <f>SUM(K1018:K1019)</f>
        <v>133.38</v>
      </c>
    </row>
    <row r="1021" ht="15" customHeight="1" spans="1:11">
      <c r="A1021" s="56"/>
      <c r="B1021" s="56"/>
      <c r="C1021" s="56"/>
      <c r="D1021" s="56"/>
      <c r="E1021" s="56"/>
      <c r="F1021" s="56"/>
      <c r="G1021" s="65" t="s">
        <v>304</v>
      </c>
      <c r="H1021" s="65"/>
      <c r="I1021" s="65"/>
      <c r="J1021" s="65"/>
      <c r="K1021" s="122">
        <f>ROUND(SUM(K1013,K1016,K1020),2)</f>
        <v>297.14</v>
      </c>
    </row>
    <row r="1022" ht="10.05" customHeight="1" spans="1:11">
      <c r="A1022" s="56"/>
      <c r="B1022" s="56"/>
      <c r="C1022" s="56"/>
      <c r="D1022" s="56"/>
      <c r="E1022" s="56"/>
      <c r="F1022" s="56"/>
      <c r="G1022" s="112"/>
      <c r="H1022" s="112"/>
      <c r="I1022" s="112"/>
      <c r="J1022" s="112"/>
      <c r="K1022" s="112"/>
    </row>
    <row r="1023" ht="19.95" customHeight="1" spans="1:11">
      <c r="A1023" s="113" t="s">
        <v>799</v>
      </c>
      <c r="B1023" s="113"/>
      <c r="C1023" s="113"/>
      <c r="D1023" s="113"/>
      <c r="E1023" s="113"/>
      <c r="F1023" s="113"/>
      <c r="G1023" s="113"/>
      <c r="H1023" s="113"/>
      <c r="I1023" s="113"/>
      <c r="J1023" s="113"/>
      <c r="K1023" s="113"/>
    </row>
    <row r="1024" ht="13.05" customHeight="1" spans="1:11">
      <c r="A1024" s="123" t="s">
        <v>643</v>
      </c>
      <c r="B1024" s="123"/>
      <c r="C1024" s="123"/>
      <c r="D1024" s="124" t="s">
        <v>644</v>
      </c>
      <c r="E1024" s="115" t="s">
        <v>645</v>
      </c>
      <c r="F1024" s="115"/>
      <c r="G1024" s="115" t="s">
        <v>646</v>
      </c>
      <c r="H1024" s="115"/>
      <c r="I1024" s="115"/>
      <c r="J1024" s="115"/>
      <c r="K1024" s="115" t="s">
        <v>647</v>
      </c>
    </row>
    <row r="1025" customHeight="1" spans="1:11">
      <c r="A1025" s="123"/>
      <c r="B1025" s="123"/>
      <c r="C1025" s="123"/>
      <c r="D1025" s="124"/>
      <c r="E1025" s="115" t="s">
        <v>648</v>
      </c>
      <c r="F1025" s="115" t="s">
        <v>649</v>
      </c>
      <c r="G1025" s="115" t="s">
        <v>648</v>
      </c>
      <c r="H1025" s="115"/>
      <c r="I1025" s="115" t="s">
        <v>649</v>
      </c>
      <c r="J1025" s="115"/>
      <c r="K1025" s="115"/>
    </row>
    <row r="1026" ht="16.05" customHeight="1" spans="1:11">
      <c r="A1026" s="125" t="s">
        <v>800</v>
      </c>
      <c r="B1026" s="126" t="s">
        <v>801</v>
      </c>
      <c r="C1026" s="126"/>
      <c r="D1026" s="127">
        <v>1</v>
      </c>
      <c r="E1026" s="128">
        <v>1</v>
      </c>
      <c r="F1026" s="128">
        <v>0</v>
      </c>
      <c r="G1026" s="129">
        <v>47.2692</v>
      </c>
      <c r="H1026" s="129"/>
      <c r="I1026" s="129">
        <v>41.6217</v>
      </c>
      <c r="J1026" s="129"/>
      <c r="K1026" s="129">
        <f>ROUND(D1026*(ROUND(E1026*G1026,4)+ROUND(F1026*I1026,4)),4)</f>
        <v>47.2692</v>
      </c>
    </row>
    <row r="1027" ht="15" customHeight="1" spans="1:11">
      <c r="A1027" s="125" t="s">
        <v>802</v>
      </c>
      <c r="B1027" s="126" t="s">
        <v>803</v>
      </c>
      <c r="C1027" s="126"/>
      <c r="D1027" s="127">
        <v>1</v>
      </c>
      <c r="E1027" s="128">
        <v>1</v>
      </c>
      <c r="F1027" s="128">
        <v>0</v>
      </c>
      <c r="G1027" s="129">
        <v>30.0885</v>
      </c>
      <c r="H1027" s="129"/>
      <c r="I1027" s="129">
        <v>7.8846</v>
      </c>
      <c r="J1027" s="129"/>
      <c r="K1027" s="129">
        <f>ROUND(D1027*(ROUND(E1027*G1027,4)+ROUND(F1027*I1027,4)),4)</f>
        <v>30.0885</v>
      </c>
    </row>
    <row r="1028" ht="15" customHeight="1" spans="1:11">
      <c r="A1028" s="55"/>
      <c r="B1028" s="55"/>
      <c r="C1028" s="55"/>
      <c r="D1028" s="55"/>
      <c r="E1028" s="55"/>
      <c r="F1028" s="55"/>
      <c r="G1028" s="65" t="s">
        <v>654</v>
      </c>
      <c r="H1028" s="65"/>
      <c r="I1028" s="65"/>
      <c r="J1028" s="65"/>
      <c r="K1028" s="130">
        <f>SUM(K1025:K1027)</f>
        <v>77.3577</v>
      </c>
    </row>
    <row r="1029" ht="19.95" customHeight="1" spans="1:11">
      <c r="A1029" s="131" t="s">
        <v>5</v>
      </c>
      <c r="B1029" s="131"/>
      <c r="C1029" s="131"/>
      <c r="D1029" s="131"/>
      <c r="E1029" s="131"/>
      <c r="F1029" s="115" t="s">
        <v>299</v>
      </c>
      <c r="G1029" s="115" t="s">
        <v>655</v>
      </c>
      <c r="H1029" s="115"/>
      <c r="I1029" s="115" t="s">
        <v>656</v>
      </c>
      <c r="J1029" s="115"/>
      <c r="K1029" s="115" t="s">
        <v>647</v>
      </c>
    </row>
    <row r="1030" ht="15" customHeight="1" spans="1:11">
      <c r="A1030" s="125" t="s">
        <v>804</v>
      </c>
      <c r="B1030" s="132" t="s">
        <v>805</v>
      </c>
      <c r="C1030" s="132"/>
      <c r="D1030" s="132"/>
      <c r="E1030" s="132"/>
      <c r="F1030" s="125" t="s">
        <v>659</v>
      </c>
      <c r="G1030" s="127">
        <v>1</v>
      </c>
      <c r="H1030" s="127"/>
      <c r="I1030" s="133">
        <v>23.49</v>
      </c>
      <c r="J1030" s="133"/>
      <c r="K1030" s="133">
        <f>ROUND(ROUND(G1030,8)*I1030,2)</f>
        <v>23.49</v>
      </c>
    </row>
    <row r="1031" ht="15" customHeight="1" spans="1:11">
      <c r="A1031" s="125" t="s">
        <v>806</v>
      </c>
      <c r="B1031" s="132" t="s">
        <v>807</v>
      </c>
      <c r="C1031" s="132"/>
      <c r="D1031" s="132"/>
      <c r="E1031" s="132"/>
      <c r="F1031" s="125" t="s">
        <v>659</v>
      </c>
      <c r="G1031" s="127">
        <v>2</v>
      </c>
      <c r="H1031" s="127"/>
      <c r="I1031" s="133">
        <v>32.41</v>
      </c>
      <c r="J1031" s="133"/>
      <c r="K1031" s="133">
        <f>ROUND(ROUND(G1031,8)*I1031,2)</f>
        <v>64.82</v>
      </c>
    </row>
    <row r="1032" ht="15" customHeight="1" spans="1:11">
      <c r="A1032" s="55"/>
      <c r="B1032" s="55"/>
      <c r="C1032" s="55"/>
      <c r="D1032" s="55"/>
      <c r="E1032" s="55"/>
      <c r="F1032" s="55"/>
      <c r="G1032" s="65" t="s">
        <v>660</v>
      </c>
      <c r="H1032" s="65"/>
      <c r="I1032" s="65"/>
      <c r="J1032" s="65"/>
      <c r="K1032" s="122">
        <f>SUM(K1030:K1031)</f>
        <v>88.31</v>
      </c>
    </row>
    <row r="1033" ht="15" customHeight="1" spans="1:11">
      <c r="A1033" s="56"/>
      <c r="B1033" s="56"/>
      <c r="C1033" s="56"/>
      <c r="D1033" s="56"/>
      <c r="E1033" s="56"/>
      <c r="F1033" s="56"/>
      <c r="G1033" s="65" t="s">
        <v>661</v>
      </c>
      <c r="H1033" s="65"/>
      <c r="I1033" s="65"/>
      <c r="J1033" s="65"/>
      <c r="K1033" s="129">
        <f>SUM(K1028,K1032)</f>
        <v>165.6677</v>
      </c>
    </row>
    <row r="1034" ht="15" customHeight="1" spans="1:11">
      <c r="A1034" s="56"/>
      <c r="B1034" s="56"/>
      <c r="C1034" s="56"/>
      <c r="D1034" s="56"/>
      <c r="E1034" s="56"/>
      <c r="F1034" s="56"/>
      <c r="G1034" s="65" t="s">
        <v>662</v>
      </c>
      <c r="H1034" s="65"/>
      <c r="I1034" s="65"/>
      <c r="J1034" s="65"/>
      <c r="K1034" s="134">
        <v>19.15</v>
      </c>
    </row>
    <row r="1035" ht="15" customHeight="1" spans="1:11">
      <c r="A1035" s="56"/>
      <c r="B1035" s="56"/>
      <c r="C1035" s="56"/>
      <c r="D1035" s="56"/>
      <c r="E1035" s="56"/>
      <c r="F1035" s="56"/>
      <c r="G1035" s="65" t="s">
        <v>663</v>
      </c>
      <c r="H1035" s="65"/>
      <c r="I1035" s="65"/>
      <c r="J1035" s="65"/>
      <c r="K1035" s="129">
        <f>ROUND(K1033/K1034,4)</f>
        <v>8.6511</v>
      </c>
    </row>
    <row r="1036" ht="19.95" customHeight="1" spans="1:11">
      <c r="A1036" s="131" t="s">
        <v>808</v>
      </c>
      <c r="B1036" s="131"/>
      <c r="C1036" s="131"/>
      <c r="D1036" s="131"/>
      <c r="E1036" s="131"/>
      <c r="F1036" s="115" t="s">
        <v>299</v>
      </c>
      <c r="G1036" s="115" t="s">
        <v>655</v>
      </c>
      <c r="H1036" s="115"/>
      <c r="I1036" s="115" t="s">
        <v>809</v>
      </c>
      <c r="J1036" s="115"/>
      <c r="K1036" s="115" t="s">
        <v>810</v>
      </c>
    </row>
    <row r="1037" ht="15" customHeight="1" spans="1:11">
      <c r="A1037" s="125" t="s">
        <v>811</v>
      </c>
      <c r="B1037" s="126" t="s">
        <v>812</v>
      </c>
      <c r="C1037" s="126"/>
      <c r="D1037" s="126"/>
      <c r="E1037" s="126"/>
      <c r="F1037" s="125" t="s">
        <v>813</v>
      </c>
      <c r="G1037" s="127">
        <v>0.112</v>
      </c>
      <c r="H1037" s="127"/>
      <c r="I1037" s="135">
        <v>86</v>
      </c>
      <c r="J1037" s="135"/>
      <c r="K1037" s="135">
        <f>ROUND(ROUND(G1037,8)*I1037,2)</f>
        <v>9.63</v>
      </c>
    </row>
    <row r="1038" ht="15" customHeight="1" spans="1:11">
      <c r="A1038" s="55"/>
      <c r="B1038" s="55"/>
      <c r="C1038" s="55"/>
      <c r="D1038" s="55"/>
      <c r="E1038" s="55"/>
      <c r="F1038" s="55"/>
      <c r="G1038" s="65" t="s">
        <v>814</v>
      </c>
      <c r="H1038" s="65"/>
      <c r="I1038" s="65"/>
      <c r="J1038" s="65"/>
      <c r="K1038" s="136">
        <f>SUM(K1037:K1037)</f>
        <v>9.63</v>
      </c>
    </row>
    <row r="1039" ht="15" customHeight="1" spans="1:11">
      <c r="A1039" s="131" t="s">
        <v>815</v>
      </c>
      <c r="B1039" s="131"/>
      <c r="C1039" s="131"/>
      <c r="D1039" s="115" t="s">
        <v>816</v>
      </c>
      <c r="E1039" s="115" t="s">
        <v>817</v>
      </c>
      <c r="F1039" s="115"/>
      <c r="G1039" s="115" t="s">
        <v>655</v>
      </c>
      <c r="H1039" s="115"/>
      <c r="I1039" s="115" t="s">
        <v>300</v>
      </c>
      <c r="J1039" s="115"/>
      <c r="K1039" s="115" t="s">
        <v>810</v>
      </c>
    </row>
    <row r="1040" ht="19.95" customHeight="1" spans="1:11">
      <c r="A1040" s="61" t="s">
        <v>811</v>
      </c>
      <c r="B1040" s="62" t="s">
        <v>818</v>
      </c>
      <c r="C1040" s="62"/>
      <c r="D1040" s="61" t="s">
        <v>819</v>
      </c>
      <c r="E1040" s="61" t="s">
        <v>820</v>
      </c>
      <c r="F1040" s="61"/>
      <c r="G1040" s="137">
        <v>0.00011</v>
      </c>
      <c r="H1040" s="137"/>
      <c r="I1040" s="138">
        <v>34.38</v>
      </c>
      <c r="J1040" s="138"/>
      <c r="K1040" s="138">
        <f>ROUND(ROUND(G1040,8)*I1040,2)</f>
        <v>0</v>
      </c>
    </row>
    <row r="1041" ht="15" customHeight="1" spans="1:11">
      <c r="A1041" s="55"/>
      <c r="B1041" s="55"/>
      <c r="C1041" s="55"/>
      <c r="D1041" s="55"/>
      <c r="E1041" s="55"/>
      <c r="F1041" s="55"/>
      <c r="G1041" s="65" t="s">
        <v>821</v>
      </c>
      <c r="H1041" s="65"/>
      <c r="I1041" s="65"/>
      <c r="J1041" s="65"/>
      <c r="K1041" s="135">
        <f>SUM(K1040:K1040)</f>
        <v>0</v>
      </c>
    </row>
    <row r="1042" ht="13.05" customHeight="1" spans="1:11">
      <c r="A1042" s="131" t="s">
        <v>822</v>
      </c>
      <c r="B1042" s="131"/>
      <c r="C1042" s="115" t="s">
        <v>47</v>
      </c>
      <c r="D1042" s="115" t="s">
        <v>288</v>
      </c>
      <c r="E1042" s="115" t="s">
        <v>823</v>
      </c>
      <c r="F1042" s="115"/>
      <c r="G1042" s="115" t="s">
        <v>824</v>
      </c>
      <c r="H1042" s="115"/>
      <c r="I1042" s="115" t="s">
        <v>825</v>
      </c>
      <c r="J1042" s="115"/>
      <c r="K1042" s="115" t="s">
        <v>810</v>
      </c>
    </row>
    <row r="1043" customHeight="1" spans="1:11">
      <c r="A1043" s="131"/>
      <c r="B1043" s="131"/>
      <c r="C1043" s="115"/>
      <c r="D1043" s="115"/>
      <c r="E1043" s="115" t="s">
        <v>261</v>
      </c>
      <c r="F1043" s="115" t="s">
        <v>826</v>
      </c>
      <c r="G1043" s="115" t="s">
        <v>261</v>
      </c>
      <c r="H1043" s="115" t="s">
        <v>826</v>
      </c>
      <c r="I1043" s="115" t="s">
        <v>261</v>
      </c>
      <c r="J1043" s="115" t="s">
        <v>826</v>
      </c>
      <c r="K1043" s="115"/>
    </row>
    <row r="1044" ht="19.95" customHeight="1" spans="1:11">
      <c r="A1044" s="61" t="s">
        <v>811</v>
      </c>
      <c r="B1044" s="62" t="s">
        <v>818</v>
      </c>
      <c r="C1044" s="61" t="s">
        <v>827</v>
      </c>
      <c r="D1044" s="137">
        <v>0.00011</v>
      </c>
      <c r="E1044" s="64">
        <v>0</v>
      </c>
      <c r="F1044" s="138">
        <v>1.09</v>
      </c>
      <c r="G1044" s="64">
        <v>0</v>
      </c>
      <c r="H1044" s="138">
        <v>0.87</v>
      </c>
      <c r="I1044" s="64">
        <v>0</v>
      </c>
      <c r="J1044" s="138">
        <v>0.72</v>
      </c>
      <c r="K1044" s="138">
        <f>ROUND(D1044*(ROUND(E1044*F1044,2)+ROUND(G1044*H1044,2)+ROUND(I1044*J1044,2)),2)</f>
        <v>0</v>
      </c>
    </row>
    <row r="1045" ht="15" customHeight="1" spans="1:11">
      <c r="A1045" s="55"/>
      <c r="B1045" s="55"/>
      <c r="C1045" s="55"/>
      <c r="D1045" s="55"/>
      <c r="E1045" s="55"/>
      <c r="F1045" s="55"/>
      <c r="G1045" s="65" t="s">
        <v>828</v>
      </c>
      <c r="H1045" s="65"/>
      <c r="I1045" s="65"/>
      <c r="J1045" s="65"/>
      <c r="K1045" s="135">
        <f>SUM(K1043:K1044)</f>
        <v>0</v>
      </c>
    </row>
    <row r="1046" ht="15" customHeight="1" spans="1:11">
      <c r="A1046" s="56"/>
      <c r="B1046" s="56"/>
      <c r="C1046" s="56"/>
      <c r="D1046" s="56"/>
      <c r="E1046" s="56"/>
      <c r="F1046" s="56"/>
      <c r="G1046" s="65" t="s">
        <v>664</v>
      </c>
      <c r="H1046" s="65"/>
      <c r="I1046" s="65"/>
      <c r="J1046" s="65"/>
      <c r="K1046" s="129">
        <f>SUM(K1035,K1038,K1041,K1045)</f>
        <v>18.2811</v>
      </c>
    </row>
    <row r="1047" ht="15" customHeight="1" spans="1:11">
      <c r="A1047" s="56"/>
      <c r="B1047" s="56"/>
      <c r="C1047" s="56"/>
      <c r="D1047" s="56"/>
      <c r="E1047" s="56"/>
      <c r="F1047" s="56"/>
      <c r="G1047" s="65" t="s">
        <v>304</v>
      </c>
      <c r="H1047" s="65"/>
      <c r="I1047" s="65"/>
      <c r="J1047" s="65"/>
      <c r="K1047" s="122">
        <f>ROUND(SUM(K1046),2)</f>
        <v>18.28</v>
      </c>
    </row>
    <row r="1048" ht="10.05" customHeight="1" spans="1:11">
      <c r="A1048" s="56"/>
      <c r="B1048" s="56"/>
      <c r="C1048" s="56"/>
      <c r="D1048" s="56"/>
      <c r="E1048" s="56"/>
      <c r="F1048" s="56"/>
      <c r="G1048" s="112"/>
      <c r="H1048" s="112"/>
      <c r="I1048" s="112"/>
      <c r="J1048" s="112"/>
      <c r="K1048" s="112"/>
    </row>
    <row r="1049" ht="19.95" customHeight="1" spans="1:11">
      <c r="A1049" s="113" t="s">
        <v>829</v>
      </c>
      <c r="B1049" s="113"/>
      <c r="C1049" s="113"/>
      <c r="D1049" s="113"/>
      <c r="E1049" s="113"/>
      <c r="F1049" s="113"/>
      <c r="G1049" s="113"/>
      <c r="H1049" s="113"/>
      <c r="I1049" s="113"/>
      <c r="J1049" s="113"/>
      <c r="K1049" s="113"/>
    </row>
    <row r="1050" ht="15" customHeight="1" spans="1:11">
      <c r="A1050" s="114" t="s">
        <v>339</v>
      </c>
      <c r="B1050" s="114"/>
      <c r="C1050" s="114"/>
      <c r="D1050" s="115" t="s">
        <v>298</v>
      </c>
      <c r="E1050" s="115"/>
      <c r="F1050" s="115" t="s">
        <v>299</v>
      </c>
      <c r="G1050" s="115" t="s">
        <v>276</v>
      </c>
      <c r="H1050" s="115"/>
      <c r="I1050" s="115" t="s">
        <v>300</v>
      </c>
      <c r="J1050" s="115"/>
      <c r="K1050" s="115" t="s">
        <v>301</v>
      </c>
    </row>
    <row r="1051" ht="21" customHeight="1" spans="1:11">
      <c r="A1051" s="116" t="s">
        <v>830</v>
      </c>
      <c r="B1051" s="117" t="s">
        <v>831</v>
      </c>
      <c r="C1051" s="117"/>
      <c r="D1051" s="116" t="s">
        <v>32</v>
      </c>
      <c r="E1051" s="116"/>
      <c r="F1051" s="116" t="s">
        <v>321</v>
      </c>
      <c r="G1051" s="118">
        <v>1</v>
      </c>
      <c r="H1051" s="118"/>
      <c r="I1051" s="119">
        <v>26.6</v>
      </c>
      <c r="J1051" s="119"/>
      <c r="K1051" s="119">
        <f>ROUND(ROUND(G1051,8)*I1051,2)</f>
        <v>26.6</v>
      </c>
    </row>
    <row r="1052" ht="18" customHeight="1" spans="1:11">
      <c r="A1052" s="56"/>
      <c r="B1052" s="56"/>
      <c r="C1052" s="56"/>
      <c r="D1052" s="56"/>
      <c r="E1052" s="56"/>
      <c r="F1052" s="56"/>
      <c r="G1052" s="120" t="s">
        <v>342</v>
      </c>
      <c r="H1052" s="120"/>
      <c r="I1052" s="120"/>
      <c r="J1052" s="120"/>
      <c r="K1052" s="121">
        <f>SUM(K1051:K1051)</f>
        <v>26.6</v>
      </c>
    </row>
    <row r="1053" ht="15" customHeight="1" spans="1:11">
      <c r="A1053" s="114" t="s">
        <v>329</v>
      </c>
      <c r="B1053" s="114"/>
      <c r="C1053" s="114"/>
      <c r="D1053" s="115" t="s">
        <v>298</v>
      </c>
      <c r="E1053" s="115"/>
      <c r="F1053" s="115" t="s">
        <v>299</v>
      </c>
      <c r="G1053" s="115" t="s">
        <v>276</v>
      </c>
      <c r="H1053" s="115"/>
      <c r="I1053" s="115" t="s">
        <v>300</v>
      </c>
      <c r="J1053" s="115"/>
      <c r="K1053" s="115" t="s">
        <v>301</v>
      </c>
    </row>
    <row r="1054" ht="28.95" customHeight="1" spans="1:11">
      <c r="A1054" s="116" t="s">
        <v>832</v>
      </c>
      <c r="B1054" s="117" t="s">
        <v>833</v>
      </c>
      <c r="C1054" s="117"/>
      <c r="D1054" s="116" t="s">
        <v>32</v>
      </c>
      <c r="E1054" s="116"/>
      <c r="F1054" s="116" t="s">
        <v>321</v>
      </c>
      <c r="G1054" s="118">
        <v>1</v>
      </c>
      <c r="H1054" s="118"/>
      <c r="I1054" s="119">
        <v>37.24</v>
      </c>
      <c r="J1054" s="119"/>
      <c r="K1054" s="119">
        <f>ROUND(ROUND(G1054,8)*I1054,2)</f>
        <v>37.24</v>
      </c>
    </row>
    <row r="1055" ht="28.95" customHeight="1" spans="1:11">
      <c r="A1055" s="116" t="s">
        <v>834</v>
      </c>
      <c r="B1055" s="117" t="s">
        <v>835</v>
      </c>
      <c r="C1055" s="117"/>
      <c r="D1055" s="116" t="s">
        <v>32</v>
      </c>
      <c r="E1055" s="116"/>
      <c r="F1055" s="116" t="s">
        <v>321</v>
      </c>
      <c r="G1055" s="118">
        <v>1</v>
      </c>
      <c r="H1055" s="118"/>
      <c r="I1055" s="119">
        <v>9.84</v>
      </c>
      <c r="J1055" s="119"/>
      <c r="K1055" s="119">
        <f>ROUND(ROUND(G1055,8)*I1055,2)</f>
        <v>9.84</v>
      </c>
    </row>
    <row r="1056" ht="15" customHeight="1" spans="1:11">
      <c r="A1056" s="56"/>
      <c r="B1056" s="56"/>
      <c r="C1056" s="56"/>
      <c r="D1056" s="56"/>
      <c r="E1056" s="56"/>
      <c r="F1056" s="56"/>
      <c r="G1056" s="120" t="s">
        <v>332</v>
      </c>
      <c r="H1056" s="120"/>
      <c r="I1056" s="120"/>
      <c r="J1056" s="120"/>
      <c r="K1056" s="121">
        <f>SUM(K1054:K1055)</f>
        <v>47.08</v>
      </c>
    </row>
    <row r="1057" ht="15" customHeight="1" spans="1:11">
      <c r="A1057" s="56"/>
      <c r="B1057" s="56"/>
      <c r="C1057" s="56"/>
      <c r="D1057" s="56"/>
      <c r="E1057" s="56"/>
      <c r="F1057" s="56"/>
      <c r="G1057" s="65" t="s">
        <v>304</v>
      </c>
      <c r="H1057" s="65"/>
      <c r="I1057" s="65"/>
      <c r="J1057" s="65"/>
      <c r="K1057" s="122">
        <f>ROUND(SUM(K1052,K1056),2)</f>
        <v>73.68</v>
      </c>
    </row>
    <row r="1058" ht="10.05" customHeight="1" spans="1:11">
      <c r="A1058" s="56"/>
      <c r="B1058" s="56"/>
      <c r="C1058" s="56"/>
      <c r="D1058" s="56"/>
      <c r="E1058" s="56"/>
      <c r="F1058" s="56"/>
      <c r="G1058" s="112"/>
      <c r="H1058" s="112"/>
      <c r="I1058" s="112"/>
      <c r="J1058" s="112"/>
      <c r="K1058" s="112"/>
    </row>
    <row r="1059" ht="19.95" customHeight="1" spans="1:11">
      <c r="A1059" s="113" t="s">
        <v>836</v>
      </c>
      <c r="B1059" s="113"/>
      <c r="C1059" s="113"/>
      <c r="D1059" s="113"/>
      <c r="E1059" s="113"/>
      <c r="F1059" s="113"/>
      <c r="G1059" s="113"/>
      <c r="H1059" s="113"/>
      <c r="I1059" s="113"/>
      <c r="J1059" s="113"/>
      <c r="K1059" s="113"/>
    </row>
    <row r="1060" ht="15" customHeight="1" spans="1:11">
      <c r="A1060" s="114" t="s">
        <v>339</v>
      </c>
      <c r="B1060" s="114"/>
      <c r="C1060" s="114"/>
      <c r="D1060" s="115" t="s">
        <v>298</v>
      </c>
      <c r="E1060" s="115"/>
      <c r="F1060" s="115" t="s">
        <v>299</v>
      </c>
      <c r="G1060" s="115" t="s">
        <v>276</v>
      </c>
      <c r="H1060" s="115"/>
      <c r="I1060" s="115" t="s">
        <v>300</v>
      </c>
      <c r="J1060" s="115"/>
      <c r="K1060" s="115" t="s">
        <v>301</v>
      </c>
    </row>
    <row r="1061" ht="21" customHeight="1" spans="1:11">
      <c r="A1061" s="116" t="s">
        <v>830</v>
      </c>
      <c r="B1061" s="117" t="s">
        <v>831</v>
      </c>
      <c r="C1061" s="117"/>
      <c r="D1061" s="116" t="s">
        <v>32</v>
      </c>
      <c r="E1061" s="116"/>
      <c r="F1061" s="116" t="s">
        <v>321</v>
      </c>
      <c r="G1061" s="118">
        <v>1</v>
      </c>
      <c r="H1061" s="118"/>
      <c r="I1061" s="119">
        <v>26.6</v>
      </c>
      <c r="J1061" s="119"/>
      <c r="K1061" s="119">
        <f>ROUND(ROUND(G1061,8)*I1061,2)</f>
        <v>26.6</v>
      </c>
    </row>
    <row r="1062" ht="18" customHeight="1" spans="1:11">
      <c r="A1062" s="56"/>
      <c r="B1062" s="56"/>
      <c r="C1062" s="56"/>
      <c r="D1062" s="56"/>
      <c r="E1062" s="56"/>
      <c r="F1062" s="56"/>
      <c r="G1062" s="120" t="s">
        <v>342</v>
      </c>
      <c r="H1062" s="120"/>
      <c r="I1062" s="120"/>
      <c r="J1062" s="120"/>
      <c r="K1062" s="121">
        <f>SUM(K1061:K1061)</f>
        <v>26.6</v>
      </c>
    </row>
    <row r="1063" ht="15" customHeight="1" spans="1:11">
      <c r="A1063" s="114" t="s">
        <v>329</v>
      </c>
      <c r="B1063" s="114"/>
      <c r="C1063" s="114"/>
      <c r="D1063" s="115" t="s">
        <v>298</v>
      </c>
      <c r="E1063" s="115"/>
      <c r="F1063" s="115" t="s">
        <v>299</v>
      </c>
      <c r="G1063" s="115" t="s">
        <v>276</v>
      </c>
      <c r="H1063" s="115"/>
      <c r="I1063" s="115" t="s">
        <v>300</v>
      </c>
      <c r="J1063" s="115"/>
      <c r="K1063" s="115" t="s">
        <v>301</v>
      </c>
    </row>
    <row r="1064" ht="28.95" customHeight="1" spans="1:11">
      <c r="A1064" s="116" t="s">
        <v>832</v>
      </c>
      <c r="B1064" s="117" t="s">
        <v>833</v>
      </c>
      <c r="C1064" s="117"/>
      <c r="D1064" s="116" t="s">
        <v>32</v>
      </c>
      <c r="E1064" s="116"/>
      <c r="F1064" s="116" t="s">
        <v>321</v>
      </c>
      <c r="G1064" s="118">
        <v>1</v>
      </c>
      <c r="H1064" s="118"/>
      <c r="I1064" s="119">
        <v>37.24</v>
      </c>
      <c r="J1064" s="119"/>
      <c r="K1064" s="119">
        <f>ROUND(ROUND(G1064,8)*I1064,2)</f>
        <v>37.24</v>
      </c>
    </row>
    <row r="1065" ht="28.95" customHeight="1" spans="1:11">
      <c r="A1065" s="116" t="s">
        <v>834</v>
      </c>
      <c r="B1065" s="117" t="s">
        <v>835</v>
      </c>
      <c r="C1065" s="117"/>
      <c r="D1065" s="116" t="s">
        <v>32</v>
      </c>
      <c r="E1065" s="116"/>
      <c r="F1065" s="116" t="s">
        <v>321</v>
      </c>
      <c r="G1065" s="118">
        <v>1</v>
      </c>
      <c r="H1065" s="118"/>
      <c r="I1065" s="119">
        <v>9.84</v>
      </c>
      <c r="J1065" s="119"/>
      <c r="K1065" s="119">
        <f>ROUND(ROUND(G1065,8)*I1065,2)</f>
        <v>9.84</v>
      </c>
    </row>
    <row r="1066" ht="28.95" customHeight="1" spans="1:11">
      <c r="A1066" s="116" t="s">
        <v>837</v>
      </c>
      <c r="B1066" s="117" t="s">
        <v>838</v>
      </c>
      <c r="C1066" s="117"/>
      <c r="D1066" s="116" t="s">
        <v>32</v>
      </c>
      <c r="E1066" s="116"/>
      <c r="F1066" s="116" t="s">
        <v>321</v>
      </c>
      <c r="G1066" s="118">
        <v>1</v>
      </c>
      <c r="H1066" s="118"/>
      <c r="I1066" s="119">
        <v>46.55</v>
      </c>
      <c r="J1066" s="119"/>
      <c r="K1066" s="119">
        <f>ROUND(ROUND(G1066,8)*I1066,2)</f>
        <v>46.55</v>
      </c>
    </row>
    <row r="1067" ht="37.95" customHeight="1" spans="1:11">
      <c r="A1067" s="116" t="s">
        <v>839</v>
      </c>
      <c r="B1067" s="117" t="s">
        <v>840</v>
      </c>
      <c r="C1067" s="117"/>
      <c r="D1067" s="116" t="s">
        <v>32</v>
      </c>
      <c r="E1067" s="116"/>
      <c r="F1067" s="116" t="s">
        <v>321</v>
      </c>
      <c r="G1067" s="118">
        <v>1</v>
      </c>
      <c r="H1067" s="118"/>
      <c r="I1067" s="119">
        <v>46.22</v>
      </c>
      <c r="J1067" s="119"/>
      <c r="K1067" s="119">
        <f>ROUND(ROUND(G1067,8)*I1067,2)</f>
        <v>46.22</v>
      </c>
    </row>
    <row r="1068" ht="15" customHeight="1" spans="1:11">
      <c r="A1068" s="56"/>
      <c r="B1068" s="56"/>
      <c r="C1068" s="56"/>
      <c r="D1068" s="56"/>
      <c r="E1068" s="56"/>
      <c r="F1068" s="56"/>
      <c r="G1068" s="120" t="s">
        <v>332</v>
      </c>
      <c r="H1068" s="120"/>
      <c r="I1068" s="120"/>
      <c r="J1068" s="120"/>
      <c r="K1068" s="121">
        <f>SUM(K1064:K1067)</f>
        <v>139.85</v>
      </c>
    </row>
    <row r="1069" ht="15" customHeight="1" spans="1:11">
      <c r="A1069" s="56"/>
      <c r="B1069" s="56"/>
      <c r="C1069" s="56"/>
      <c r="D1069" s="56"/>
      <c r="E1069" s="56"/>
      <c r="F1069" s="56"/>
      <c r="G1069" s="65" t="s">
        <v>304</v>
      </c>
      <c r="H1069" s="65"/>
      <c r="I1069" s="65"/>
      <c r="J1069" s="65"/>
      <c r="K1069" s="122">
        <f>ROUND(SUM(K1062,K1068),2)</f>
        <v>166.45</v>
      </c>
    </row>
    <row r="1070" ht="10.05" customHeight="1" spans="1:11">
      <c r="A1070" s="56"/>
      <c r="B1070" s="56"/>
      <c r="C1070" s="56"/>
      <c r="D1070" s="56"/>
      <c r="E1070" s="56"/>
      <c r="F1070" s="56"/>
      <c r="G1070" s="112"/>
      <c r="H1070" s="112"/>
      <c r="I1070" s="112"/>
      <c r="J1070" s="112"/>
      <c r="K1070" s="112"/>
    </row>
    <row r="1071" ht="19.95" customHeight="1" spans="1:11">
      <c r="A1071" s="113" t="s">
        <v>841</v>
      </c>
      <c r="B1071" s="113"/>
      <c r="C1071" s="113"/>
      <c r="D1071" s="113"/>
      <c r="E1071" s="113"/>
      <c r="F1071" s="113"/>
      <c r="G1071" s="113"/>
      <c r="H1071" s="113"/>
      <c r="I1071" s="113"/>
      <c r="J1071" s="113"/>
      <c r="K1071" s="113"/>
    </row>
    <row r="1072" ht="15" customHeight="1" spans="1:11">
      <c r="A1072" s="114" t="s">
        <v>318</v>
      </c>
      <c r="B1072" s="114"/>
      <c r="C1072" s="114"/>
      <c r="D1072" s="115" t="s">
        <v>298</v>
      </c>
      <c r="E1072" s="115"/>
      <c r="F1072" s="115" t="s">
        <v>299</v>
      </c>
      <c r="G1072" s="115" t="s">
        <v>276</v>
      </c>
      <c r="H1072" s="115"/>
      <c r="I1072" s="115" t="s">
        <v>300</v>
      </c>
      <c r="J1072" s="115"/>
      <c r="K1072" s="115" t="s">
        <v>301</v>
      </c>
    </row>
    <row r="1073" ht="28.95" customHeight="1" spans="1:11">
      <c r="A1073" s="116" t="s">
        <v>842</v>
      </c>
      <c r="B1073" s="117" t="s">
        <v>843</v>
      </c>
      <c r="C1073" s="117"/>
      <c r="D1073" s="116" t="s">
        <v>32</v>
      </c>
      <c r="E1073" s="116"/>
      <c r="F1073" s="116" t="s">
        <v>133</v>
      </c>
      <c r="G1073" s="118">
        <v>5.6e-5</v>
      </c>
      <c r="H1073" s="118"/>
      <c r="I1073" s="119">
        <v>665000</v>
      </c>
      <c r="J1073" s="119"/>
      <c r="K1073" s="119">
        <f>ROUND(ROUND(G1073,8)*I1073,2)</f>
        <v>37.24</v>
      </c>
    </row>
    <row r="1074" ht="15" customHeight="1" spans="1:11">
      <c r="A1074" s="56"/>
      <c r="B1074" s="56"/>
      <c r="C1074" s="56"/>
      <c r="D1074" s="56"/>
      <c r="E1074" s="56"/>
      <c r="F1074" s="56"/>
      <c r="G1074" s="120" t="s">
        <v>324</v>
      </c>
      <c r="H1074" s="120"/>
      <c r="I1074" s="120"/>
      <c r="J1074" s="120"/>
      <c r="K1074" s="121">
        <f>SUM(K1073:K1073)</f>
        <v>37.24</v>
      </c>
    </row>
    <row r="1075" ht="15" customHeight="1" spans="1:11">
      <c r="A1075" s="56"/>
      <c r="B1075" s="56"/>
      <c r="C1075" s="56"/>
      <c r="D1075" s="56"/>
      <c r="E1075" s="56"/>
      <c r="F1075" s="56"/>
      <c r="G1075" s="65" t="s">
        <v>304</v>
      </c>
      <c r="H1075" s="65"/>
      <c r="I1075" s="65"/>
      <c r="J1075" s="65"/>
      <c r="K1075" s="122">
        <f>ROUND(SUM(K1074),2)</f>
        <v>37.24</v>
      </c>
    </row>
    <row r="1076" ht="10.05" customHeight="1" spans="1:11">
      <c r="A1076" s="56"/>
      <c r="B1076" s="56"/>
      <c r="C1076" s="56"/>
      <c r="D1076" s="56"/>
      <c r="E1076" s="56"/>
      <c r="F1076" s="56"/>
      <c r="G1076" s="112"/>
      <c r="H1076" s="112"/>
      <c r="I1076" s="112"/>
      <c r="J1076" s="112"/>
      <c r="K1076" s="112"/>
    </row>
    <row r="1077" ht="19.95" customHeight="1" spans="1:11">
      <c r="A1077" s="113" t="s">
        <v>844</v>
      </c>
      <c r="B1077" s="113"/>
      <c r="C1077" s="113"/>
      <c r="D1077" s="113"/>
      <c r="E1077" s="113"/>
      <c r="F1077" s="113"/>
      <c r="G1077" s="113"/>
      <c r="H1077" s="113"/>
      <c r="I1077" s="113"/>
      <c r="J1077" s="113"/>
      <c r="K1077" s="113"/>
    </row>
    <row r="1078" ht="15" customHeight="1" spans="1:11">
      <c r="A1078" s="114" t="s">
        <v>318</v>
      </c>
      <c r="B1078" s="114"/>
      <c r="C1078" s="114"/>
      <c r="D1078" s="115" t="s">
        <v>298</v>
      </c>
      <c r="E1078" s="115"/>
      <c r="F1078" s="115" t="s">
        <v>299</v>
      </c>
      <c r="G1078" s="115" t="s">
        <v>276</v>
      </c>
      <c r="H1078" s="115"/>
      <c r="I1078" s="115" t="s">
        <v>300</v>
      </c>
      <c r="J1078" s="115"/>
      <c r="K1078" s="115" t="s">
        <v>301</v>
      </c>
    </row>
    <row r="1079" ht="28.95" customHeight="1" spans="1:11">
      <c r="A1079" s="116" t="s">
        <v>842</v>
      </c>
      <c r="B1079" s="117" t="s">
        <v>843</v>
      </c>
      <c r="C1079" s="117"/>
      <c r="D1079" s="116" t="s">
        <v>32</v>
      </c>
      <c r="E1079" s="116"/>
      <c r="F1079" s="116" t="s">
        <v>133</v>
      </c>
      <c r="G1079" s="118">
        <v>1.48e-5</v>
      </c>
      <c r="H1079" s="118"/>
      <c r="I1079" s="119">
        <v>665000</v>
      </c>
      <c r="J1079" s="119"/>
      <c r="K1079" s="119">
        <f>ROUND(ROUND(G1079,8)*I1079,2)</f>
        <v>9.84</v>
      </c>
    </row>
    <row r="1080" ht="15" customHeight="1" spans="1:11">
      <c r="A1080" s="56"/>
      <c r="B1080" s="56"/>
      <c r="C1080" s="56"/>
      <c r="D1080" s="56"/>
      <c r="E1080" s="56"/>
      <c r="F1080" s="56"/>
      <c r="G1080" s="120" t="s">
        <v>324</v>
      </c>
      <c r="H1080" s="120"/>
      <c r="I1080" s="120"/>
      <c r="J1080" s="120"/>
      <c r="K1080" s="121">
        <f>SUM(K1079:K1079)</f>
        <v>9.84</v>
      </c>
    </row>
    <row r="1081" ht="15" customHeight="1" spans="1:11">
      <c r="A1081" s="56"/>
      <c r="B1081" s="56"/>
      <c r="C1081" s="56"/>
      <c r="D1081" s="56"/>
      <c r="E1081" s="56"/>
      <c r="F1081" s="56"/>
      <c r="G1081" s="65" t="s">
        <v>304</v>
      </c>
      <c r="H1081" s="65"/>
      <c r="I1081" s="65"/>
      <c r="J1081" s="65"/>
      <c r="K1081" s="122">
        <f>ROUND(SUM(K1080),2)</f>
        <v>9.84</v>
      </c>
    </row>
    <row r="1082" ht="10.05" customHeight="1" spans="1:11">
      <c r="A1082" s="56"/>
      <c r="B1082" s="56"/>
      <c r="C1082" s="56"/>
      <c r="D1082" s="56"/>
      <c r="E1082" s="56"/>
      <c r="F1082" s="56"/>
      <c r="G1082" s="112"/>
      <c r="H1082" s="112"/>
      <c r="I1082" s="112"/>
      <c r="J1082" s="112"/>
      <c r="K1082" s="112"/>
    </row>
    <row r="1083" ht="19.95" customHeight="1" spans="1:11">
      <c r="A1083" s="113" t="s">
        <v>845</v>
      </c>
      <c r="B1083" s="113"/>
      <c r="C1083" s="113"/>
      <c r="D1083" s="113"/>
      <c r="E1083" s="113"/>
      <c r="F1083" s="113"/>
      <c r="G1083" s="113"/>
      <c r="H1083" s="113"/>
      <c r="I1083" s="113"/>
      <c r="J1083" s="113"/>
      <c r="K1083" s="113"/>
    </row>
    <row r="1084" ht="15" customHeight="1" spans="1:11">
      <c r="A1084" s="114" t="s">
        <v>318</v>
      </c>
      <c r="B1084" s="114"/>
      <c r="C1084" s="114"/>
      <c r="D1084" s="115" t="s">
        <v>298</v>
      </c>
      <c r="E1084" s="115"/>
      <c r="F1084" s="115" t="s">
        <v>299</v>
      </c>
      <c r="G1084" s="115" t="s">
        <v>276</v>
      </c>
      <c r="H1084" s="115"/>
      <c r="I1084" s="115" t="s">
        <v>300</v>
      </c>
      <c r="J1084" s="115"/>
      <c r="K1084" s="115" t="s">
        <v>301</v>
      </c>
    </row>
    <row r="1085" ht="28.95" customHeight="1" spans="1:11">
      <c r="A1085" s="116" t="s">
        <v>842</v>
      </c>
      <c r="B1085" s="117" t="s">
        <v>843</v>
      </c>
      <c r="C1085" s="117"/>
      <c r="D1085" s="116" t="s">
        <v>32</v>
      </c>
      <c r="E1085" s="116"/>
      <c r="F1085" s="116" t="s">
        <v>133</v>
      </c>
      <c r="G1085" s="118">
        <v>7e-5</v>
      </c>
      <c r="H1085" s="118"/>
      <c r="I1085" s="119">
        <v>665000</v>
      </c>
      <c r="J1085" s="119"/>
      <c r="K1085" s="119">
        <f>ROUND(ROUND(G1085,8)*I1085,2)</f>
        <v>46.55</v>
      </c>
    </row>
    <row r="1086" ht="15" customHeight="1" spans="1:11">
      <c r="A1086" s="56"/>
      <c r="B1086" s="56"/>
      <c r="C1086" s="56"/>
      <c r="D1086" s="56"/>
      <c r="E1086" s="56"/>
      <c r="F1086" s="56"/>
      <c r="G1086" s="120" t="s">
        <v>324</v>
      </c>
      <c r="H1086" s="120"/>
      <c r="I1086" s="120"/>
      <c r="J1086" s="120"/>
      <c r="K1086" s="121">
        <f>SUM(K1085:K1085)</f>
        <v>46.55</v>
      </c>
    </row>
    <row r="1087" ht="15" customHeight="1" spans="1:11">
      <c r="A1087" s="56"/>
      <c r="B1087" s="56"/>
      <c r="C1087" s="56"/>
      <c r="D1087" s="56"/>
      <c r="E1087" s="56"/>
      <c r="F1087" s="56"/>
      <c r="G1087" s="65" t="s">
        <v>304</v>
      </c>
      <c r="H1087" s="65"/>
      <c r="I1087" s="65"/>
      <c r="J1087" s="65"/>
      <c r="K1087" s="122">
        <f>ROUND(SUM(K1086),2)</f>
        <v>46.55</v>
      </c>
    </row>
    <row r="1088" ht="10.05" customHeight="1" spans="1:11">
      <c r="A1088" s="56"/>
      <c r="B1088" s="56"/>
      <c r="C1088" s="56"/>
      <c r="D1088" s="56"/>
      <c r="E1088" s="56"/>
      <c r="F1088" s="56"/>
      <c r="G1088" s="112"/>
      <c r="H1088" s="112"/>
      <c r="I1088" s="112"/>
      <c r="J1088" s="112"/>
      <c r="K1088" s="112"/>
    </row>
    <row r="1089" ht="19.95" customHeight="1" spans="1:11">
      <c r="A1089" s="113" t="s">
        <v>846</v>
      </c>
      <c r="B1089" s="113"/>
      <c r="C1089" s="113"/>
      <c r="D1089" s="113"/>
      <c r="E1089" s="113"/>
      <c r="F1089" s="113"/>
      <c r="G1089" s="113"/>
      <c r="H1089" s="113"/>
      <c r="I1089" s="113"/>
      <c r="J1089" s="113"/>
      <c r="K1089" s="113"/>
    </row>
    <row r="1090" ht="15" customHeight="1" spans="1:11">
      <c r="A1090" s="114" t="s">
        <v>361</v>
      </c>
      <c r="B1090" s="114"/>
      <c r="C1090" s="114"/>
      <c r="D1090" s="115" t="s">
        <v>298</v>
      </c>
      <c r="E1090" s="115"/>
      <c r="F1090" s="115" t="s">
        <v>299</v>
      </c>
      <c r="G1090" s="115" t="s">
        <v>276</v>
      </c>
      <c r="H1090" s="115"/>
      <c r="I1090" s="115" t="s">
        <v>300</v>
      </c>
      <c r="J1090" s="115"/>
      <c r="K1090" s="115" t="s">
        <v>301</v>
      </c>
    </row>
    <row r="1091" ht="21" customHeight="1" spans="1:11">
      <c r="A1091" s="116" t="s">
        <v>474</v>
      </c>
      <c r="B1091" s="117" t="s">
        <v>475</v>
      </c>
      <c r="C1091" s="117"/>
      <c r="D1091" s="116" t="s">
        <v>32</v>
      </c>
      <c r="E1091" s="116"/>
      <c r="F1091" s="116" t="s">
        <v>389</v>
      </c>
      <c r="G1091" s="118">
        <v>7.64</v>
      </c>
      <c r="H1091" s="118"/>
      <c r="I1091" s="119">
        <v>6.05</v>
      </c>
      <c r="J1091" s="119"/>
      <c r="K1091" s="119">
        <f>ROUND(ROUND(G1091,8)*I1091,2)</f>
        <v>46.22</v>
      </c>
    </row>
    <row r="1092" ht="15" customHeight="1" spans="1:11">
      <c r="A1092" s="56"/>
      <c r="B1092" s="56"/>
      <c r="C1092" s="56"/>
      <c r="D1092" s="56"/>
      <c r="E1092" s="56"/>
      <c r="F1092" s="56"/>
      <c r="G1092" s="120" t="s">
        <v>366</v>
      </c>
      <c r="H1092" s="120"/>
      <c r="I1092" s="120"/>
      <c r="J1092" s="120"/>
      <c r="K1092" s="121">
        <f>SUM(K1091:K1091)</f>
        <v>46.22</v>
      </c>
    </row>
    <row r="1093" ht="15" customHeight="1" spans="1:11">
      <c r="A1093" s="56"/>
      <c r="B1093" s="56"/>
      <c r="C1093" s="56"/>
      <c r="D1093" s="56"/>
      <c r="E1093" s="56"/>
      <c r="F1093" s="56"/>
      <c r="G1093" s="65" t="s">
        <v>304</v>
      </c>
      <c r="H1093" s="65"/>
      <c r="I1093" s="65"/>
      <c r="J1093" s="65"/>
      <c r="K1093" s="122">
        <f>ROUND(SUM(K1092),2)</f>
        <v>46.22</v>
      </c>
    </row>
    <row r="1094" ht="10.05" customHeight="1" spans="1:11">
      <c r="A1094" s="56"/>
      <c r="B1094" s="56"/>
      <c r="C1094" s="56"/>
      <c r="D1094" s="56"/>
      <c r="E1094" s="56"/>
      <c r="F1094" s="56"/>
      <c r="G1094" s="112"/>
      <c r="H1094" s="112"/>
      <c r="I1094" s="112"/>
      <c r="J1094" s="112"/>
      <c r="K1094" s="112"/>
    </row>
    <row r="1095" ht="27" customHeight="1" spans="1:11">
      <c r="A1095" s="113" t="s">
        <v>847</v>
      </c>
      <c r="B1095" s="113"/>
      <c r="C1095" s="113"/>
      <c r="D1095" s="113"/>
      <c r="E1095" s="113"/>
      <c r="F1095" s="113"/>
      <c r="G1095" s="113"/>
      <c r="H1095" s="113"/>
      <c r="I1095" s="113"/>
      <c r="J1095" s="113"/>
      <c r="K1095" s="113"/>
    </row>
    <row r="1096" ht="15" customHeight="1" spans="1:11">
      <c r="A1096" s="114" t="s">
        <v>339</v>
      </c>
      <c r="B1096" s="114"/>
      <c r="C1096" s="114"/>
      <c r="D1096" s="115" t="s">
        <v>298</v>
      </c>
      <c r="E1096" s="115"/>
      <c r="F1096" s="115" t="s">
        <v>299</v>
      </c>
      <c r="G1096" s="115" t="s">
        <v>276</v>
      </c>
      <c r="H1096" s="115"/>
      <c r="I1096" s="115" t="s">
        <v>300</v>
      </c>
      <c r="J1096" s="115"/>
      <c r="K1096" s="115" t="s">
        <v>301</v>
      </c>
    </row>
    <row r="1097" ht="21" customHeight="1" spans="1:11">
      <c r="A1097" s="116" t="s">
        <v>848</v>
      </c>
      <c r="B1097" s="117" t="s">
        <v>849</v>
      </c>
      <c r="C1097" s="117"/>
      <c r="D1097" s="116" t="s">
        <v>32</v>
      </c>
      <c r="E1097" s="116"/>
      <c r="F1097" s="116" t="s">
        <v>321</v>
      </c>
      <c r="G1097" s="118">
        <v>1</v>
      </c>
      <c r="H1097" s="118"/>
      <c r="I1097" s="119">
        <v>28.44</v>
      </c>
      <c r="J1097" s="119"/>
      <c r="K1097" s="119">
        <f>ROUND(ROUND(G1097,8)*I1097,2)</f>
        <v>28.44</v>
      </c>
    </row>
    <row r="1098" ht="18" customHeight="1" spans="1:11">
      <c r="A1098" s="56"/>
      <c r="B1098" s="56"/>
      <c r="C1098" s="56"/>
      <c r="D1098" s="56"/>
      <c r="E1098" s="56"/>
      <c r="F1098" s="56"/>
      <c r="G1098" s="120" t="s">
        <v>342</v>
      </c>
      <c r="H1098" s="120"/>
      <c r="I1098" s="120"/>
      <c r="J1098" s="120"/>
      <c r="K1098" s="121">
        <f>SUM(K1097:K1097)</f>
        <v>28.44</v>
      </c>
    </row>
    <row r="1099" ht="15" customHeight="1" spans="1:11">
      <c r="A1099" s="114" t="s">
        <v>329</v>
      </c>
      <c r="B1099" s="114"/>
      <c r="C1099" s="114"/>
      <c r="D1099" s="115" t="s">
        <v>298</v>
      </c>
      <c r="E1099" s="115"/>
      <c r="F1099" s="115" t="s">
        <v>299</v>
      </c>
      <c r="G1099" s="115" t="s">
        <v>276</v>
      </c>
      <c r="H1099" s="115"/>
      <c r="I1099" s="115" t="s">
        <v>300</v>
      </c>
      <c r="J1099" s="115"/>
      <c r="K1099" s="115" t="s">
        <v>301</v>
      </c>
    </row>
    <row r="1100" ht="46.05" customHeight="1" spans="1:11">
      <c r="A1100" s="116" t="s">
        <v>850</v>
      </c>
      <c r="B1100" s="117" t="s">
        <v>851</v>
      </c>
      <c r="C1100" s="117"/>
      <c r="D1100" s="116" t="s">
        <v>32</v>
      </c>
      <c r="E1100" s="116"/>
      <c r="F1100" s="116" t="s">
        <v>321</v>
      </c>
      <c r="G1100" s="118">
        <v>1</v>
      </c>
      <c r="H1100" s="118"/>
      <c r="I1100" s="119">
        <v>26.12</v>
      </c>
      <c r="J1100" s="119"/>
      <c r="K1100" s="119">
        <f>ROUND(ROUND(G1100,8)*I1100,2)</f>
        <v>26.12</v>
      </c>
    </row>
    <row r="1101" ht="46.05" customHeight="1" spans="1:11">
      <c r="A1101" s="116" t="s">
        <v>852</v>
      </c>
      <c r="B1101" s="117" t="s">
        <v>853</v>
      </c>
      <c r="C1101" s="117"/>
      <c r="D1101" s="116" t="s">
        <v>32</v>
      </c>
      <c r="E1101" s="116"/>
      <c r="F1101" s="116" t="s">
        <v>321</v>
      </c>
      <c r="G1101" s="118">
        <v>1</v>
      </c>
      <c r="H1101" s="118"/>
      <c r="I1101" s="119">
        <v>6.9</v>
      </c>
      <c r="J1101" s="119"/>
      <c r="K1101" s="119">
        <f>ROUND(ROUND(G1101,8)*I1101,2)</f>
        <v>6.9</v>
      </c>
    </row>
    <row r="1102" ht="15" customHeight="1" spans="1:11">
      <c r="A1102" s="56"/>
      <c r="B1102" s="56"/>
      <c r="C1102" s="56"/>
      <c r="D1102" s="56"/>
      <c r="E1102" s="56"/>
      <c r="F1102" s="56"/>
      <c r="G1102" s="120" t="s">
        <v>332</v>
      </c>
      <c r="H1102" s="120"/>
      <c r="I1102" s="120"/>
      <c r="J1102" s="120"/>
      <c r="K1102" s="121">
        <f>SUM(K1100:K1101)</f>
        <v>33.02</v>
      </c>
    </row>
    <row r="1103" ht="15" customHeight="1" spans="1:11">
      <c r="A1103" s="56"/>
      <c r="B1103" s="56"/>
      <c r="C1103" s="56"/>
      <c r="D1103" s="56"/>
      <c r="E1103" s="56"/>
      <c r="F1103" s="56"/>
      <c r="G1103" s="65" t="s">
        <v>304</v>
      </c>
      <c r="H1103" s="65"/>
      <c r="I1103" s="65"/>
      <c r="J1103" s="65"/>
      <c r="K1103" s="122">
        <f>ROUND(SUM(K1098,K1102),2)</f>
        <v>61.46</v>
      </c>
    </row>
    <row r="1104" ht="10.05" customHeight="1" spans="1:11">
      <c r="A1104" s="56"/>
      <c r="B1104" s="56"/>
      <c r="C1104" s="56"/>
      <c r="D1104" s="56"/>
      <c r="E1104" s="56"/>
      <c r="F1104" s="56"/>
      <c r="G1104" s="112"/>
      <c r="H1104" s="112"/>
      <c r="I1104" s="112"/>
      <c r="J1104" s="112"/>
      <c r="K1104" s="112"/>
    </row>
    <row r="1105" ht="27" customHeight="1" spans="1:11">
      <c r="A1105" s="113" t="s">
        <v>854</v>
      </c>
      <c r="B1105" s="113"/>
      <c r="C1105" s="113"/>
      <c r="D1105" s="113"/>
      <c r="E1105" s="113"/>
      <c r="F1105" s="113"/>
      <c r="G1105" s="113"/>
      <c r="H1105" s="113"/>
      <c r="I1105" s="113"/>
      <c r="J1105" s="113"/>
      <c r="K1105" s="113"/>
    </row>
    <row r="1106" ht="15" customHeight="1" spans="1:11">
      <c r="A1106" s="114" t="s">
        <v>339</v>
      </c>
      <c r="B1106" s="114"/>
      <c r="C1106" s="114"/>
      <c r="D1106" s="115" t="s">
        <v>298</v>
      </c>
      <c r="E1106" s="115"/>
      <c r="F1106" s="115" t="s">
        <v>299</v>
      </c>
      <c r="G1106" s="115" t="s">
        <v>276</v>
      </c>
      <c r="H1106" s="115"/>
      <c r="I1106" s="115" t="s">
        <v>300</v>
      </c>
      <c r="J1106" s="115"/>
      <c r="K1106" s="115" t="s">
        <v>301</v>
      </c>
    </row>
    <row r="1107" ht="21" customHeight="1" spans="1:11">
      <c r="A1107" s="116" t="s">
        <v>848</v>
      </c>
      <c r="B1107" s="117" t="s">
        <v>849</v>
      </c>
      <c r="C1107" s="117"/>
      <c r="D1107" s="116" t="s">
        <v>32</v>
      </c>
      <c r="E1107" s="116"/>
      <c r="F1107" s="116" t="s">
        <v>321</v>
      </c>
      <c r="G1107" s="118">
        <v>1</v>
      </c>
      <c r="H1107" s="118"/>
      <c r="I1107" s="119">
        <v>28.44</v>
      </c>
      <c r="J1107" s="119"/>
      <c r="K1107" s="119">
        <f>ROUND(ROUND(G1107,8)*I1107,2)</f>
        <v>28.44</v>
      </c>
    </row>
    <row r="1108" ht="18" customHeight="1" spans="1:11">
      <c r="A1108" s="56"/>
      <c r="B1108" s="56"/>
      <c r="C1108" s="56"/>
      <c r="D1108" s="56"/>
      <c r="E1108" s="56"/>
      <c r="F1108" s="56"/>
      <c r="G1108" s="120" t="s">
        <v>342</v>
      </c>
      <c r="H1108" s="120"/>
      <c r="I1108" s="120"/>
      <c r="J1108" s="120"/>
      <c r="K1108" s="121">
        <f>SUM(K1107:K1107)</f>
        <v>28.44</v>
      </c>
    </row>
    <row r="1109" ht="15" customHeight="1" spans="1:11">
      <c r="A1109" s="114" t="s">
        <v>329</v>
      </c>
      <c r="B1109" s="114"/>
      <c r="C1109" s="114"/>
      <c r="D1109" s="115" t="s">
        <v>298</v>
      </c>
      <c r="E1109" s="115"/>
      <c r="F1109" s="115" t="s">
        <v>299</v>
      </c>
      <c r="G1109" s="115" t="s">
        <v>276</v>
      </c>
      <c r="H1109" s="115"/>
      <c r="I1109" s="115" t="s">
        <v>300</v>
      </c>
      <c r="J1109" s="115"/>
      <c r="K1109" s="115" t="s">
        <v>301</v>
      </c>
    </row>
    <row r="1110" ht="46.05" customHeight="1" spans="1:11">
      <c r="A1110" s="116" t="s">
        <v>850</v>
      </c>
      <c r="B1110" s="117" t="s">
        <v>851</v>
      </c>
      <c r="C1110" s="117"/>
      <c r="D1110" s="116" t="s">
        <v>32</v>
      </c>
      <c r="E1110" s="116"/>
      <c r="F1110" s="116" t="s">
        <v>321</v>
      </c>
      <c r="G1110" s="118">
        <v>1</v>
      </c>
      <c r="H1110" s="118"/>
      <c r="I1110" s="119">
        <v>26.12</v>
      </c>
      <c r="J1110" s="119"/>
      <c r="K1110" s="119">
        <f>ROUND(ROUND(G1110,8)*I1110,2)</f>
        <v>26.12</v>
      </c>
    </row>
    <row r="1111" ht="46.05" customHeight="1" spans="1:11">
      <c r="A1111" s="116" t="s">
        <v>852</v>
      </c>
      <c r="B1111" s="117" t="s">
        <v>853</v>
      </c>
      <c r="C1111" s="117"/>
      <c r="D1111" s="116" t="s">
        <v>32</v>
      </c>
      <c r="E1111" s="116"/>
      <c r="F1111" s="116" t="s">
        <v>321</v>
      </c>
      <c r="G1111" s="118">
        <v>1</v>
      </c>
      <c r="H1111" s="118"/>
      <c r="I1111" s="119">
        <v>6.9</v>
      </c>
      <c r="J1111" s="119"/>
      <c r="K1111" s="119">
        <f>ROUND(ROUND(G1111,8)*I1111,2)</f>
        <v>6.9</v>
      </c>
    </row>
    <row r="1112" ht="46.05" customHeight="1" spans="1:11">
      <c r="A1112" s="116" t="s">
        <v>855</v>
      </c>
      <c r="B1112" s="117" t="s">
        <v>856</v>
      </c>
      <c r="C1112" s="117"/>
      <c r="D1112" s="116" t="s">
        <v>32</v>
      </c>
      <c r="E1112" s="116"/>
      <c r="F1112" s="116" t="s">
        <v>321</v>
      </c>
      <c r="G1112" s="118">
        <v>1</v>
      </c>
      <c r="H1112" s="118"/>
      <c r="I1112" s="119">
        <v>32.65</v>
      </c>
      <c r="J1112" s="119"/>
      <c r="K1112" s="119">
        <f>ROUND(ROUND(G1112,8)*I1112,2)</f>
        <v>32.65</v>
      </c>
    </row>
    <row r="1113" ht="46.05" customHeight="1" spans="1:11">
      <c r="A1113" s="116" t="s">
        <v>857</v>
      </c>
      <c r="B1113" s="117" t="s">
        <v>858</v>
      </c>
      <c r="C1113" s="117"/>
      <c r="D1113" s="116" t="s">
        <v>32</v>
      </c>
      <c r="E1113" s="116"/>
      <c r="F1113" s="116" t="s">
        <v>321</v>
      </c>
      <c r="G1113" s="118">
        <v>1</v>
      </c>
      <c r="H1113" s="118"/>
      <c r="I1113" s="119">
        <v>51.6</v>
      </c>
      <c r="J1113" s="119"/>
      <c r="K1113" s="119">
        <f>ROUND(ROUND(G1113,8)*I1113,2)</f>
        <v>51.6</v>
      </c>
    </row>
    <row r="1114" ht="15" customHeight="1" spans="1:11">
      <c r="A1114" s="56"/>
      <c r="B1114" s="56"/>
      <c r="C1114" s="56"/>
      <c r="D1114" s="56"/>
      <c r="E1114" s="56"/>
      <c r="F1114" s="56"/>
      <c r="G1114" s="120" t="s">
        <v>332</v>
      </c>
      <c r="H1114" s="120"/>
      <c r="I1114" s="120"/>
      <c r="J1114" s="120"/>
      <c r="K1114" s="121">
        <f>SUM(K1110:K1113)</f>
        <v>117.27</v>
      </c>
    </row>
    <row r="1115" ht="15" customHeight="1" spans="1:11">
      <c r="A1115" s="56"/>
      <c r="B1115" s="56"/>
      <c r="C1115" s="56"/>
      <c r="D1115" s="56"/>
      <c r="E1115" s="56"/>
      <c r="F1115" s="56"/>
      <c r="G1115" s="65" t="s">
        <v>304</v>
      </c>
      <c r="H1115" s="65"/>
      <c r="I1115" s="65"/>
      <c r="J1115" s="65"/>
      <c r="K1115" s="122">
        <f>ROUND(SUM(K1108,K1114),2)</f>
        <v>145.71</v>
      </c>
    </row>
    <row r="1116" ht="10.05" customHeight="1" spans="1:11">
      <c r="A1116" s="56"/>
      <c r="B1116" s="56"/>
      <c r="C1116" s="56"/>
      <c r="D1116" s="56"/>
      <c r="E1116" s="56"/>
      <c r="F1116" s="56"/>
      <c r="G1116" s="112"/>
      <c r="H1116" s="112"/>
      <c r="I1116" s="112"/>
      <c r="J1116" s="112"/>
      <c r="K1116" s="112"/>
    </row>
    <row r="1117" ht="27" customHeight="1" spans="1:11">
      <c r="A1117" s="113" t="s">
        <v>859</v>
      </c>
      <c r="B1117" s="113"/>
      <c r="C1117" s="113"/>
      <c r="D1117" s="113"/>
      <c r="E1117" s="113"/>
      <c r="F1117" s="113"/>
      <c r="G1117" s="113"/>
      <c r="H1117" s="113"/>
      <c r="I1117" s="113"/>
      <c r="J1117" s="113"/>
      <c r="K1117" s="113"/>
    </row>
    <row r="1118" ht="15" customHeight="1" spans="1:11">
      <c r="A1118" s="114" t="s">
        <v>318</v>
      </c>
      <c r="B1118" s="114"/>
      <c r="C1118" s="114"/>
      <c r="D1118" s="115" t="s">
        <v>298</v>
      </c>
      <c r="E1118" s="115"/>
      <c r="F1118" s="115" t="s">
        <v>299</v>
      </c>
      <c r="G1118" s="115" t="s">
        <v>276</v>
      </c>
      <c r="H1118" s="115"/>
      <c r="I1118" s="115" t="s">
        <v>300</v>
      </c>
      <c r="J1118" s="115"/>
      <c r="K1118" s="115" t="s">
        <v>301</v>
      </c>
    </row>
    <row r="1119" ht="55.05" customHeight="1" spans="1:11">
      <c r="A1119" s="116" t="s">
        <v>860</v>
      </c>
      <c r="B1119" s="117" t="s">
        <v>861</v>
      </c>
      <c r="C1119" s="117"/>
      <c r="D1119" s="116" t="s">
        <v>32</v>
      </c>
      <c r="E1119" s="116"/>
      <c r="F1119" s="116" t="s">
        <v>133</v>
      </c>
      <c r="G1119" s="118">
        <v>5.6e-5</v>
      </c>
      <c r="H1119" s="118"/>
      <c r="I1119" s="119">
        <v>466463.38</v>
      </c>
      <c r="J1119" s="119"/>
      <c r="K1119" s="119">
        <f>ROUND(ROUND(G1119,8)*I1119,2)</f>
        <v>26.12</v>
      </c>
    </row>
    <row r="1120" ht="15" customHeight="1" spans="1:11">
      <c r="A1120" s="56"/>
      <c r="B1120" s="56"/>
      <c r="C1120" s="56"/>
      <c r="D1120" s="56"/>
      <c r="E1120" s="56"/>
      <c r="F1120" s="56"/>
      <c r="G1120" s="120" t="s">
        <v>324</v>
      </c>
      <c r="H1120" s="120"/>
      <c r="I1120" s="120"/>
      <c r="J1120" s="120"/>
      <c r="K1120" s="121">
        <f>SUM(K1119:K1119)</f>
        <v>26.12</v>
      </c>
    </row>
    <row r="1121" ht="15" customHeight="1" spans="1:11">
      <c r="A1121" s="56"/>
      <c r="B1121" s="56"/>
      <c r="C1121" s="56"/>
      <c r="D1121" s="56"/>
      <c r="E1121" s="56"/>
      <c r="F1121" s="56"/>
      <c r="G1121" s="65" t="s">
        <v>304</v>
      </c>
      <c r="H1121" s="65"/>
      <c r="I1121" s="65"/>
      <c r="J1121" s="65"/>
      <c r="K1121" s="122">
        <f>ROUND(SUM(K1120),2)</f>
        <v>26.12</v>
      </c>
    </row>
    <row r="1122" ht="10.05" customHeight="1" spans="1:11">
      <c r="A1122" s="56"/>
      <c r="B1122" s="56"/>
      <c r="C1122" s="56"/>
      <c r="D1122" s="56"/>
      <c r="E1122" s="56"/>
      <c r="F1122" s="56"/>
      <c r="G1122" s="112"/>
      <c r="H1122" s="112"/>
      <c r="I1122" s="112"/>
      <c r="J1122" s="112"/>
      <c r="K1122" s="112"/>
    </row>
    <row r="1123" ht="19.95" customHeight="1" spans="1:11">
      <c r="A1123" s="113" t="s">
        <v>862</v>
      </c>
      <c r="B1123" s="113"/>
      <c r="C1123" s="113"/>
      <c r="D1123" s="113"/>
      <c r="E1123" s="113"/>
      <c r="F1123" s="113"/>
      <c r="G1123" s="113"/>
      <c r="H1123" s="113"/>
      <c r="I1123" s="113"/>
      <c r="J1123" s="113"/>
      <c r="K1123" s="113"/>
    </row>
    <row r="1124" ht="15" customHeight="1" spans="1:11">
      <c r="A1124" s="114" t="s">
        <v>318</v>
      </c>
      <c r="B1124" s="114"/>
      <c r="C1124" s="114"/>
      <c r="D1124" s="115" t="s">
        <v>298</v>
      </c>
      <c r="E1124" s="115"/>
      <c r="F1124" s="115" t="s">
        <v>299</v>
      </c>
      <c r="G1124" s="115" t="s">
        <v>276</v>
      </c>
      <c r="H1124" s="115"/>
      <c r="I1124" s="115" t="s">
        <v>300</v>
      </c>
      <c r="J1124" s="115"/>
      <c r="K1124" s="115" t="s">
        <v>301</v>
      </c>
    </row>
    <row r="1125" ht="55.05" customHeight="1" spans="1:11">
      <c r="A1125" s="116" t="s">
        <v>860</v>
      </c>
      <c r="B1125" s="117" t="s">
        <v>861</v>
      </c>
      <c r="C1125" s="117"/>
      <c r="D1125" s="116" t="s">
        <v>32</v>
      </c>
      <c r="E1125" s="116"/>
      <c r="F1125" s="116" t="s">
        <v>133</v>
      </c>
      <c r="G1125" s="118">
        <v>1.48e-5</v>
      </c>
      <c r="H1125" s="118"/>
      <c r="I1125" s="119">
        <v>466463.38</v>
      </c>
      <c r="J1125" s="119"/>
      <c r="K1125" s="119">
        <f>ROUND(ROUND(G1125,8)*I1125,2)</f>
        <v>6.9</v>
      </c>
    </row>
    <row r="1126" ht="15" customHeight="1" spans="1:11">
      <c r="A1126" s="56"/>
      <c r="B1126" s="56"/>
      <c r="C1126" s="56"/>
      <c r="D1126" s="56"/>
      <c r="E1126" s="56"/>
      <c r="F1126" s="56"/>
      <c r="G1126" s="120" t="s">
        <v>324</v>
      </c>
      <c r="H1126" s="120"/>
      <c r="I1126" s="120"/>
      <c r="J1126" s="120"/>
      <c r="K1126" s="121">
        <f>SUM(K1125:K1125)</f>
        <v>6.9</v>
      </c>
    </row>
    <row r="1127" ht="15" customHeight="1" spans="1:11">
      <c r="A1127" s="56"/>
      <c r="B1127" s="56"/>
      <c r="C1127" s="56"/>
      <c r="D1127" s="56"/>
      <c r="E1127" s="56"/>
      <c r="F1127" s="56"/>
      <c r="G1127" s="65" t="s">
        <v>304</v>
      </c>
      <c r="H1127" s="65"/>
      <c r="I1127" s="65"/>
      <c r="J1127" s="65"/>
      <c r="K1127" s="122">
        <f>ROUND(SUM(K1126),2)</f>
        <v>6.9</v>
      </c>
    </row>
    <row r="1128" ht="10.05" customHeight="1" spans="1:11">
      <c r="A1128" s="56"/>
      <c r="B1128" s="56"/>
      <c r="C1128" s="56"/>
      <c r="D1128" s="56"/>
      <c r="E1128" s="56"/>
      <c r="F1128" s="56"/>
      <c r="G1128" s="112"/>
      <c r="H1128" s="112"/>
      <c r="I1128" s="112"/>
      <c r="J1128" s="112"/>
      <c r="K1128" s="112"/>
    </row>
    <row r="1129" ht="27" customHeight="1" spans="1:11">
      <c r="A1129" s="113" t="s">
        <v>863</v>
      </c>
      <c r="B1129" s="113"/>
      <c r="C1129" s="113"/>
      <c r="D1129" s="113"/>
      <c r="E1129" s="113"/>
      <c r="F1129" s="113"/>
      <c r="G1129" s="113"/>
      <c r="H1129" s="113"/>
      <c r="I1129" s="113"/>
      <c r="J1129" s="113"/>
      <c r="K1129" s="113"/>
    </row>
    <row r="1130" ht="15" customHeight="1" spans="1:11">
      <c r="A1130" s="114" t="s">
        <v>318</v>
      </c>
      <c r="B1130" s="114"/>
      <c r="C1130" s="114"/>
      <c r="D1130" s="115" t="s">
        <v>298</v>
      </c>
      <c r="E1130" s="115"/>
      <c r="F1130" s="115" t="s">
        <v>299</v>
      </c>
      <c r="G1130" s="115" t="s">
        <v>276</v>
      </c>
      <c r="H1130" s="115"/>
      <c r="I1130" s="115" t="s">
        <v>300</v>
      </c>
      <c r="J1130" s="115"/>
      <c r="K1130" s="115" t="s">
        <v>301</v>
      </c>
    </row>
    <row r="1131" ht="55.05" customHeight="1" spans="1:11">
      <c r="A1131" s="116" t="s">
        <v>860</v>
      </c>
      <c r="B1131" s="117" t="s">
        <v>861</v>
      </c>
      <c r="C1131" s="117"/>
      <c r="D1131" s="116" t="s">
        <v>32</v>
      </c>
      <c r="E1131" s="116"/>
      <c r="F1131" s="116" t="s">
        <v>133</v>
      </c>
      <c r="G1131" s="118">
        <v>7e-5</v>
      </c>
      <c r="H1131" s="118"/>
      <c r="I1131" s="119">
        <v>466463.38</v>
      </c>
      <c r="J1131" s="119"/>
      <c r="K1131" s="119">
        <f>ROUND(ROUND(G1131,8)*I1131,2)</f>
        <v>32.65</v>
      </c>
    </row>
    <row r="1132" ht="15" customHeight="1" spans="1:11">
      <c r="A1132" s="56"/>
      <c r="B1132" s="56"/>
      <c r="C1132" s="56"/>
      <c r="D1132" s="56"/>
      <c r="E1132" s="56"/>
      <c r="F1132" s="56"/>
      <c r="G1132" s="120" t="s">
        <v>324</v>
      </c>
      <c r="H1132" s="120"/>
      <c r="I1132" s="120"/>
      <c r="J1132" s="120"/>
      <c r="K1132" s="121">
        <f>SUM(K1131:K1131)</f>
        <v>32.65</v>
      </c>
    </row>
    <row r="1133" ht="15" customHeight="1" spans="1:11">
      <c r="A1133" s="56"/>
      <c r="B1133" s="56"/>
      <c r="C1133" s="56"/>
      <c r="D1133" s="56"/>
      <c r="E1133" s="56"/>
      <c r="F1133" s="56"/>
      <c r="G1133" s="65" t="s">
        <v>304</v>
      </c>
      <c r="H1133" s="65"/>
      <c r="I1133" s="65"/>
      <c r="J1133" s="65"/>
      <c r="K1133" s="122">
        <f>ROUND(SUM(K1132),2)</f>
        <v>32.65</v>
      </c>
    </row>
    <row r="1134" ht="10.05" customHeight="1" spans="1:11">
      <c r="A1134" s="56"/>
      <c r="B1134" s="56"/>
      <c r="C1134" s="56"/>
      <c r="D1134" s="56"/>
      <c r="E1134" s="56"/>
      <c r="F1134" s="56"/>
      <c r="G1134" s="112"/>
      <c r="H1134" s="112"/>
      <c r="I1134" s="112"/>
      <c r="J1134" s="112"/>
      <c r="K1134" s="112"/>
    </row>
    <row r="1135" ht="27" customHeight="1" spans="1:11">
      <c r="A1135" s="113" t="s">
        <v>864</v>
      </c>
      <c r="B1135" s="113"/>
      <c r="C1135" s="113"/>
      <c r="D1135" s="113"/>
      <c r="E1135" s="113"/>
      <c r="F1135" s="113"/>
      <c r="G1135" s="113"/>
      <c r="H1135" s="113"/>
      <c r="I1135" s="113"/>
      <c r="J1135" s="113"/>
      <c r="K1135" s="113"/>
    </row>
    <row r="1136" ht="15" customHeight="1" spans="1:11">
      <c r="A1136" s="114" t="s">
        <v>361</v>
      </c>
      <c r="B1136" s="114"/>
      <c r="C1136" s="114"/>
      <c r="D1136" s="115" t="s">
        <v>298</v>
      </c>
      <c r="E1136" s="115"/>
      <c r="F1136" s="115" t="s">
        <v>299</v>
      </c>
      <c r="G1136" s="115" t="s">
        <v>276</v>
      </c>
      <c r="H1136" s="115"/>
      <c r="I1136" s="115" t="s">
        <v>300</v>
      </c>
      <c r="J1136" s="115"/>
      <c r="K1136" s="115" t="s">
        <v>301</v>
      </c>
    </row>
    <row r="1137" ht="21" customHeight="1" spans="1:11">
      <c r="A1137" s="116" t="s">
        <v>474</v>
      </c>
      <c r="B1137" s="117" t="s">
        <v>475</v>
      </c>
      <c r="C1137" s="117"/>
      <c r="D1137" s="116" t="s">
        <v>32</v>
      </c>
      <c r="E1137" s="116"/>
      <c r="F1137" s="116" t="s">
        <v>389</v>
      </c>
      <c r="G1137" s="118">
        <v>8.53</v>
      </c>
      <c r="H1137" s="118"/>
      <c r="I1137" s="119">
        <v>6.05</v>
      </c>
      <c r="J1137" s="119"/>
      <c r="K1137" s="119">
        <f>ROUND(ROUND(G1137,8)*I1137,2)</f>
        <v>51.61</v>
      </c>
    </row>
    <row r="1138" ht="15" customHeight="1" spans="1:11">
      <c r="A1138" s="56"/>
      <c r="B1138" s="56"/>
      <c r="C1138" s="56"/>
      <c r="D1138" s="56"/>
      <c r="E1138" s="56"/>
      <c r="F1138" s="56"/>
      <c r="G1138" s="120" t="s">
        <v>366</v>
      </c>
      <c r="H1138" s="120"/>
      <c r="I1138" s="120"/>
      <c r="J1138" s="120"/>
      <c r="K1138" s="121">
        <f>SUM(K1137:K1137)</f>
        <v>51.61</v>
      </c>
    </row>
    <row r="1139" ht="15" customHeight="1" spans="1:11">
      <c r="A1139" s="56"/>
      <c r="B1139" s="56"/>
      <c r="C1139" s="56"/>
      <c r="D1139" s="56"/>
      <c r="E1139" s="56"/>
      <c r="F1139" s="56"/>
      <c r="G1139" s="65" t="s">
        <v>304</v>
      </c>
      <c r="H1139" s="65"/>
      <c r="I1139" s="65"/>
      <c r="J1139" s="65"/>
      <c r="K1139" s="122">
        <f>ROUND(SUM(K1138),2)</f>
        <v>51.61</v>
      </c>
    </row>
    <row r="1140" ht="10.05" customHeight="1" spans="1:11">
      <c r="A1140" s="56"/>
      <c r="B1140" s="56"/>
      <c r="C1140" s="56"/>
      <c r="D1140" s="56"/>
      <c r="E1140" s="56"/>
      <c r="F1140" s="56"/>
      <c r="G1140" s="112"/>
      <c r="H1140" s="112"/>
      <c r="I1140" s="112"/>
      <c r="J1140" s="112"/>
      <c r="K1140" s="112"/>
    </row>
    <row r="1141" ht="19.95" customHeight="1" spans="1:11">
      <c r="A1141" s="113" t="s">
        <v>865</v>
      </c>
      <c r="B1141" s="113"/>
      <c r="C1141" s="113"/>
      <c r="D1141" s="113"/>
      <c r="E1141" s="113"/>
      <c r="F1141" s="113"/>
      <c r="G1141" s="113"/>
      <c r="H1141" s="113"/>
      <c r="I1141" s="113"/>
      <c r="J1141" s="113"/>
      <c r="K1141" s="113"/>
    </row>
    <row r="1142" ht="15" customHeight="1" spans="1:11">
      <c r="A1142" s="114" t="s">
        <v>339</v>
      </c>
      <c r="B1142" s="114"/>
      <c r="C1142" s="114"/>
      <c r="D1142" s="115" t="s">
        <v>298</v>
      </c>
      <c r="E1142" s="115"/>
      <c r="F1142" s="115" t="s">
        <v>299</v>
      </c>
      <c r="G1142" s="115" t="s">
        <v>276</v>
      </c>
      <c r="H1142" s="115"/>
      <c r="I1142" s="115" t="s">
        <v>300</v>
      </c>
      <c r="J1142" s="115"/>
      <c r="K1142" s="115" t="s">
        <v>301</v>
      </c>
    </row>
    <row r="1143" ht="21" customHeight="1" spans="1:11">
      <c r="A1143" s="116" t="s">
        <v>866</v>
      </c>
      <c r="B1143" s="117" t="s">
        <v>867</v>
      </c>
      <c r="C1143" s="117"/>
      <c r="D1143" s="116" t="s">
        <v>32</v>
      </c>
      <c r="E1143" s="116"/>
      <c r="F1143" s="116" t="s">
        <v>321</v>
      </c>
      <c r="G1143" s="118">
        <v>1</v>
      </c>
      <c r="H1143" s="118"/>
      <c r="I1143" s="119">
        <v>25.82</v>
      </c>
      <c r="J1143" s="119"/>
      <c r="K1143" s="119">
        <f>ROUND(ROUND(G1143,8)*I1143,2)</f>
        <v>25.82</v>
      </c>
    </row>
    <row r="1144" ht="18" customHeight="1" spans="1:11">
      <c r="A1144" s="56"/>
      <c r="B1144" s="56"/>
      <c r="C1144" s="56"/>
      <c r="D1144" s="56"/>
      <c r="E1144" s="56"/>
      <c r="F1144" s="56"/>
      <c r="G1144" s="120" t="s">
        <v>342</v>
      </c>
      <c r="H1144" s="120"/>
      <c r="I1144" s="120"/>
      <c r="J1144" s="120"/>
      <c r="K1144" s="121">
        <f>SUM(K1143:K1143)</f>
        <v>25.82</v>
      </c>
    </row>
    <row r="1145" ht="15" customHeight="1" spans="1:11">
      <c r="A1145" s="114" t="s">
        <v>329</v>
      </c>
      <c r="B1145" s="114"/>
      <c r="C1145" s="114"/>
      <c r="D1145" s="115" t="s">
        <v>298</v>
      </c>
      <c r="E1145" s="115"/>
      <c r="F1145" s="115" t="s">
        <v>299</v>
      </c>
      <c r="G1145" s="115" t="s">
        <v>276</v>
      </c>
      <c r="H1145" s="115"/>
      <c r="I1145" s="115" t="s">
        <v>300</v>
      </c>
      <c r="J1145" s="115"/>
      <c r="K1145" s="115" t="s">
        <v>301</v>
      </c>
    </row>
    <row r="1146" ht="37.95" customHeight="1" spans="1:11">
      <c r="A1146" s="116" t="s">
        <v>868</v>
      </c>
      <c r="B1146" s="117" t="s">
        <v>869</v>
      </c>
      <c r="C1146" s="117"/>
      <c r="D1146" s="116" t="s">
        <v>32</v>
      </c>
      <c r="E1146" s="116"/>
      <c r="F1146" s="116" t="s">
        <v>321</v>
      </c>
      <c r="G1146" s="118">
        <v>1</v>
      </c>
      <c r="H1146" s="118"/>
      <c r="I1146" s="119">
        <v>50.35</v>
      </c>
      <c r="J1146" s="119"/>
      <c r="K1146" s="119">
        <f>ROUND(ROUND(G1146,8)*I1146,2)</f>
        <v>50.35</v>
      </c>
    </row>
    <row r="1147" ht="28.95" customHeight="1" spans="1:11">
      <c r="A1147" s="116" t="s">
        <v>870</v>
      </c>
      <c r="B1147" s="117" t="s">
        <v>871</v>
      </c>
      <c r="C1147" s="117"/>
      <c r="D1147" s="116" t="s">
        <v>32</v>
      </c>
      <c r="E1147" s="116"/>
      <c r="F1147" s="116" t="s">
        <v>321</v>
      </c>
      <c r="G1147" s="118">
        <v>1</v>
      </c>
      <c r="H1147" s="118"/>
      <c r="I1147" s="119">
        <v>13.5</v>
      </c>
      <c r="J1147" s="119"/>
      <c r="K1147" s="119">
        <f>ROUND(ROUND(G1147,8)*I1147,2)</f>
        <v>13.5</v>
      </c>
    </row>
    <row r="1148" ht="15" customHeight="1" spans="1:11">
      <c r="A1148" s="56"/>
      <c r="B1148" s="56"/>
      <c r="C1148" s="56"/>
      <c r="D1148" s="56"/>
      <c r="E1148" s="56"/>
      <c r="F1148" s="56"/>
      <c r="G1148" s="120" t="s">
        <v>332</v>
      </c>
      <c r="H1148" s="120"/>
      <c r="I1148" s="120"/>
      <c r="J1148" s="120"/>
      <c r="K1148" s="121">
        <f>SUM(K1146:K1147)</f>
        <v>63.85</v>
      </c>
    </row>
    <row r="1149" ht="15" customHeight="1" spans="1:11">
      <c r="A1149" s="56"/>
      <c r="B1149" s="56"/>
      <c r="C1149" s="56"/>
      <c r="D1149" s="56"/>
      <c r="E1149" s="56"/>
      <c r="F1149" s="56"/>
      <c r="G1149" s="65" t="s">
        <v>304</v>
      </c>
      <c r="H1149" s="65"/>
      <c r="I1149" s="65"/>
      <c r="J1149" s="65"/>
      <c r="K1149" s="122">
        <f>ROUND(SUM(K1144,K1148),2)</f>
        <v>89.67</v>
      </c>
    </row>
    <row r="1150" ht="10.05" customHeight="1" spans="1:11">
      <c r="A1150" s="56"/>
      <c r="B1150" s="56"/>
      <c r="C1150" s="56"/>
      <c r="D1150" s="56"/>
      <c r="E1150" s="56"/>
      <c r="F1150" s="56"/>
      <c r="G1150" s="112"/>
      <c r="H1150" s="112"/>
      <c r="I1150" s="112"/>
      <c r="J1150" s="112"/>
      <c r="K1150" s="112"/>
    </row>
    <row r="1151" ht="19.95" customHeight="1" spans="1:11">
      <c r="A1151" s="113" t="s">
        <v>872</v>
      </c>
      <c r="B1151" s="113"/>
      <c r="C1151" s="113"/>
      <c r="D1151" s="113"/>
      <c r="E1151" s="113"/>
      <c r="F1151" s="113"/>
      <c r="G1151" s="113"/>
      <c r="H1151" s="113"/>
      <c r="I1151" s="113"/>
      <c r="J1151" s="113"/>
      <c r="K1151" s="113"/>
    </row>
    <row r="1152" ht="15" customHeight="1" spans="1:11">
      <c r="A1152" s="114" t="s">
        <v>339</v>
      </c>
      <c r="B1152" s="114"/>
      <c r="C1152" s="114"/>
      <c r="D1152" s="115" t="s">
        <v>298</v>
      </c>
      <c r="E1152" s="115"/>
      <c r="F1152" s="115" t="s">
        <v>299</v>
      </c>
      <c r="G1152" s="115" t="s">
        <v>276</v>
      </c>
      <c r="H1152" s="115"/>
      <c r="I1152" s="115" t="s">
        <v>300</v>
      </c>
      <c r="J1152" s="115"/>
      <c r="K1152" s="115" t="s">
        <v>301</v>
      </c>
    </row>
    <row r="1153" ht="21" customHeight="1" spans="1:11">
      <c r="A1153" s="116" t="s">
        <v>866</v>
      </c>
      <c r="B1153" s="117" t="s">
        <v>867</v>
      </c>
      <c r="C1153" s="117"/>
      <c r="D1153" s="116" t="s">
        <v>32</v>
      </c>
      <c r="E1153" s="116"/>
      <c r="F1153" s="116" t="s">
        <v>321</v>
      </c>
      <c r="G1153" s="118">
        <v>1</v>
      </c>
      <c r="H1153" s="118"/>
      <c r="I1153" s="119">
        <v>25.82</v>
      </c>
      <c r="J1153" s="119"/>
      <c r="K1153" s="119">
        <f>ROUND(ROUND(G1153,8)*I1153,2)</f>
        <v>25.82</v>
      </c>
    </row>
    <row r="1154" ht="18" customHeight="1" spans="1:11">
      <c r="A1154" s="56"/>
      <c r="B1154" s="56"/>
      <c r="C1154" s="56"/>
      <c r="D1154" s="56"/>
      <c r="E1154" s="56"/>
      <c r="F1154" s="56"/>
      <c r="G1154" s="120" t="s">
        <v>342</v>
      </c>
      <c r="H1154" s="120"/>
      <c r="I1154" s="120"/>
      <c r="J1154" s="120"/>
      <c r="K1154" s="121">
        <f>SUM(K1153:K1153)</f>
        <v>25.82</v>
      </c>
    </row>
    <row r="1155" ht="15" customHeight="1" spans="1:11">
      <c r="A1155" s="114" t="s">
        <v>329</v>
      </c>
      <c r="B1155" s="114"/>
      <c r="C1155" s="114"/>
      <c r="D1155" s="115" t="s">
        <v>298</v>
      </c>
      <c r="E1155" s="115"/>
      <c r="F1155" s="115" t="s">
        <v>299</v>
      </c>
      <c r="G1155" s="115" t="s">
        <v>276</v>
      </c>
      <c r="H1155" s="115"/>
      <c r="I1155" s="115" t="s">
        <v>300</v>
      </c>
      <c r="J1155" s="115"/>
      <c r="K1155" s="115" t="s">
        <v>301</v>
      </c>
    </row>
    <row r="1156" ht="37.95" customHeight="1" spans="1:11">
      <c r="A1156" s="116" t="s">
        <v>868</v>
      </c>
      <c r="B1156" s="117" t="s">
        <v>869</v>
      </c>
      <c r="C1156" s="117"/>
      <c r="D1156" s="116" t="s">
        <v>32</v>
      </c>
      <c r="E1156" s="116"/>
      <c r="F1156" s="116" t="s">
        <v>321</v>
      </c>
      <c r="G1156" s="118">
        <v>1</v>
      </c>
      <c r="H1156" s="118"/>
      <c r="I1156" s="119">
        <v>50.35</v>
      </c>
      <c r="J1156" s="119"/>
      <c r="K1156" s="119">
        <f>ROUND(ROUND(G1156,8)*I1156,2)</f>
        <v>50.35</v>
      </c>
    </row>
    <row r="1157" ht="28.95" customHeight="1" spans="1:11">
      <c r="A1157" s="116" t="s">
        <v>870</v>
      </c>
      <c r="B1157" s="117" t="s">
        <v>871</v>
      </c>
      <c r="C1157" s="117"/>
      <c r="D1157" s="116" t="s">
        <v>32</v>
      </c>
      <c r="E1157" s="116"/>
      <c r="F1157" s="116" t="s">
        <v>321</v>
      </c>
      <c r="G1157" s="118">
        <v>1</v>
      </c>
      <c r="H1157" s="118"/>
      <c r="I1157" s="119">
        <v>13.5</v>
      </c>
      <c r="J1157" s="119"/>
      <c r="K1157" s="119">
        <f>ROUND(ROUND(G1157,8)*I1157,2)</f>
        <v>13.5</v>
      </c>
    </row>
    <row r="1158" ht="37.95" customHeight="1" spans="1:11">
      <c r="A1158" s="116" t="s">
        <v>873</v>
      </c>
      <c r="B1158" s="117" t="s">
        <v>874</v>
      </c>
      <c r="C1158" s="117"/>
      <c r="D1158" s="116" t="s">
        <v>32</v>
      </c>
      <c r="E1158" s="116"/>
      <c r="F1158" s="116" t="s">
        <v>321</v>
      </c>
      <c r="G1158" s="118">
        <v>1</v>
      </c>
      <c r="H1158" s="118"/>
      <c r="I1158" s="119">
        <v>63.01</v>
      </c>
      <c r="J1158" s="119"/>
      <c r="K1158" s="119">
        <f>ROUND(ROUND(G1158,8)*I1158,2)</f>
        <v>63.01</v>
      </c>
    </row>
    <row r="1159" ht="37.95" customHeight="1" spans="1:11">
      <c r="A1159" s="116" t="s">
        <v>875</v>
      </c>
      <c r="B1159" s="117" t="s">
        <v>876</v>
      </c>
      <c r="C1159" s="117"/>
      <c r="D1159" s="116" t="s">
        <v>32</v>
      </c>
      <c r="E1159" s="116"/>
      <c r="F1159" s="116" t="s">
        <v>321</v>
      </c>
      <c r="G1159" s="118">
        <v>1</v>
      </c>
      <c r="H1159" s="118"/>
      <c r="I1159" s="119">
        <v>64.55</v>
      </c>
      <c r="J1159" s="119"/>
      <c r="K1159" s="119">
        <f>ROUND(ROUND(G1159,8)*I1159,2)</f>
        <v>64.55</v>
      </c>
    </row>
    <row r="1160" ht="15" customHeight="1" spans="1:11">
      <c r="A1160" s="56"/>
      <c r="B1160" s="56"/>
      <c r="C1160" s="56"/>
      <c r="D1160" s="56"/>
      <c r="E1160" s="56"/>
      <c r="F1160" s="56"/>
      <c r="G1160" s="120" t="s">
        <v>332</v>
      </c>
      <c r="H1160" s="120"/>
      <c r="I1160" s="120"/>
      <c r="J1160" s="120"/>
      <c r="K1160" s="121">
        <f>SUM(K1156:K1159)</f>
        <v>191.41</v>
      </c>
    </row>
    <row r="1161" ht="15" customHeight="1" spans="1:11">
      <c r="A1161" s="56"/>
      <c r="B1161" s="56"/>
      <c r="C1161" s="56"/>
      <c r="D1161" s="56"/>
      <c r="E1161" s="56"/>
      <c r="F1161" s="56"/>
      <c r="G1161" s="65" t="s">
        <v>304</v>
      </c>
      <c r="H1161" s="65"/>
      <c r="I1161" s="65"/>
      <c r="J1161" s="65"/>
      <c r="K1161" s="122">
        <f>ROUND(SUM(K1154,K1160),2)</f>
        <v>217.23</v>
      </c>
    </row>
    <row r="1162" ht="10.05" customHeight="1" spans="1:11">
      <c r="A1162" s="56"/>
      <c r="B1162" s="56"/>
      <c r="C1162" s="56"/>
      <c r="D1162" s="56"/>
      <c r="E1162" s="56"/>
      <c r="F1162" s="56"/>
      <c r="G1162" s="112"/>
      <c r="H1162" s="112"/>
      <c r="I1162" s="112"/>
      <c r="J1162" s="112"/>
      <c r="K1162" s="112"/>
    </row>
    <row r="1163" ht="19.95" customHeight="1" spans="1:11">
      <c r="A1163" s="113" t="s">
        <v>877</v>
      </c>
      <c r="B1163" s="113"/>
      <c r="C1163" s="113"/>
      <c r="D1163" s="113"/>
      <c r="E1163" s="113"/>
      <c r="F1163" s="113"/>
      <c r="G1163" s="113"/>
      <c r="H1163" s="113"/>
      <c r="I1163" s="113"/>
      <c r="J1163" s="113"/>
      <c r="K1163" s="113"/>
    </row>
    <row r="1164" ht="15" customHeight="1" spans="1:11">
      <c r="A1164" s="114" t="s">
        <v>318</v>
      </c>
      <c r="B1164" s="114"/>
      <c r="C1164" s="114"/>
      <c r="D1164" s="115" t="s">
        <v>298</v>
      </c>
      <c r="E1164" s="115"/>
      <c r="F1164" s="115" t="s">
        <v>299</v>
      </c>
      <c r="G1164" s="115" t="s">
        <v>276</v>
      </c>
      <c r="H1164" s="115"/>
      <c r="I1164" s="115" t="s">
        <v>300</v>
      </c>
      <c r="J1164" s="115"/>
      <c r="K1164" s="115" t="s">
        <v>301</v>
      </c>
    </row>
    <row r="1165" ht="28.95" customHeight="1" spans="1:11">
      <c r="A1165" s="116" t="s">
        <v>878</v>
      </c>
      <c r="B1165" s="117" t="s">
        <v>879</v>
      </c>
      <c r="C1165" s="117"/>
      <c r="D1165" s="116" t="s">
        <v>32</v>
      </c>
      <c r="E1165" s="116"/>
      <c r="F1165" s="116" t="s">
        <v>133</v>
      </c>
      <c r="G1165" s="118">
        <v>5.33e-5</v>
      </c>
      <c r="H1165" s="118"/>
      <c r="I1165" s="119">
        <v>944749.59</v>
      </c>
      <c r="J1165" s="119"/>
      <c r="K1165" s="119">
        <f>ROUND(ROUND(G1165,8)*I1165,2)</f>
        <v>50.36</v>
      </c>
    </row>
    <row r="1166" ht="15" customHeight="1" spans="1:11">
      <c r="A1166" s="56"/>
      <c r="B1166" s="56"/>
      <c r="C1166" s="56"/>
      <c r="D1166" s="56"/>
      <c r="E1166" s="56"/>
      <c r="F1166" s="56"/>
      <c r="G1166" s="120" t="s">
        <v>324</v>
      </c>
      <c r="H1166" s="120"/>
      <c r="I1166" s="120"/>
      <c r="J1166" s="120"/>
      <c r="K1166" s="121">
        <f>SUM(K1165:K1165)</f>
        <v>50.36</v>
      </c>
    </row>
    <row r="1167" ht="15" customHeight="1" spans="1:11">
      <c r="A1167" s="56"/>
      <c r="B1167" s="56"/>
      <c r="C1167" s="56"/>
      <c r="D1167" s="56"/>
      <c r="E1167" s="56"/>
      <c r="F1167" s="56"/>
      <c r="G1167" s="65" t="s">
        <v>304</v>
      </c>
      <c r="H1167" s="65"/>
      <c r="I1167" s="65"/>
      <c r="J1167" s="65"/>
      <c r="K1167" s="122">
        <f>ROUND(SUM(K1166),2)</f>
        <v>50.36</v>
      </c>
    </row>
    <row r="1168" ht="10.05" customHeight="1" spans="1:11">
      <c r="A1168" s="56"/>
      <c r="B1168" s="56"/>
      <c r="C1168" s="56"/>
      <c r="D1168" s="56"/>
      <c r="E1168" s="56"/>
      <c r="F1168" s="56"/>
      <c r="G1168" s="112"/>
      <c r="H1168" s="112"/>
      <c r="I1168" s="112"/>
      <c r="J1168" s="112"/>
      <c r="K1168" s="112"/>
    </row>
    <row r="1169" ht="19.95" customHeight="1" spans="1:11">
      <c r="A1169" s="113" t="s">
        <v>880</v>
      </c>
      <c r="B1169" s="113"/>
      <c r="C1169" s="113"/>
      <c r="D1169" s="113"/>
      <c r="E1169" s="113"/>
      <c r="F1169" s="113"/>
      <c r="G1169" s="113"/>
      <c r="H1169" s="113"/>
      <c r="I1169" s="113"/>
      <c r="J1169" s="113"/>
      <c r="K1169" s="113"/>
    </row>
    <row r="1170" ht="15" customHeight="1" spans="1:11">
      <c r="A1170" s="114" t="s">
        <v>318</v>
      </c>
      <c r="B1170" s="114"/>
      <c r="C1170" s="114"/>
      <c r="D1170" s="115" t="s">
        <v>298</v>
      </c>
      <c r="E1170" s="115"/>
      <c r="F1170" s="115" t="s">
        <v>299</v>
      </c>
      <c r="G1170" s="115" t="s">
        <v>276</v>
      </c>
      <c r="H1170" s="115"/>
      <c r="I1170" s="115" t="s">
        <v>300</v>
      </c>
      <c r="J1170" s="115"/>
      <c r="K1170" s="115" t="s">
        <v>301</v>
      </c>
    </row>
    <row r="1171" ht="28.95" customHeight="1" spans="1:11">
      <c r="A1171" s="116" t="s">
        <v>878</v>
      </c>
      <c r="B1171" s="117" t="s">
        <v>879</v>
      </c>
      <c r="C1171" s="117"/>
      <c r="D1171" s="116" t="s">
        <v>32</v>
      </c>
      <c r="E1171" s="116"/>
      <c r="F1171" s="116" t="s">
        <v>133</v>
      </c>
      <c r="G1171" s="118">
        <v>1.43e-5</v>
      </c>
      <c r="H1171" s="118"/>
      <c r="I1171" s="119">
        <v>944749.59</v>
      </c>
      <c r="J1171" s="119"/>
      <c r="K1171" s="119">
        <f>ROUND(ROUND(G1171,8)*I1171,2)</f>
        <v>13.51</v>
      </c>
    </row>
    <row r="1172" ht="15" customHeight="1" spans="1:11">
      <c r="A1172" s="56"/>
      <c r="B1172" s="56"/>
      <c r="C1172" s="56"/>
      <c r="D1172" s="56"/>
      <c r="E1172" s="56"/>
      <c r="F1172" s="56"/>
      <c r="G1172" s="120" t="s">
        <v>324</v>
      </c>
      <c r="H1172" s="120"/>
      <c r="I1172" s="120"/>
      <c r="J1172" s="120"/>
      <c r="K1172" s="121">
        <f>SUM(K1171:K1171)</f>
        <v>13.51</v>
      </c>
    </row>
    <row r="1173" ht="15" customHeight="1" spans="1:11">
      <c r="A1173" s="56"/>
      <c r="B1173" s="56"/>
      <c r="C1173" s="56"/>
      <c r="D1173" s="56"/>
      <c r="E1173" s="56"/>
      <c r="F1173" s="56"/>
      <c r="G1173" s="65" t="s">
        <v>304</v>
      </c>
      <c r="H1173" s="65"/>
      <c r="I1173" s="65"/>
      <c r="J1173" s="65"/>
      <c r="K1173" s="122">
        <f>ROUND(SUM(K1172),2)</f>
        <v>13.51</v>
      </c>
    </row>
    <row r="1174" ht="10.05" customHeight="1" spans="1:11">
      <c r="A1174" s="56"/>
      <c r="B1174" s="56"/>
      <c r="C1174" s="56"/>
      <c r="D1174" s="56"/>
      <c r="E1174" s="56"/>
      <c r="F1174" s="56"/>
      <c r="G1174" s="112"/>
      <c r="H1174" s="112"/>
      <c r="I1174" s="112"/>
      <c r="J1174" s="112"/>
      <c r="K1174" s="112"/>
    </row>
    <row r="1175" ht="19.95" customHeight="1" spans="1:11">
      <c r="A1175" s="113" t="s">
        <v>881</v>
      </c>
      <c r="B1175" s="113"/>
      <c r="C1175" s="113"/>
      <c r="D1175" s="113"/>
      <c r="E1175" s="113"/>
      <c r="F1175" s="113"/>
      <c r="G1175" s="113"/>
      <c r="H1175" s="113"/>
      <c r="I1175" s="113"/>
      <c r="J1175" s="113"/>
      <c r="K1175" s="113"/>
    </row>
    <row r="1176" ht="15" customHeight="1" spans="1:11">
      <c r="A1176" s="114" t="s">
        <v>318</v>
      </c>
      <c r="B1176" s="114"/>
      <c r="C1176" s="114"/>
      <c r="D1176" s="115" t="s">
        <v>298</v>
      </c>
      <c r="E1176" s="115"/>
      <c r="F1176" s="115" t="s">
        <v>299</v>
      </c>
      <c r="G1176" s="115" t="s">
        <v>276</v>
      </c>
      <c r="H1176" s="115"/>
      <c r="I1176" s="115" t="s">
        <v>300</v>
      </c>
      <c r="J1176" s="115"/>
      <c r="K1176" s="115" t="s">
        <v>301</v>
      </c>
    </row>
    <row r="1177" ht="28.95" customHeight="1" spans="1:11">
      <c r="A1177" s="116" t="s">
        <v>878</v>
      </c>
      <c r="B1177" s="117" t="s">
        <v>879</v>
      </c>
      <c r="C1177" s="117"/>
      <c r="D1177" s="116" t="s">
        <v>32</v>
      </c>
      <c r="E1177" s="116"/>
      <c r="F1177" s="116" t="s">
        <v>133</v>
      </c>
      <c r="G1177" s="118">
        <v>6.67e-5</v>
      </c>
      <c r="H1177" s="118"/>
      <c r="I1177" s="119">
        <v>944749.59</v>
      </c>
      <c r="J1177" s="119"/>
      <c r="K1177" s="119">
        <f>ROUND(ROUND(G1177,8)*I1177,2)</f>
        <v>63.01</v>
      </c>
    </row>
    <row r="1178" ht="15" customHeight="1" spans="1:11">
      <c r="A1178" s="56"/>
      <c r="B1178" s="56"/>
      <c r="C1178" s="56"/>
      <c r="D1178" s="56"/>
      <c r="E1178" s="56"/>
      <c r="F1178" s="56"/>
      <c r="G1178" s="120" t="s">
        <v>324</v>
      </c>
      <c r="H1178" s="120"/>
      <c r="I1178" s="120"/>
      <c r="J1178" s="120"/>
      <c r="K1178" s="121">
        <f>SUM(K1177:K1177)</f>
        <v>63.01</v>
      </c>
    </row>
    <row r="1179" ht="15" customHeight="1" spans="1:11">
      <c r="A1179" s="56"/>
      <c r="B1179" s="56"/>
      <c r="C1179" s="56"/>
      <c r="D1179" s="56"/>
      <c r="E1179" s="56"/>
      <c r="F1179" s="56"/>
      <c r="G1179" s="65" t="s">
        <v>304</v>
      </c>
      <c r="H1179" s="65"/>
      <c r="I1179" s="65"/>
      <c r="J1179" s="65"/>
      <c r="K1179" s="122">
        <f>ROUND(SUM(K1178),2)</f>
        <v>63.01</v>
      </c>
    </row>
    <row r="1180" ht="10.05" customHeight="1" spans="1:11">
      <c r="A1180" s="56"/>
      <c r="B1180" s="56"/>
      <c r="C1180" s="56"/>
      <c r="D1180" s="56"/>
      <c r="E1180" s="56"/>
      <c r="F1180" s="56"/>
      <c r="G1180" s="112"/>
      <c r="H1180" s="112"/>
      <c r="I1180" s="112"/>
      <c r="J1180" s="112"/>
      <c r="K1180" s="112"/>
    </row>
    <row r="1181" ht="19.95" customHeight="1" spans="1:11">
      <c r="A1181" s="113" t="s">
        <v>882</v>
      </c>
      <c r="B1181" s="113"/>
      <c r="C1181" s="113"/>
      <c r="D1181" s="113"/>
      <c r="E1181" s="113"/>
      <c r="F1181" s="113"/>
      <c r="G1181" s="113"/>
      <c r="H1181" s="113"/>
      <c r="I1181" s="113"/>
      <c r="J1181" s="113"/>
      <c r="K1181" s="113"/>
    </row>
    <row r="1182" ht="15" customHeight="1" spans="1:11">
      <c r="A1182" s="114" t="s">
        <v>361</v>
      </c>
      <c r="B1182" s="114"/>
      <c r="C1182" s="114"/>
      <c r="D1182" s="115" t="s">
        <v>298</v>
      </c>
      <c r="E1182" s="115"/>
      <c r="F1182" s="115" t="s">
        <v>299</v>
      </c>
      <c r="G1182" s="115" t="s">
        <v>276</v>
      </c>
      <c r="H1182" s="115"/>
      <c r="I1182" s="115" t="s">
        <v>300</v>
      </c>
      <c r="J1182" s="115"/>
      <c r="K1182" s="115" t="s">
        <v>301</v>
      </c>
    </row>
    <row r="1183" ht="21" customHeight="1" spans="1:11">
      <c r="A1183" s="116" t="s">
        <v>474</v>
      </c>
      <c r="B1183" s="117" t="s">
        <v>475</v>
      </c>
      <c r="C1183" s="117"/>
      <c r="D1183" s="116" t="s">
        <v>32</v>
      </c>
      <c r="E1183" s="116"/>
      <c r="F1183" s="116" t="s">
        <v>389</v>
      </c>
      <c r="G1183" s="118">
        <v>10.67</v>
      </c>
      <c r="H1183" s="118"/>
      <c r="I1183" s="119">
        <v>6.05</v>
      </c>
      <c r="J1183" s="119"/>
      <c r="K1183" s="119">
        <f>ROUND(ROUND(G1183,8)*I1183,2)</f>
        <v>64.55</v>
      </c>
    </row>
    <row r="1184" ht="15" customHeight="1" spans="1:11">
      <c r="A1184" s="56"/>
      <c r="B1184" s="56"/>
      <c r="C1184" s="56"/>
      <c r="D1184" s="56"/>
      <c r="E1184" s="56"/>
      <c r="F1184" s="56"/>
      <c r="G1184" s="120" t="s">
        <v>366</v>
      </c>
      <c r="H1184" s="120"/>
      <c r="I1184" s="120"/>
      <c r="J1184" s="120"/>
      <c r="K1184" s="121">
        <f>SUM(K1183:K1183)</f>
        <v>64.55</v>
      </c>
    </row>
    <row r="1185" ht="15" customHeight="1" spans="1:11">
      <c r="A1185" s="56"/>
      <c r="B1185" s="56"/>
      <c r="C1185" s="56"/>
      <c r="D1185" s="56"/>
      <c r="E1185" s="56"/>
      <c r="F1185" s="56"/>
      <c r="G1185" s="65" t="s">
        <v>304</v>
      </c>
      <c r="H1185" s="65"/>
      <c r="I1185" s="65"/>
      <c r="J1185" s="65"/>
      <c r="K1185" s="122">
        <f>ROUND(SUM(K1184),2)</f>
        <v>64.55</v>
      </c>
    </row>
    <row r="1186" ht="10.05" customHeight="1" spans="1:11">
      <c r="A1186" s="56"/>
      <c r="B1186" s="56"/>
      <c r="C1186" s="56"/>
      <c r="D1186" s="56"/>
      <c r="E1186" s="56"/>
      <c r="F1186" s="56"/>
      <c r="G1186" s="112"/>
      <c r="H1186" s="112"/>
      <c r="I1186" s="112"/>
      <c r="J1186" s="112"/>
      <c r="K1186" s="112"/>
    </row>
    <row r="1187" ht="19.95" customHeight="1" spans="1:11">
      <c r="A1187" s="113" t="s">
        <v>883</v>
      </c>
      <c r="B1187" s="113"/>
      <c r="C1187" s="113"/>
      <c r="D1187" s="113"/>
      <c r="E1187" s="113"/>
      <c r="F1187" s="113"/>
      <c r="G1187" s="113"/>
      <c r="H1187" s="113"/>
      <c r="I1187" s="113"/>
      <c r="J1187" s="113"/>
      <c r="K1187" s="113"/>
    </row>
    <row r="1188" ht="15" customHeight="1" spans="1:11">
      <c r="A1188" s="114" t="s">
        <v>339</v>
      </c>
      <c r="B1188" s="114"/>
      <c r="C1188" s="114"/>
      <c r="D1188" s="115" t="s">
        <v>298</v>
      </c>
      <c r="E1188" s="115"/>
      <c r="F1188" s="115" t="s">
        <v>299</v>
      </c>
      <c r="G1188" s="115" t="s">
        <v>276</v>
      </c>
      <c r="H1188" s="115"/>
      <c r="I1188" s="115" t="s">
        <v>300</v>
      </c>
      <c r="J1188" s="115"/>
      <c r="K1188" s="115" t="s">
        <v>301</v>
      </c>
    </row>
    <row r="1189" ht="21" customHeight="1" spans="1:11">
      <c r="A1189" s="116" t="s">
        <v>866</v>
      </c>
      <c r="B1189" s="117" t="s">
        <v>867</v>
      </c>
      <c r="C1189" s="117"/>
      <c r="D1189" s="116" t="s">
        <v>32</v>
      </c>
      <c r="E1189" s="116"/>
      <c r="F1189" s="116" t="s">
        <v>321</v>
      </c>
      <c r="G1189" s="118">
        <v>1</v>
      </c>
      <c r="H1189" s="118"/>
      <c r="I1189" s="119">
        <v>25.82</v>
      </c>
      <c r="J1189" s="119"/>
      <c r="K1189" s="119">
        <f>ROUND(ROUND(G1189,8)*I1189,2)</f>
        <v>25.82</v>
      </c>
    </row>
    <row r="1190" ht="18" customHeight="1" spans="1:11">
      <c r="A1190" s="56"/>
      <c r="B1190" s="56"/>
      <c r="C1190" s="56"/>
      <c r="D1190" s="56"/>
      <c r="E1190" s="56"/>
      <c r="F1190" s="56"/>
      <c r="G1190" s="120" t="s">
        <v>342</v>
      </c>
      <c r="H1190" s="120"/>
      <c r="I1190" s="120"/>
      <c r="J1190" s="120"/>
      <c r="K1190" s="121">
        <f>SUM(K1189:K1189)</f>
        <v>25.82</v>
      </c>
    </row>
    <row r="1191" ht="15" customHeight="1" spans="1:11">
      <c r="A1191" s="114" t="s">
        <v>329</v>
      </c>
      <c r="B1191" s="114"/>
      <c r="C1191" s="114"/>
      <c r="D1191" s="115" t="s">
        <v>298</v>
      </c>
      <c r="E1191" s="115"/>
      <c r="F1191" s="115" t="s">
        <v>299</v>
      </c>
      <c r="G1191" s="115" t="s">
        <v>276</v>
      </c>
      <c r="H1191" s="115"/>
      <c r="I1191" s="115" t="s">
        <v>300</v>
      </c>
      <c r="J1191" s="115"/>
      <c r="K1191" s="115" t="s">
        <v>301</v>
      </c>
    </row>
    <row r="1192" ht="37.95" customHeight="1" spans="1:11">
      <c r="A1192" s="116" t="s">
        <v>884</v>
      </c>
      <c r="B1192" s="117" t="s">
        <v>885</v>
      </c>
      <c r="C1192" s="117"/>
      <c r="D1192" s="116" t="s">
        <v>32</v>
      </c>
      <c r="E1192" s="116"/>
      <c r="F1192" s="116" t="s">
        <v>321</v>
      </c>
      <c r="G1192" s="118">
        <v>1</v>
      </c>
      <c r="H1192" s="118"/>
      <c r="I1192" s="119">
        <v>30.35</v>
      </c>
      <c r="J1192" s="119"/>
      <c r="K1192" s="119">
        <f>ROUND(ROUND(G1192,8)*I1192,2)</f>
        <v>30.35</v>
      </c>
    </row>
    <row r="1193" ht="37.95" customHeight="1" spans="1:11">
      <c r="A1193" s="116" t="s">
        <v>886</v>
      </c>
      <c r="B1193" s="117" t="s">
        <v>887</v>
      </c>
      <c r="C1193" s="117"/>
      <c r="D1193" s="116" t="s">
        <v>32</v>
      </c>
      <c r="E1193" s="116"/>
      <c r="F1193" s="116" t="s">
        <v>321</v>
      </c>
      <c r="G1193" s="118">
        <v>1</v>
      </c>
      <c r="H1193" s="118"/>
      <c r="I1193" s="119">
        <v>8.14</v>
      </c>
      <c r="J1193" s="119"/>
      <c r="K1193" s="119">
        <f>ROUND(ROUND(G1193,8)*I1193,2)</f>
        <v>8.14</v>
      </c>
    </row>
    <row r="1194" ht="15" customHeight="1" spans="1:11">
      <c r="A1194" s="56"/>
      <c r="B1194" s="56"/>
      <c r="C1194" s="56"/>
      <c r="D1194" s="56"/>
      <c r="E1194" s="56"/>
      <c r="F1194" s="56"/>
      <c r="G1194" s="120" t="s">
        <v>332</v>
      </c>
      <c r="H1194" s="120"/>
      <c r="I1194" s="120"/>
      <c r="J1194" s="120"/>
      <c r="K1194" s="121">
        <f>SUM(K1192:K1193)</f>
        <v>38.49</v>
      </c>
    </row>
    <row r="1195" ht="15" customHeight="1" spans="1:11">
      <c r="A1195" s="56"/>
      <c r="B1195" s="56"/>
      <c r="C1195" s="56"/>
      <c r="D1195" s="56"/>
      <c r="E1195" s="56"/>
      <c r="F1195" s="56"/>
      <c r="G1195" s="65" t="s">
        <v>304</v>
      </c>
      <c r="H1195" s="65"/>
      <c r="I1195" s="65"/>
      <c r="J1195" s="65"/>
      <c r="K1195" s="122">
        <f>ROUND(SUM(K1190,K1194),2)</f>
        <v>64.31</v>
      </c>
    </row>
    <row r="1196" ht="10.05" customHeight="1" spans="1:11">
      <c r="A1196" s="56"/>
      <c r="B1196" s="56"/>
      <c r="C1196" s="56"/>
      <c r="D1196" s="56"/>
      <c r="E1196" s="56"/>
      <c r="F1196" s="56"/>
      <c r="G1196" s="112"/>
      <c r="H1196" s="112"/>
      <c r="I1196" s="112"/>
      <c r="J1196" s="112"/>
      <c r="K1196" s="112"/>
    </row>
    <row r="1197" ht="19.95" customHeight="1" spans="1:11">
      <c r="A1197" s="113" t="s">
        <v>888</v>
      </c>
      <c r="B1197" s="113"/>
      <c r="C1197" s="113"/>
      <c r="D1197" s="113"/>
      <c r="E1197" s="113"/>
      <c r="F1197" s="113"/>
      <c r="G1197" s="113"/>
      <c r="H1197" s="113"/>
      <c r="I1197" s="113"/>
      <c r="J1197" s="113"/>
      <c r="K1197" s="113"/>
    </row>
    <row r="1198" ht="15" customHeight="1" spans="1:11">
      <c r="A1198" s="114" t="s">
        <v>339</v>
      </c>
      <c r="B1198" s="114"/>
      <c r="C1198" s="114"/>
      <c r="D1198" s="115" t="s">
        <v>298</v>
      </c>
      <c r="E1198" s="115"/>
      <c r="F1198" s="115" t="s">
        <v>299</v>
      </c>
      <c r="G1198" s="115" t="s">
        <v>276</v>
      </c>
      <c r="H1198" s="115"/>
      <c r="I1198" s="115" t="s">
        <v>300</v>
      </c>
      <c r="J1198" s="115"/>
      <c r="K1198" s="115" t="s">
        <v>301</v>
      </c>
    </row>
    <row r="1199" ht="21" customHeight="1" spans="1:11">
      <c r="A1199" s="116" t="s">
        <v>866</v>
      </c>
      <c r="B1199" s="117" t="s">
        <v>867</v>
      </c>
      <c r="C1199" s="117"/>
      <c r="D1199" s="116" t="s">
        <v>32</v>
      </c>
      <c r="E1199" s="116"/>
      <c r="F1199" s="116" t="s">
        <v>321</v>
      </c>
      <c r="G1199" s="118">
        <v>1</v>
      </c>
      <c r="H1199" s="118"/>
      <c r="I1199" s="119">
        <v>25.82</v>
      </c>
      <c r="J1199" s="119"/>
      <c r="K1199" s="119">
        <f>ROUND(ROUND(G1199,8)*I1199,2)</f>
        <v>25.82</v>
      </c>
    </row>
    <row r="1200" ht="18" customHeight="1" spans="1:11">
      <c r="A1200" s="56"/>
      <c r="B1200" s="56"/>
      <c r="C1200" s="56"/>
      <c r="D1200" s="56"/>
      <c r="E1200" s="56"/>
      <c r="F1200" s="56"/>
      <c r="G1200" s="120" t="s">
        <v>342</v>
      </c>
      <c r="H1200" s="120"/>
      <c r="I1200" s="120"/>
      <c r="J1200" s="120"/>
      <c r="K1200" s="121">
        <f>SUM(K1199:K1199)</f>
        <v>25.82</v>
      </c>
    </row>
    <row r="1201" ht="15" customHeight="1" spans="1:11">
      <c r="A1201" s="114" t="s">
        <v>329</v>
      </c>
      <c r="B1201" s="114"/>
      <c r="C1201" s="114"/>
      <c r="D1201" s="115" t="s">
        <v>298</v>
      </c>
      <c r="E1201" s="115"/>
      <c r="F1201" s="115" t="s">
        <v>299</v>
      </c>
      <c r="G1201" s="115" t="s">
        <v>276</v>
      </c>
      <c r="H1201" s="115"/>
      <c r="I1201" s="115" t="s">
        <v>300</v>
      </c>
      <c r="J1201" s="115"/>
      <c r="K1201" s="115" t="s">
        <v>301</v>
      </c>
    </row>
    <row r="1202" ht="37.95" customHeight="1" spans="1:11">
      <c r="A1202" s="116" t="s">
        <v>884</v>
      </c>
      <c r="B1202" s="117" t="s">
        <v>885</v>
      </c>
      <c r="C1202" s="117"/>
      <c r="D1202" s="116" t="s">
        <v>32</v>
      </c>
      <c r="E1202" s="116"/>
      <c r="F1202" s="116" t="s">
        <v>321</v>
      </c>
      <c r="G1202" s="118">
        <v>1</v>
      </c>
      <c r="H1202" s="118"/>
      <c r="I1202" s="119">
        <v>30.35</v>
      </c>
      <c r="J1202" s="119"/>
      <c r="K1202" s="119">
        <f>ROUND(ROUND(G1202,8)*I1202,2)</f>
        <v>30.35</v>
      </c>
    </row>
    <row r="1203" ht="37.95" customHeight="1" spans="1:11">
      <c r="A1203" s="116" t="s">
        <v>886</v>
      </c>
      <c r="B1203" s="117" t="s">
        <v>887</v>
      </c>
      <c r="C1203" s="117"/>
      <c r="D1203" s="116" t="s">
        <v>32</v>
      </c>
      <c r="E1203" s="116"/>
      <c r="F1203" s="116" t="s">
        <v>321</v>
      </c>
      <c r="G1203" s="118">
        <v>1</v>
      </c>
      <c r="H1203" s="118"/>
      <c r="I1203" s="119">
        <v>8.14</v>
      </c>
      <c r="J1203" s="119"/>
      <c r="K1203" s="119">
        <f>ROUND(ROUND(G1203,8)*I1203,2)</f>
        <v>8.14</v>
      </c>
    </row>
    <row r="1204" ht="37.95" customHeight="1" spans="1:11">
      <c r="A1204" s="116" t="s">
        <v>889</v>
      </c>
      <c r="B1204" s="117" t="s">
        <v>890</v>
      </c>
      <c r="C1204" s="117"/>
      <c r="D1204" s="116" t="s">
        <v>32</v>
      </c>
      <c r="E1204" s="116"/>
      <c r="F1204" s="116" t="s">
        <v>321</v>
      </c>
      <c r="G1204" s="118">
        <v>1</v>
      </c>
      <c r="H1204" s="118"/>
      <c r="I1204" s="119">
        <v>37.98</v>
      </c>
      <c r="J1204" s="119"/>
      <c r="K1204" s="119">
        <f>ROUND(ROUND(G1204,8)*I1204,2)</f>
        <v>37.98</v>
      </c>
    </row>
    <row r="1205" ht="37.95" customHeight="1" spans="1:11">
      <c r="A1205" s="116" t="s">
        <v>891</v>
      </c>
      <c r="B1205" s="117" t="s">
        <v>892</v>
      </c>
      <c r="C1205" s="117"/>
      <c r="D1205" s="116" t="s">
        <v>32</v>
      </c>
      <c r="E1205" s="116"/>
      <c r="F1205" s="116" t="s">
        <v>321</v>
      </c>
      <c r="G1205" s="118">
        <v>1</v>
      </c>
      <c r="H1205" s="118"/>
      <c r="I1205" s="119">
        <v>57.77</v>
      </c>
      <c r="J1205" s="119"/>
      <c r="K1205" s="119">
        <f>ROUND(ROUND(G1205,8)*I1205,2)</f>
        <v>57.77</v>
      </c>
    </row>
    <row r="1206" ht="15" customHeight="1" spans="1:11">
      <c r="A1206" s="56"/>
      <c r="B1206" s="56"/>
      <c r="C1206" s="56"/>
      <c r="D1206" s="56"/>
      <c r="E1206" s="56"/>
      <c r="F1206" s="56"/>
      <c r="G1206" s="120" t="s">
        <v>332</v>
      </c>
      <c r="H1206" s="120"/>
      <c r="I1206" s="120"/>
      <c r="J1206" s="120"/>
      <c r="K1206" s="121">
        <f>SUM(K1202:K1205)</f>
        <v>134.24</v>
      </c>
    </row>
    <row r="1207" ht="15" customHeight="1" spans="1:11">
      <c r="A1207" s="56"/>
      <c r="B1207" s="56"/>
      <c r="C1207" s="56"/>
      <c r="D1207" s="56"/>
      <c r="E1207" s="56"/>
      <c r="F1207" s="56"/>
      <c r="G1207" s="65" t="s">
        <v>304</v>
      </c>
      <c r="H1207" s="65"/>
      <c r="I1207" s="65"/>
      <c r="J1207" s="65"/>
      <c r="K1207" s="122">
        <f>ROUND(SUM(K1200,K1206),2)</f>
        <v>160.06</v>
      </c>
    </row>
    <row r="1208" ht="10.05" customHeight="1" spans="1:11">
      <c r="A1208" s="56"/>
      <c r="B1208" s="56"/>
      <c r="C1208" s="56"/>
      <c r="D1208" s="56"/>
      <c r="E1208" s="56"/>
      <c r="F1208" s="56"/>
      <c r="G1208" s="112"/>
      <c r="H1208" s="112"/>
      <c r="I1208" s="112"/>
      <c r="J1208" s="112"/>
      <c r="K1208" s="112"/>
    </row>
    <row r="1209" ht="19.95" customHeight="1" spans="1:11">
      <c r="A1209" s="113" t="s">
        <v>893</v>
      </c>
      <c r="B1209" s="113"/>
      <c r="C1209" s="113"/>
      <c r="D1209" s="113"/>
      <c r="E1209" s="113"/>
      <c r="F1209" s="113"/>
      <c r="G1209" s="113"/>
      <c r="H1209" s="113"/>
      <c r="I1209" s="113"/>
      <c r="J1209" s="113"/>
      <c r="K1209" s="113"/>
    </row>
    <row r="1210" ht="15" customHeight="1" spans="1:11">
      <c r="A1210" s="114" t="s">
        <v>318</v>
      </c>
      <c r="B1210" s="114"/>
      <c r="C1210" s="114"/>
      <c r="D1210" s="115" t="s">
        <v>298</v>
      </c>
      <c r="E1210" s="115"/>
      <c r="F1210" s="115" t="s">
        <v>299</v>
      </c>
      <c r="G1210" s="115" t="s">
        <v>276</v>
      </c>
      <c r="H1210" s="115"/>
      <c r="I1210" s="115" t="s">
        <v>300</v>
      </c>
      <c r="J1210" s="115"/>
      <c r="K1210" s="115" t="s">
        <v>301</v>
      </c>
    </row>
    <row r="1211" ht="37.95" customHeight="1" spans="1:11">
      <c r="A1211" s="116" t="s">
        <v>894</v>
      </c>
      <c r="B1211" s="117" t="s">
        <v>895</v>
      </c>
      <c r="C1211" s="117"/>
      <c r="D1211" s="116" t="s">
        <v>32</v>
      </c>
      <c r="E1211" s="116"/>
      <c r="F1211" s="116" t="s">
        <v>133</v>
      </c>
      <c r="G1211" s="118">
        <v>5.33e-5</v>
      </c>
      <c r="H1211" s="118"/>
      <c r="I1211" s="119">
        <v>569472.64</v>
      </c>
      <c r="J1211" s="119"/>
      <c r="K1211" s="119">
        <f>ROUND(ROUND(G1211,8)*I1211,2)</f>
        <v>30.35</v>
      </c>
    </row>
    <row r="1212" ht="15" customHeight="1" spans="1:11">
      <c r="A1212" s="56"/>
      <c r="B1212" s="56"/>
      <c r="C1212" s="56"/>
      <c r="D1212" s="56"/>
      <c r="E1212" s="56"/>
      <c r="F1212" s="56"/>
      <c r="G1212" s="120" t="s">
        <v>324</v>
      </c>
      <c r="H1212" s="120"/>
      <c r="I1212" s="120"/>
      <c r="J1212" s="120"/>
      <c r="K1212" s="121">
        <f>SUM(K1211:K1211)</f>
        <v>30.35</v>
      </c>
    </row>
    <row r="1213" ht="15" customHeight="1" spans="1:11">
      <c r="A1213" s="56"/>
      <c r="B1213" s="56"/>
      <c r="C1213" s="56"/>
      <c r="D1213" s="56"/>
      <c r="E1213" s="56"/>
      <c r="F1213" s="56"/>
      <c r="G1213" s="65" t="s">
        <v>304</v>
      </c>
      <c r="H1213" s="65"/>
      <c r="I1213" s="65"/>
      <c r="J1213" s="65"/>
      <c r="K1213" s="122">
        <f>ROUND(SUM(K1212),2)</f>
        <v>30.35</v>
      </c>
    </row>
    <row r="1214" ht="10.05" customHeight="1" spans="1:11">
      <c r="A1214" s="56"/>
      <c r="B1214" s="56"/>
      <c r="C1214" s="56"/>
      <c r="D1214" s="56"/>
      <c r="E1214" s="56"/>
      <c r="F1214" s="56"/>
      <c r="G1214" s="112"/>
      <c r="H1214" s="112"/>
      <c r="I1214" s="112"/>
      <c r="J1214" s="112"/>
      <c r="K1214" s="112"/>
    </row>
    <row r="1215" ht="19.95" customHeight="1" spans="1:11">
      <c r="A1215" s="113" t="s">
        <v>896</v>
      </c>
      <c r="B1215" s="113"/>
      <c r="C1215" s="113"/>
      <c r="D1215" s="113"/>
      <c r="E1215" s="113"/>
      <c r="F1215" s="113"/>
      <c r="G1215" s="113"/>
      <c r="H1215" s="113"/>
      <c r="I1215" s="113"/>
      <c r="J1215" s="113"/>
      <c r="K1215" s="113"/>
    </row>
    <row r="1216" ht="15" customHeight="1" spans="1:11">
      <c r="A1216" s="114" t="s">
        <v>318</v>
      </c>
      <c r="B1216" s="114"/>
      <c r="C1216" s="114"/>
      <c r="D1216" s="115" t="s">
        <v>298</v>
      </c>
      <c r="E1216" s="115"/>
      <c r="F1216" s="115" t="s">
        <v>299</v>
      </c>
      <c r="G1216" s="115" t="s">
        <v>276</v>
      </c>
      <c r="H1216" s="115"/>
      <c r="I1216" s="115" t="s">
        <v>300</v>
      </c>
      <c r="J1216" s="115"/>
      <c r="K1216" s="115" t="s">
        <v>301</v>
      </c>
    </row>
    <row r="1217" ht="37.95" customHeight="1" spans="1:11">
      <c r="A1217" s="116" t="s">
        <v>894</v>
      </c>
      <c r="B1217" s="117" t="s">
        <v>895</v>
      </c>
      <c r="C1217" s="117"/>
      <c r="D1217" s="116" t="s">
        <v>32</v>
      </c>
      <c r="E1217" s="116"/>
      <c r="F1217" s="116" t="s">
        <v>133</v>
      </c>
      <c r="G1217" s="118">
        <v>1.43e-5</v>
      </c>
      <c r="H1217" s="118"/>
      <c r="I1217" s="119">
        <v>569472.64</v>
      </c>
      <c r="J1217" s="119"/>
      <c r="K1217" s="119">
        <f>ROUND(ROUND(G1217,8)*I1217,2)</f>
        <v>8.14</v>
      </c>
    </row>
    <row r="1218" ht="15" customHeight="1" spans="1:11">
      <c r="A1218" s="56"/>
      <c r="B1218" s="56"/>
      <c r="C1218" s="56"/>
      <c r="D1218" s="56"/>
      <c r="E1218" s="56"/>
      <c r="F1218" s="56"/>
      <c r="G1218" s="120" t="s">
        <v>324</v>
      </c>
      <c r="H1218" s="120"/>
      <c r="I1218" s="120"/>
      <c r="J1218" s="120"/>
      <c r="K1218" s="121">
        <f>SUM(K1217:K1217)</f>
        <v>8.14</v>
      </c>
    </row>
    <row r="1219" ht="15" customHeight="1" spans="1:11">
      <c r="A1219" s="56"/>
      <c r="B1219" s="56"/>
      <c r="C1219" s="56"/>
      <c r="D1219" s="56"/>
      <c r="E1219" s="56"/>
      <c r="F1219" s="56"/>
      <c r="G1219" s="65" t="s">
        <v>304</v>
      </c>
      <c r="H1219" s="65"/>
      <c r="I1219" s="65"/>
      <c r="J1219" s="65"/>
      <c r="K1219" s="122">
        <f>ROUND(SUM(K1218),2)</f>
        <v>8.14</v>
      </c>
    </row>
    <row r="1220" ht="10.05" customHeight="1" spans="1:11">
      <c r="A1220" s="56"/>
      <c r="B1220" s="56"/>
      <c r="C1220" s="56"/>
      <c r="D1220" s="56"/>
      <c r="E1220" s="56"/>
      <c r="F1220" s="56"/>
      <c r="G1220" s="112"/>
      <c r="H1220" s="112"/>
      <c r="I1220" s="112"/>
      <c r="J1220" s="112"/>
      <c r="K1220" s="112"/>
    </row>
    <row r="1221" ht="19.95" customHeight="1" spans="1:11">
      <c r="A1221" s="113" t="s">
        <v>897</v>
      </c>
      <c r="B1221" s="113"/>
      <c r="C1221" s="113"/>
      <c r="D1221" s="113"/>
      <c r="E1221" s="113"/>
      <c r="F1221" s="113"/>
      <c r="G1221" s="113"/>
      <c r="H1221" s="113"/>
      <c r="I1221" s="113"/>
      <c r="J1221" s="113"/>
      <c r="K1221" s="113"/>
    </row>
    <row r="1222" ht="15" customHeight="1" spans="1:11">
      <c r="A1222" s="114" t="s">
        <v>318</v>
      </c>
      <c r="B1222" s="114"/>
      <c r="C1222" s="114"/>
      <c r="D1222" s="115" t="s">
        <v>298</v>
      </c>
      <c r="E1222" s="115"/>
      <c r="F1222" s="115" t="s">
        <v>299</v>
      </c>
      <c r="G1222" s="115" t="s">
        <v>276</v>
      </c>
      <c r="H1222" s="115"/>
      <c r="I1222" s="115" t="s">
        <v>300</v>
      </c>
      <c r="J1222" s="115"/>
      <c r="K1222" s="115" t="s">
        <v>301</v>
      </c>
    </row>
    <row r="1223" ht="37.95" customHeight="1" spans="1:11">
      <c r="A1223" s="116" t="s">
        <v>894</v>
      </c>
      <c r="B1223" s="117" t="s">
        <v>895</v>
      </c>
      <c r="C1223" s="117"/>
      <c r="D1223" s="116" t="s">
        <v>32</v>
      </c>
      <c r="E1223" s="116"/>
      <c r="F1223" s="116" t="s">
        <v>133</v>
      </c>
      <c r="G1223" s="118">
        <v>6.67e-5</v>
      </c>
      <c r="H1223" s="118"/>
      <c r="I1223" s="119">
        <v>569472.64</v>
      </c>
      <c r="J1223" s="119"/>
      <c r="K1223" s="119">
        <f>ROUND(ROUND(G1223,8)*I1223,2)</f>
        <v>37.98</v>
      </c>
    </row>
    <row r="1224" ht="15" customHeight="1" spans="1:11">
      <c r="A1224" s="56"/>
      <c r="B1224" s="56"/>
      <c r="C1224" s="56"/>
      <c r="D1224" s="56"/>
      <c r="E1224" s="56"/>
      <c r="F1224" s="56"/>
      <c r="G1224" s="120" t="s">
        <v>324</v>
      </c>
      <c r="H1224" s="120"/>
      <c r="I1224" s="120"/>
      <c r="J1224" s="120"/>
      <c r="K1224" s="121">
        <f>SUM(K1223:K1223)</f>
        <v>37.98</v>
      </c>
    </row>
    <row r="1225" ht="15" customHeight="1" spans="1:11">
      <c r="A1225" s="56"/>
      <c r="B1225" s="56"/>
      <c r="C1225" s="56"/>
      <c r="D1225" s="56"/>
      <c r="E1225" s="56"/>
      <c r="F1225" s="56"/>
      <c r="G1225" s="65" t="s">
        <v>304</v>
      </c>
      <c r="H1225" s="65"/>
      <c r="I1225" s="65"/>
      <c r="J1225" s="65"/>
      <c r="K1225" s="122">
        <f>ROUND(SUM(K1224),2)</f>
        <v>37.98</v>
      </c>
    </row>
    <row r="1226" ht="10.05" customHeight="1" spans="1:11">
      <c r="A1226" s="56"/>
      <c r="B1226" s="56"/>
      <c r="C1226" s="56"/>
      <c r="D1226" s="56"/>
      <c r="E1226" s="56"/>
      <c r="F1226" s="56"/>
      <c r="G1226" s="112"/>
      <c r="H1226" s="112"/>
      <c r="I1226" s="112"/>
      <c r="J1226" s="112"/>
      <c r="K1226" s="112"/>
    </row>
    <row r="1227" ht="19.95" customHeight="1" spans="1:11">
      <c r="A1227" s="113" t="s">
        <v>898</v>
      </c>
      <c r="B1227" s="113"/>
      <c r="C1227" s="113"/>
      <c r="D1227" s="113"/>
      <c r="E1227" s="113"/>
      <c r="F1227" s="113"/>
      <c r="G1227" s="113"/>
      <c r="H1227" s="113"/>
      <c r="I1227" s="113"/>
      <c r="J1227" s="113"/>
      <c r="K1227" s="113"/>
    </row>
    <row r="1228" ht="15" customHeight="1" spans="1:11">
      <c r="A1228" s="114" t="s">
        <v>361</v>
      </c>
      <c r="B1228" s="114"/>
      <c r="C1228" s="114"/>
      <c r="D1228" s="115" t="s">
        <v>298</v>
      </c>
      <c r="E1228" s="115"/>
      <c r="F1228" s="115" t="s">
        <v>299</v>
      </c>
      <c r="G1228" s="115" t="s">
        <v>276</v>
      </c>
      <c r="H1228" s="115"/>
      <c r="I1228" s="115" t="s">
        <v>300</v>
      </c>
      <c r="J1228" s="115"/>
      <c r="K1228" s="115" t="s">
        <v>301</v>
      </c>
    </row>
    <row r="1229" ht="21" customHeight="1" spans="1:11">
      <c r="A1229" s="116" t="s">
        <v>474</v>
      </c>
      <c r="B1229" s="117" t="s">
        <v>475</v>
      </c>
      <c r="C1229" s="117"/>
      <c r="D1229" s="116" t="s">
        <v>32</v>
      </c>
      <c r="E1229" s="116"/>
      <c r="F1229" s="116" t="s">
        <v>389</v>
      </c>
      <c r="G1229" s="118">
        <v>9.55</v>
      </c>
      <c r="H1229" s="118"/>
      <c r="I1229" s="119">
        <v>6.05</v>
      </c>
      <c r="J1229" s="119"/>
      <c r="K1229" s="119">
        <f>ROUND(ROUND(G1229,8)*I1229,2)</f>
        <v>57.78</v>
      </c>
    </row>
    <row r="1230" ht="15" customHeight="1" spans="1:11">
      <c r="A1230" s="56"/>
      <c r="B1230" s="56"/>
      <c r="C1230" s="56"/>
      <c r="D1230" s="56"/>
      <c r="E1230" s="56"/>
      <c r="F1230" s="56"/>
      <c r="G1230" s="120" t="s">
        <v>366</v>
      </c>
      <c r="H1230" s="120"/>
      <c r="I1230" s="120"/>
      <c r="J1230" s="120"/>
      <c r="K1230" s="121">
        <f>SUM(K1229:K1229)</f>
        <v>57.78</v>
      </c>
    </row>
    <row r="1231" ht="15" customHeight="1" spans="1:11">
      <c r="A1231" s="56"/>
      <c r="B1231" s="56"/>
      <c r="C1231" s="56"/>
      <c r="D1231" s="56"/>
      <c r="E1231" s="56"/>
      <c r="F1231" s="56"/>
      <c r="G1231" s="65" t="s">
        <v>304</v>
      </c>
      <c r="H1231" s="65"/>
      <c r="I1231" s="65"/>
      <c r="J1231" s="65"/>
      <c r="K1231" s="122">
        <f>ROUND(SUM(K1230),2)</f>
        <v>57.78</v>
      </c>
    </row>
    <row r="1232" ht="10.05" customHeight="1" spans="1:11">
      <c r="A1232" s="56"/>
      <c r="B1232" s="56"/>
      <c r="C1232" s="56"/>
      <c r="D1232" s="56"/>
      <c r="E1232" s="56"/>
      <c r="F1232" s="56"/>
      <c r="G1232" s="112"/>
      <c r="H1232" s="112"/>
      <c r="I1232" s="112"/>
      <c r="J1232" s="112"/>
      <c r="K1232" s="112"/>
    </row>
    <row r="1233" ht="19.95" customHeight="1" spans="1:11">
      <c r="A1233" s="113" t="s">
        <v>899</v>
      </c>
      <c r="B1233" s="113"/>
      <c r="C1233" s="113"/>
      <c r="D1233" s="113"/>
      <c r="E1233" s="113"/>
      <c r="F1233" s="113"/>
      <c r="G1233" s="113"/>
      <c r="H1233" s="113"/>
      <c r="I1233" s="113"/>
      <c r="J1233" s="113"/>
      <c r="K1233" s="113"/>
    </row>
    <row r="1234" ht="15" customHeight="1" spans="1:11">
      <c r="A1234" s="114" t="s">
        <v>339</v>
      </c>
      <c r="B1234" s="114"/>
      <c r="C1234" s="114"/>
      <c r="D1234" s="115" t="s">
        <v>298</v>
      </c>
      <c r="E1234" s="115"/>
      <c r="F1234" s="115" t="s">
        <v>299</v>
      </c>
      <c r="G1234" s="115" t="s">
        <v>276</v>
      </c>
      <c r="H1234" s="115"/>
      <c r="I1234" s="115" t="s">
        <v>300</v>
      </c>
      <c r="J1234" s="115"/>
      <c r="K1234" s="115" t="s">
        <v>301</v>
      </c>
    </row>
    <row r="1235" ht="21" customHeight="1" spans="1:11">
      <c r="A1235" s="116" t="s">
        <v>866</v>
      </c>
      <c r="B1235" s="117" t="s">
        <v>867</v>
      </c>
      <c r="C1235" s="117"/>
      <c r="D1235" s="116" t="s">
        <v>32</v>
      </c>
      <c r="E1235" s="116"/>
      <c r="F1235" s="116" t="s">
        <v>321</v>
      </c>
      <c r="G1235" s="118">
        <v>1</v>
      </c>
      <c r="H1235" s="118"/>
      <c r="I1235" s="119">
        <v>25.82</v>
      </c>
      <c r="J1235" s="119"/>
      <c r="K1235" s="119">
        <f>ROUND(ROUND(G1235,8)*I1235,2)</f>
        <v>25.82</v>
      </c>
    </row>
    <row r="1236" ht="18" customHeight="1" spans="1:11">
      <c r="A1236" s="56"/>
      <c r="B1236" s="56"/>
      <c r="C1236" s="56"/>
      <c r="D1236" s="56"/>
      <c r="E1236" s="56"/>
      <c r="F1236" s="56"/>
      <c r="G1236" s="120" t="s">
        <v>342</v>
      </c>
      <c r="H1236" s="120"/>
      <c r="I1236" s="120"/>
      <c r="J1236" s="120"/>
      <c r="K1236" s="121">
        <f>SUM(K1235:K1235)</f>
        <v>25.82</v>
      </c>
    </row>
    <row r="1237" ht="15" customHeight="1" spans="1:11">
      <c r="A1237" s="114" t="s">
        <v>329</v>
      </c>
      <c r="B1237" s="114"/>
      <c r="C1237" s="114"/>
      <c r="D1237" s="115" t="s">
        <v>298</v>
      </c>
      <c r="E1237" s="115"/>
      <c r="F1237" s="115" t="s">
        <v>299</v>
      </c>
      <c r="G1237" s="115" t="s">
        <v>276</v>
      </c>
      <c r="H1237" s="115"/>
      <c r="I1237" s="115" t="s">
        <v>300</v>
      </c>
      <c r="J1237" s="115"/>
      <c r="K1237" s="115" t="s">
        <v>301</v>
      </c>
    </row>
    <row r="1238" ht="37.95" customHeight="1" spans="1:11">
      <c r="A1238" s="116" t="s">
        <v>900</v>
      </c>
      <c r="B1238" s="117" t="s">
        <v>901</v>
      </c>
      <c r="C1238" s="117"/>
      <c r="D1238" s="116" t="s">
        <v>32</v>
      </c>
      <c r="E1238" s="116"/>
      <c r="F1238" s="116" t="s">
        <v>321</v>
      </c>
      <c r="G1238" s="118">
        <v>1</v>
      </c>
      <c r="H1238" s="118"/>
      <c r="I1238" s="119">
        <v>31.55</v>
      </c>
      <c r="J1238" s="119"/>
      <c r="K1238" s="119">
        <f>ROUND(ROUND(G1238,8)*I1238,2)</f>
        <v>31.55</v>
      </c>
    </row>
    <row r="1239" ht="37.95" customHeight="1" spans="1:11">
      <c r="A1239" s="116" t="s">
        <v>902</v>
      </c>
      <c r="B1239" s="117" t="s">
        <v>903</v>
      </c>
      <c r="C1239" s="117"/>
      <c r="D1239" s="116" t="s">
        <v>32</v>
      </c>
      <c r="E1239" s="116"/>
      <c r="F1239" s="116" t="s">
        <v>321</v>
      </c>
      <c r="G1239" s="118">
        <v>1</v>
      </c>
      <c r="H1239" s="118"/>
      <c r="I1239" s="119">
        <v>8.52</v>
      </c>
      <c r="J1239" s="119"/>
      <c r="K1239" s="119">
        <f>ROUND(ROUND(G1239,8)*I1239,2)</f>
        <v>8.52</v>
      </c>
    </row>
    <row r="1240" ht="15" customHeight="1" spans="1:11">
      <c r="A1240" s="56"/>
      <c r="B1240" s="56"/>
      <c r="C1240" s="56"/>
      <c r="D1240" s="56"/>
      <c r="E1240" s="56"/>
      <c r="F1240" s="56"/>
      <c r="G1240" s="120" t="s">
        <v>332</v>
      </c>
      <c r="H1240" s="120"/>
      <c r="I1240" s="120"/>
      <c r="J1240" s="120"/>
      <c r="K1240" s="121">
        <f>SUM(K1238:K1239)</f>
        <v>40.07</v>
      </c>
    </row>
    <row r="1241" ht="15" customHeight="1" spans="1:11">
      <c r="A1241" s="56"/>
      <c r="B1241" s="56"/>
      <c r="C1241" s="56"/>
      <c r="D1241" s="56"/>
      <c r="E1241" s="56"/>
      <c r="F1241" s="56"/>
      <c r="G1241" s="65" t="s">
        <v>304</v>
      </c>
      <c r="H1241" s="65"/>
      <c r="I1241" s="65"/>
      <c r="J1241" s="65"/>
      <c r="K1241" s="122">
        <f>ROUND(SUM(K1236,K1240),2)</f>
        <v>65.89</v>
      </c>
    </row>
    <row r="1242" ht="10.05" customHeight="1" spans="1:11">
      <c r="A1242" s="56"/>
      <c r="B1242" s="56"/>
      <c r="C1242" s="56"/>
      <c r="D1242" s="56"/>
      <c r="E1242" s="56"/>
      <c r="F1242" s="56"/>
      <c r="G1242" s="112"/>
      <c r="H1242" s="112"/>
      <c r="I1242" s="112"/>
      <c r="J1242" s="112"/>
      <c r="K1242" s="112"/>
    </row>
    <row r="1243" ht="19.95" customHeight="1" spans="1:11">
      <c r="A1243" s="113" t="s">
        <v>904</v>
      </c>
      <c r="B1243" s="113"/>
      <c r="C1243" s="113"/>
      <c r="D1243" s="113"/>
      <c r="E1243" s="113"/>
      <c r="F1243" s="113"/>
      <c r="G1243" s="113"/>
      <c r="H1243" s="113"/>
      <c r="I1243" s="113"/>
      <c r="J1243" s="113"/>
      <c r="K1243" s="113"/>
    </row>
    <row r="1244" ht="15" customHeight="1" spans="1:11">
      <c r="A1244" s="114" t="s">
        <v>339</v>
      </c>
      <c r="B1244" s="114"/>
      <c r="C1244" s="114"/>
      <c r="D1244" s="115" t="s">
        <v>298</v>
      </c>
      <c r="E1244" s="115"/>
      <c r="F1244" s="115" t="s">
        <v>299</v>
      </c>
      <c r="G1244" s="115" t="s">
        <v>276</v>
      </c>
      <c r="H1244" s="115"/>
      <c r="I1244" s="115" t="s">
        <v>300</v>
      </c>
      <c r="J1244" s="115"/>
      <c r="K1244" s="115" t="s">
        <v>301</v>
      </c>
    </row>
    <row r="1245" ht="21" customHeight="1" spans="1:11">
      <c r="A1245" s="116" t="s">
        <v>866</v>
      </c>
      <c r="B1245" s="117" t="s">
        <v>867</v>
      </c>
      <c r="C1245" s="117"/>
      <c r="D1245" s="116" t="s">
        <v>32</v>
      </c>
      <c r="E1245" s="116"/>
      <c r="F1245" s="116" t="s">
        <v>321</v>
      </c>
      <c r="G1245" s="118">
        <v>1</v>
      </c>
      <c r="H1245" s="118"/>
      <c r="I1245" s="119">
        <v>25.82</v>
      </c>
      <c r="J1245" s="119"/>
      <c r="K1245" s="119">
        <f>ROUND(ROUND(G1245,8)*I1245,2)</f>
        <v>25.82</v>
      </c>
    </row>
    <row r="1246" ht="18" customHeight="1" spans="1:11">
      <c r="A1246" s="56"/>
      <c r="B1246" s="56"/>
      <c r="C1246" s="56"/>
      <c r="D1246" s="56"/>
      <c r="E1246" s="56"/>
      <c r="F1246" s="56"/>
      <c r="G1246" s="120" t="s">
        <v>342</v>
      </c>
      <c r="H1246" s="120"/>
      <c r="I1246" s="120"/>
      <c r="J1246" s="120"/>
      <c r="K1246" s="121">
        <f>SUM(K1245:K1245)</f>
        <v>25.82</v>
      </c>
    </row>
    <row r="1247" ht="15" customHeight="1" spans="1:11">
      <c r="A1247" s="114" t="s">
        <v>329</v>
      </c>
      <c r="B1247" s="114"/>
      <c r="C1247" s="114"/>
      <c r="D1247" s="115" t="s">
        <v>298</v>
      </c>
      <c r="E1247" s="115"/>
      <c r="F1247" s="115" t="s">
        <v>299</v>
      </c>
      <c r="G1247" s="115" t="s">
        <v>276</v>
      </c>
      <c r="H1247" s="115"/>
      <c r="I1247" s="115" t="s">
        <v>300</v>
      </c>
      <c r="J1247" s="115"/>
      <c r="K1247" s="115" t="s">
        <v>301</v>
      </c>
    </row>
    <row r="1248" ht="37.95" customHeight="1" spans="1:11">
      <c r="A1248" s="116" t="s">
        <v>900</v>
      </c>
      <c r="B1248" s="117" t="s">
        <v>901</v>
      </c>
      <c r="C1248" s="117"/>
      <c r="D1248" s="116" t="s">
        <v>32</v>
      </c>
      <c r="E1248" s="116"/>
      <c r="F1248" s="116" t="s">
        <v>321</v>
      </c>
      <c r="G1248" s="118">
        <v>1</v>
      </c>
      <c r="H1248" s="118"/>
      <c r="I1248" s="119">
        <v>31.55</v>
      </c>
      <c r="J1248" s="119"/>
      <c r="K1248" s="119">
        <f>ROUND(ROUND(G1248,8)*I1248,2)</f>
        <v>31.55</v>
      </c>
    </row>
    <row r="1249" ht="37.95" customHeight="1" spans="1:11">
      <c r="A1249" s="116" t="s">
        <v>902</v>
      </c>
      <c r="B1249" s="117" t="s">
        <v>903</v>
      </c>
      <c r="C1249" s="117"/>
      <c r="D1249" s="116" t="s">
        <v>32</v>
      </c>
      <c r="E1249" s="116"/>
      <c r="F1249" s="116" t="s">
        <v>321</v>
      </c>
      <c r="G1249" s="118">
        <v>1</v>
      </c>
      <c r="H1249" s="118"/>
      <c r="I1249" s="119">
        <v>8.52</v>
      </c>
      <c r="J1249" s="119"/>
      <c r="K1249" s="119">
        <f>ROUND(ROUND(G1249,8)*I1249,2)</f>
        <v>8.52</v>
      </c>
    </row>
    <row r="1250" ht="37.95" customHeight="1" spans="1:11">
      <c r="A1250" s="116" t="s">
        <v>905</v>
      </c>
      <c r="B1250" s="117" t="s">
        <v>906</v>
      </c>
      <c r="C1250" s="117"/>
      <c r="D1250" s="116" t="s">
        <v>32</v>
      </c>
      <c r="E1250" s="116"/>
      <c r="F1250" s="116" t="s">
        <v>321</v>
      </c>
      <c r="G1250" s="118">
        <v>1</v>
      </c>
      <c r="H1250" s="118"/>
      <c r="I1250" s="119">
        <v>39.49</v>
      </c>
      <c r="J1250" s="119"/>
      <c r="K1250" s="119">
        <f>ROUND(ROUND(G1250,8)*I1250,2)</f>
        <v>39.49</v>
      </c>
    </row>
    <row r="1251" ht="37.95" customHeight="1" spans="1:11">
      <c r="A1251" s="116" t="s">
        <v>907</v>
      </c>
      <c r="B1251" s="117" t="s">
        <v>908</v>
      </c>
      <c r="C1251" s="117"/>
      <c r="D1251" s="116" t="s">
        <v>32</v>
      </c>
      <c r="E1251" s="116"/>
      <c r="F1251" s="116" t="s">
        <v>321</v>
      </c>
      <c r="G1251" s="118">
        <v>1</v>
      </c>
      <c r="H1251" s="118"/>
      <c r="I1251" s="119">
        <v>57.77</v>
      </c>
      <c r="J1251" s="119"/>
      <c r="K1251" s="119">
        <f>ROUND(ROUND(G1251,8)*I1251,2)</f>
        <v>57.77</v>
      </c>
    </row>
    <row r="1252" ht="15" customHeight="1" spans="1:11">
      <c r="A1252" s="56"/>
      <c r="B1252" s="56"/>
      <c r="C1252" s="56"/>
      <c r="D1252" s="56"/>
      <c r="E1252" s="56"/>
      <c r="F1252" s="56"/>
      <c r="G1252" s="120" t="s">
        <v>332</v>
      </c>
      <c r="H1252" s="120"/>
      <c r="I1252" s="120"/>
      <c r="J1252" s="120"/>
      <c r="K1252" s="121">
        <f>SUM(K1248:K1251)</f>
        <v>137.33</v>
      </c>
    </row>
    <row r="1253" ht="15" customHeight="1" spans="1:11">
      <c r="A1253" s="56"/>
      <c r="B1253" s="56"/>
      <c r="C1253" s="56"/>
      <c r="D1253" s="56"/>
      <c r="E1253" s="56"/>
      <c r="F1253" s="56"/>
      <c r="G1253" s="65" t="s">
        <v>304</v>
      </c>
      <c r="H1253" s="65"/>
      <c r="I1253" s="65"/>
      <c r="J1253" s="65"/>
      <c r="K1253" s="122">
        <f>ROUND(SUM(K1246,K1252),2)</f>
        <v>163.15</v>
      </c>
    </row>
    <row r="1254" ht="10.05" customHeight="1" spans="1:11">
      <c r="A1254" s="56"/>
      <c r="B1254" s="56"/>
      <c r="C1254" s="56"/>
      <c r="D1254" s="56"/>
      <c r="E1254" s="56"/>
      <c r="F1254" s="56"/>
      <c r="G1254" s="112"/>
      <c r="H1254" s="112"/>
      <c r="I1254" s="112"/>
      <c r="J1254" s="112"/>
      <c r="K1254" s="112"/>
    </row>
    <row r="1255" ht="19.95" customHeight="1" spans="1:11">
      <c r="A1255" s="113" t="s">
        <v>909</v>
      </c>
      <c r="B1255" s="113"/>
      <c r="C1255" s="113"/>
      <c r="D1255" s="113"/>
      <c r="E1255" s="113"/>
      <c r="F1255" s="113"/>
      <c r="G1255" s="113"/>
      <c r="H1255" s="113"/>
      <c r="I1255" s="113"/>
      <c r="J1255" s="113"/>
      <c r="K1255" s="113"/>
    </row>
    <row r="1256" ht="15" customHeight="1" spans="1:11">
      <c r="A1256" s="114" t="s">
        <v>318</v>
      </c>
      <c r="B1256" s="114"/>
      <c r="C1256" s="114"/>
      <c r="D1256" s="115" t="s">
        <v>298</v>
      </c>
      <c r="E1256" s="115"/>
      <c r="F1256" s="115" t="s">
        <v>299</v>
      </c>
      <c r="G1256" s="115" t="s">
        <v>276</v>
      </c>
      <c r="H1256" s="115"/>
      <c r="I1256" s="115" t="s">
        <v>300</v>
      </c>
      <c r="J1256" s="115"/>
      <c r="K1256" s="115" t="s">
        <v>301</v>
      </c>
    </row>
    <row r="1257" ht="28.95" customHeight="1" spans="1:11">
      <c r="A1257" s="116" t="s">
        <v>910</v>
      </c>
      <c r="B1257" s="117" t="s">
        <v>911</v>
      </c>
      <c r="C1257" s="117"/>
      <c r="D1257" s="116" t="s">
        <v>32</v>
      </c>
      <c r="E1257" s="116"/>
      <c r="F1257" s="116" t="s">
        <v>133</v>
      </c>
      <c r="G1257" s="118">
        <v>5.33e-5</v>
      </c>
      <c r="H1257" s="118"/>
      <c r="I1257" s="119">
        <v>592078.81</v>
      </c>
      <c r="J1257" s="119"/>
      <c r="K1257" s="119">
        <f>ROUND(ROUND(G1257,8)*I1257,2)</f>
        <v>31.56</v>
      </c>
    </row>
    <row r="1258" ht="15" customHeight="1" spans="1:11">
      <c r="A1258" s="56"/>
      <c r="B1258" s="56"/>
      <c r="C1258" s="56"/>
      <c r="D1258" s="56"/>
      <c r="E1258" s="56"/>
      <c r="F1258" s="56"/>
      <c r="G1258" s="120" t="s">
        <v>324</v>
      </c>
      <c r="H1258" s="120"/>
      <c r="I1258" s="120"/>
      <c r="J1258" s="120"/>
      <c r="K1258" s="121">
        <f>SUM(K1257:K1257)</f>
        <v>31.56</v>
      </c>
    </row>
    <row r="1259" ht="15" customHeight="1" spans="1:11">
      <c r="A1259" s="56"/>
      <c r="B1259" s="56"/>
      <c r="C1259" s="56"/>
      <c r="D1259" s="56"/>
      <c r="E1259" s="56"/>
      <c r="F1259" s="56"/>
      <c r="G1259" s="65" t="s">
        <v>304</v>
      </c>
      <c r="H1259" s="65"/>
      <c r="I1259" s="65"/>
      <c r="J1259" s="65"/>
      <c r="K1259" s="122">
        <f>ROUND(SUM(K1258),2)</f>
        <v>31.56</v>
      </c>
    </row>
    <row r="1260" ht="10.05" customHeight="1" spans="1:11">
      <c r="A1260" s="56"/>
      <c r="B1260" s="56"/>
      <c r="C1260" s="56"/>
      <c r="D1260" s="56"/>
      <c r="E1260" s="56"/>
      <c r="F1260" s="56"/>
      <c r="G1260" s="112"/>
      <c r="H1260" s="112"/>
      <c r="I1260" s="112"/>
      <c r="J1260" s="112"/>
      <c r="K1260" s="112"/>
    </row>
    <row r="1261" ht="19.95" customHeight="1" spans="1:11">
      <c r="A1261" s="113" t="s">
        <v>912</v>
      </c>
      <c r="B1261" s="113"/>
      <c r="C1261" s="113"/>
      <c r="D1261" s="113"/>
      <c r="E1261" s="113"/>
      <c r="F1261" s="113"/>
      <c r="G1261" s="113"/>
      <c r="H1261" s="113"/>
      <c r="I1261" s="113"/>
      <c r="J1261" s="113"/>
      <c r="K1261" s="113"/>
    </row>
    <row r="1262" ht="15" customHeight="1" spans="1:11">
      <c r="A1262" s="114" t="s">
        <v>318</v>
      </c>
      <c r="B1262" s="114"/>
      <c r="C1262" s="114"/>
      <c r="D1262" s="115" t="s">
        <v>298</v>
      </c>
      <c r="E1262" s="115"/>
      <c r="F1262" s="115" t="s">
        <v>299</v>
      </c>
      <c r="G1262" s="115" t="s">
        <v>276</v>
      </c>
      <c r="H1262" s="115"/>
      <c r="I1262" s="115" t="s">
        <v>300</v>
      </c>
      <c r="J1262" s="115"/>
      <c r="K1262" s="115" t="s">
        <v>301</v>
      </c>
    </row>
    <row r="1263" ht="28.95" customHeight="1" spans="1:11">
      <c r="A1263" s="116" t="s">
        <v>910</v>
      </c>
      <c r="B1263" s="117" t="s">
        <v>911</v>
      </c>
      <c r="C1263" s="117"/>
      <c r="D1263" s="116" t="s">
        <v>32</v>
      </c>
      <c r="E1263" s="116"/>
      <c r="F1263" s="116" t="s">
        <v>133</v>
      </c>
      <c r="G1263" s="118">
        <v>1.44e-5</v>
      </c>
      <c r="H1263" s="118"/>
      <c r="I1263" s="119">
        <v>592078.81</v>
      </c>
      <c r="J1263" s="119"/>
      <c r="K1263" s="119">
        <f>ROUND(ROUND(G1263,8)*I1263,2)</f>
        <v>8.53</v>
      </c>
    </row>
    <row r="1264" ht="15" customHeight="1" spans="1:11">
      <c r="A1264" s="56"/>
      <c r="B1264" s="56"/>
      <c r="C1264" s="56"/>
      <c r="D1264" s="56"/>
      <c r="E1264" s="56"/>
      <c r="F1264" s="56"/>
      <c r="G1264" s="120" t="s">
        <v>324</v>
      </c>
      <c r="H1264" s="120"/>
      <c r="I1264" s="120"/>
      <c r="J1264" s="120"/>
      <c r="K1264" s="121">
        <f>SUM(K1263:K1263)</f>
        <v>8.53</v>
      </c>
    </row>
    <row r="1265" ht="15" customHeight="1" spans="1:11">
      <c r="A1265" s="56"/>
      <c r="B1265" s="56"/>
      <c r="C1265" s="56"/>
      <c r="D1265" s="56"/>
      <c r="E1265" s="56"/>
      <c r="F1265" s="56"/>
      <c r="G1265" s="65" t="s">
        <v>304</v>
      </c>
      <c r="H1265" s="65"/>
      <c r="I1265" s="65"/>
      <c r="J1265" s="65"/>
      <c r="K1265" s="122">
        <f>ROUND(SUM(K1264),2)</f>
        <v>8.53</v>
      </c>
    </row>
    <row r="1266" ht="10.05" customHeight="1" spans="1:11">
      <c r="A1266" s="56"/>
      <c r="B1266" s="56"/>
      <c r="C1266" s="56"/>
      <c r="D1266" s="56"/>
      <c r="E1266" s="56"/>
      <c r="F1266" s="56"/>
      <c r="G1266" s="112"/>
      <c r="H1266" s="112"/>
      <c r="I1266" s="112"/>
      <c r="J1266" s="112"/>
      <c r="K1266" s="112"/>
    </row>
    <row r="1267" ht="19.95" customHeight="1" spans="1:11">
      <c r="A1267" s="113" t="s">
        <v>913</v>
      </c>
      <c r="B1267" s="113"/>
      <c r="C1267" s="113"/>
      <c r="D1267" s="113"/>
      <c r="E1267" s="113"/>
      <c r="F1267" s="113"/>
      <c r="G1267" s="113"/>
      <c r="H1267" s="113"/>
      <c r="I1267" s="113"/>
      <c r="J1267" s="113"/>
      <c r="K1267" s="113"/>
    </row>
    <row r="1268" ht="15" customHeight="1" spans="1:11">
      <c r="A1268" s="114" t="s">
        <v>318</v>
      </c>
      <c r="B1268" s="114"/>
      <c r="C1268" s="114"/>
      <c r="D1268" s="115" t="s">
        <v>298</v>
      </c>
      <c r="E1268" s="115"/>
      <c r="F1268" s="115" t="s">
        <v>299</v>
      </c>
      <c r="G1268" s="115" t="s">
        <v>276</v>
      </c>
      <c r="H1268" s="115"/>
      <c r="I1268" s="115" t="s">
        <v>300</v>
      </c>
      <c r="J1268" s="115"/>
      <c r="K1268" s="115" t="s">
        <v>301</v>
      </c>
    </row>
    <row r="1269" ht="28.95" customHeight="1" spans="1:11">
      <c r="A1269" s="116" t="s">
        <v>910</v>
      </c>
      <c r="B1269" s="117" t="s">
        <v>911</v>
      </c>
      <c r="C1269" s="117"/>
      <c r="D1269" s="116" t="s">
        <v>32</v>
      </c>
      <c r="E1269" s="116"/>
      <c r="F1269" s="116" t="s">
        <v>133</v>
      </c>
      <c r="G1269" s="118">
        <v>6.67e-5</v>
      </c>
      <c r="H1269" s="118"/>
      <c r="I1269" s="119">
        <v>592078.81</v>
      </c>
      <c r="J1269" s="119"/>
      <c r="K1269" s="119">
        <f>ROUND(ROUND(G1269,8)*I1269,2)</f>
        <v>39.49</v>
      </c>
    </row>
    <row r="1270" ht="15" customHeight="1" spans="1:11">
      <c r="A1270" s="56"/>
      <c r="B1270" s="56"/>
      <c r="C1270" s="56"/>
      <c r="D1270" s="56"/>
      <c r="E1270" s="56"/>
      <c r="F1270" s="56"/>
      <c r="G1270" s="120" t="s">
        <v>324</v>
      </c>
      <c r="H1270" s="120"/>
      <c r="I1270" s="120"/>
      <c r="J1270" s="120"/>
      <c r="K1270" s="121">
        <f>SUM(K1269:K1269)</f>
        <v>39.49</v>
      </c>
    </row>
    <row r="1271" ht="15" customHeight="1" spans="1:11">
      <c r="A1271" s="56"/>
      <c r="B1271" s="56"/>
      <c r="C1271" s="56"/>
      <c r="D1271" s="56"/>
      <c r="E1271" s="56"/>
      <c r="F1271" s="56"/>
      <c r="G1271" s="65" t="s">
        <v>304</v>
      </c>
      <c r="H1271" s="65"/>
      <c r="I1271" s="65"/>
      <c r="J1271" s="65"/>
      <c r="K1271" s="122">
        <f>ROUND(SUM(K1270),2)</f>
        <v>39.49</v>
      </c>
    </row>
    <row r="1272" ht="10.05" customHeight="1" spans="1:11">
      <c r="A1272" s="56"/>
      <c r="B1272" s="56"/>
      <c r="C1272" s="56"/>
      <c r="D1272" s="56"/>
      <c r="E1272" s="56"/>
      <c r="F1272" s="56"/>
      <c r="G1272" s="112"/>
      <c r="H1272" s="112"/>
      <c r="I1272" s="112"/>
      <c r="J1272" s="112"/>
      <c r="K1272" s="112"/>
    </row>
    <row r="1273" ht="19.95" customHeight="1" spans="1:11">
      <c r="A1273" s="113" t="s">
        <v>914</v>
      </c>
      <c r="B1273" s="113"/>
      <c r="C1273" s="113"/>
      <c r="D1273" s="113"/>
      <c r="E1273" s="113"/>
      <c r="F1273" s="113"/>
      <c r="G1273" s="113"/>
      <c r="H1273" s="113"/>
      <c r="I1273" s="113"/>
      <c r="J1273" s="113"/>
      <c r="K1273" s="113"/>
    </row>
    <row r="1274" ht="15" customHeight="1" spans="1:11">
      <c r="A1274" s="114" t="s">
        <v>361</v>
      </c>
      <c r="B1274" s="114"/>
      <c r="C1274" s="114"/>
      <c r="D1274" s="115" t="s">
        <v>298</v>
      </c>
      <c r="E1274" s="115"/>
      <c r="F1274" s="115" t="s">
        <v>299</v>
      </c>
      <c r="G1274" s="115" t="s">
        <v>276</v>
      </c>
      <c r="H1274" s="115"/>
      <c r="I1274" s="115" t="s">
        <v>300</v>
      </c>
      <c r="J1274" s="115"/>
      <c r="K1274" s="115" t="s">
        <v>301</v>
      </c>
    </row>
    <row r="1275" ht="21" customHeight="1" spans="1:11">
      <c r="A1275" s="116" t="s">
        <v>474</v>
      </c>
      <c r="B1275" s="117" t="s">
        <v>475</v>
      </c>
      <c r="C1275" s="117"/>
      <c r="D1275" s="116" t="s">
        <v>32</v>
      </c>
      <c r="E1275" s="116"/>
      <c r="F1275" s="116" t="s">
        <v>389</v>
      </c>
      <c r="G1275" s="118">
        <v>9.55</v>
      </c>
      <c r="H1275" s="118"/>
      <c r="I1275" s="119">
        <v>6.05</v>
      </c>
      <c r="J1275" s="119"/>
      <c r="K1275" s="119">
        <f>ROUND(ROUND(G1275,8)*I1275,2)</f>
        <v>57.78</v>
      </c>
    </row>
    <row r="1276" ht="15" customHeight="1" spans="1:11">
      <c r="A1276" s="56"/>
      <c r="B1276" s="56"/>
      <c r="C1276" s="56"/>
      <c r="D1276" s="56"/>
      <c r="E1276" s="56"/>
      <c r="F1276" s="56"/>
      <c r="G1276" s="120" t="s">
        <v>366</v>
      </c>
      <c r="H1276" s="120"/>
      <c r="I1276" s="120"/>
      <c r="J1276" s="120"/>
      <c r="K1276" s="121">
        <f>SUM(K1275:K1275)</f>
        <v>57.78</v>
      </c>
    </row>
    <row r="1277" ht="15" customHeight="1" spans="1:11">
      <c r="A1277" s="56"/>
      <c r="B1277" s="56"/>
      <c r="C1277" s="56"/>
      <c r="D1277" s="56"/>
      <c r="E1277" s="56"/>
      <c r="F1277" s="56"/>
      <c r="G1277" s="65" t="s">
        <v>304</v>
      </c>
      <c r="H1277" s="65"/>
      <c r="I1277" s="65"/>
      <c r="J1277" s="65"/>
      <c r="K1277" s="122">
        <f>ROUND(SUM(K1276),2)</f>
        <v>57.78</v>
      </c>
    </row>
    <row r="1278" ht="10.05" customHeight="1" spans="1:11">
      <c r="A1278" s="56"/>
      <c r="B1278" s="56"/>
      <c r="C1278" s="56"/>
      <c r="D1278" s="56"/>
      <c r="E1278" s="56"/>
      <c r="F1278" s="56"/>
      <c r="G1278" s="112"/>
      <c r="H1278" s="112"/>
      <c r="I1278" s="112"/>
      <c r="J1278" s="112"/>
      <c r="K1278" s="112"/>
    </row>
    <row r="1279" ht="19.95" customHeight="1" spans="1:11">
      <c r="A1279" s="113" t="s">
        <v>915</v>
      </c>
      <c r="B1279" s="113"/>
      <c r="C1279" s="113"/>
      <c r="D1279" s="113"/>
      <c r="E1279" s="113"/>
      <c r="F1279" s="113"/>
      <c r="G1279" s="113"/>
      <c r="H1279" s="113"/>
      <c r="I1279" s="113"/>
      <c r="J1279" s="113"/>
      <c r="K1279" s="113"/>
    </row>
    <row r="1280" ht="15" customHeight="1" spans="1:11">
      <c r="A1280" s="114" t="s">
        <v>308</v>
      </c>
      <c r="B1280" s="114"/>
      <c r="C1280" s="114"/>
      <c r="D1280" s="115" t="s">
        <v>298</v>
      </c>
      <c r="E1280" s="115"/>
      <c r="F1280" s="115" t="s">
        <v>299</v>
      </c>
      <c r="G1280" s="115" t="s">
        <v>276</v>
      </c>
      <c r="H1280" s="115"/>
      <c r="I1280" s="115" t="s">
        <v>300</v>
      </c>
      <c r="J1280" s="115"/>
      <c r="K1280" s="115" t="s">
        <v>301</v>
      </c>
    </row>
    <row r="1281" ht="21" customHeight="1" spans="1:11">
      <c r="A1281" s="116" t="s">
        <v>401</v>
      </c>
      <c r="B1281" s="117" t="s">
        <v>402</v>
      </c>
      <c r="C1281" s="117"/>
      <c r="D1281" s="116" t="s">
        <v>32</v>
      </c>
      <c r="E1281" s="116"/>
      <c r="F1281" s="116" t="s">
        <v>321</v>
      </c>
      <c r="G1281" s="118">
        <v>1</v>
      </c>
      <c r="H1281" s="118"/>
      <c r="I1281" s="119">
        <v>2.79</v>
      </c>
      <c r="J1281" s="119"/>
      <c r="K1281" s="119">
        <f t="shared" ref="K1281:K1286" si="17">ROUND(ROUND(G1281,8)*I1281,2)</f>
        <v>2.79</v>
      </c>
    </row>
    <row r="1282" ht="21" customHeight="1" spans="1:11">
      <c r="A1282" s="116" t="s">
        <v>916</v>
      </c>
      <c r="B1282" s="117" t="s">
        <v>917</v>
      </c>
      <c r="C1282" s="117"/>
      <c r="D1282" s="116" t="s">
        <v>32</v>
      </c>
      <c r="E1282" s="116"/>
      <c r="F1282" s="116" t="s">
        <v>321</v>
      </c>
      <c r="G1282" s="118">
        <v>1</v>
      </c>
      <c r="H1282" s="118"/>
      <c r="I1282" s="119">
        <v>1.39</v>
      </c>
      <c r="J1282" s="119"/>
      <c r="K1282" s="119">
        <f t="shared" si="17"/>
        <v>1.39</v>
      </c>
    </row>
    <row r="1283" ht="21" customHeight="1" spans="1:11">
      <c r="A1283" s="116" t="s">
        <v>405</v>
      </c>
      <c r="B1283" s="117" t="s">
        <v>406</v>
      </c>
      <c r="C1283" s="117"/>
      <c r="D1283" s="116" t="s">
        <v>32</v>
      </c>
      <c r="E1283" s="116"/>
      <c r="F1283" s="116" t="s">
        <v>321</v>
      </c>
      <c r="G1283" s="118">
        <v>1</v>
      </c>
      <c r="H1283" s="118"/>
      <c r="I1283" s="119">
        <v>1.43</v>
      </c>
      <c r="J1283" s="119"/>
      <c r="K1283" s="119">
        <f t="shared" si="17"/>
        <v>1.43</v>
      </c>
    </row>
    <row r="1284" ht="21" customHeight="1" spans="1:11">
      <c r="A1284" s="116" t="s">
        <v>918</v>
      </c>
      <c r="B1284" s="117" t="s">
        <v>919</v>
      </c>
      <c r="C1284" s="117"/>
      <c r="D1284" s="116" t="s">
        <v>32</v>
      </c>
      <c r="E1284" s="116"/>
      <c r="F1284" s="116" t="s">
        <v>321</v>
      </c>
      <c r="G1284" s="118">
        <v>1</v>
      </c>
      <c r="H1284" s="118"/>
      <c r="I1284" s="119">
        <v>0.61</v>
      </c>
      <c r="J1284" s="119"/>
      <c r="K1284" s="119">
        <f t="shared" si="17"/>
        <v>0.61</v>
      </c>
    </row>
    <row r="1285" ht="21" customHeight="1" spans="1:11">
      <c r="A1285" s="116" t="s">
        <v>409</v>
      </c>
      <c r="B1285" s="117" t="s">
        <v>410</v>
      </c>
      <c r="C1285" s="117"/>
      <c r="D1285" s="116" t="s">
        <v>32</v>
      </c>
      <c r="E1285" s="116"/>
      <c r="F1285" s="116" t="s">
        <v>321</v>
      </c>
      <c r="G1285" s="118">
        <v>1</v>
      </c>
      <c r="H1285" s="118"/>
      <c r="I1285" s="119">
        <v>0.08</v>
      </c>
      <c r="J1285" s="119"/>
      <c r="K1285" s="119">
        <f t="shared" si="17"/>
        <v>0.08</v>
      </c>
    </row>
    <row r="1286" ht="21" customHeight="1" spans="1:11">
      <c r="A1286" s="116" t="s">
        <v>411</v>
      </c>
      <c r="B1286" s="117" t="s">
        <v>412</v>
      </c>
      <c r="C1286" s="117"/>
      <c r="D1286" s="116" t="s">
        <v>32</v>
      </c>
      <c r="E1286" s="116"/>
      <c r="F1286" s="116" t="s">
        <v>321</v>
      </c>
      <c r="G1286" s="118">
        <v>1</v>
      </c>
      <c r="H1286" s="118"/>
      <c r="I1286" s="119">
        <v>0.54</v>
      </c>
      <c r="J1286" s="119"/>
      <c r="K1286" s="119">
        <f t="shared" si="17"/>
        <v>0.54</v>
      </c>
    </row>
    <row r="1287" ht="15" customHeight="1" spans="1:11">
      <c r="A1287" s="56"/>
      <c r="B1287" s="56"/>
      <c r="C1287" s="56"/>
      <c r="D1287" s="56"/>
      <c r="E1287" s="56"/>
      <c r="F1287" s="56"/>
      <c r="G1287" s="120" t="s">
        <v>317</v>
      </c>
      <c r="H1287" s="120"/>
      <c r="I1287" s="120"/>
      <c r="J1287" s="120"/>
      <c r="K1287" s="121">
        <f>SUM(K1281:K1286)</f>
        <v>6.84</v>
      </c>
    </row>
    <row r="1288" ht="15" customHeight="1" spans="1:11">
      <c r="A1288" s="114" t="s">
        <v>325</v>
      </c>
      <c r="B1288" s="114"/>
      <c r="C1288" s="114"/>
      <c r="D1288" s="115" t="s">
        <v>298</v>
      </c>
      <c r="E1288" s="115"/>
      <c r="F1288" s="115" t="s">
        <v>299</v>
      </c>
      <c r="G1288" s="115" t="s">
        <v>276</v>
      </c>
      <c r="H1288" s="115"/>
      <c r="I1288" s="115" t="s">
        <v>300</v>
      </c>
      <c r="J1288" s="115"/>
      <c r="K1288" s="115" t="s">
        <v>301</v>
      </c>
    </row>
    <row r="1289" ht="15" customHeight="1" spans="1:11">
      <c r="A1289" s="116" t="s">
        <v>638</v>
      </c>
      <c r="B1289" s="117" t="s">
        <v>639</v>
      </c>
      <c r="C1289" s="117"/>
      <c r="D1289" s="116" t="s">
        <v>32</v>
      </c>
      <c r="E1289" s="116"/>
      <c r="F1289" s="116" t="s">
        <v>321</v>
      </c>
      <c r="G1289" s="118">
        <v>1</v>
      </c>
      <c r="H1289" s="118"/>
      <c r="I1289" s="119">
        <v>16.89</v>
      </c>
      <c r="J1289" s="119"/>
      <c r="K1289" s="119">
        <f>ROUND(ROUND(G1289,8)*I1289,2)</f>
        <v>16.89</v>
      </c>
    </row>
    <row r="1290" ht="15" customHeight="1" spans="1:11">
      <c r="A1290" s="56"/>
      <c r="B1290" s="56"/>
      <c r="C1290" s="56"/>
      <c r="D1290" s="56"/>
      <c r="E1290" s="56"/>
      <c r="F1290" s="56"/>
      <c r="G1290" s="120" t="s">
        <v>328</v>
      </c>
      <c r="H1290" s="120"/>
      <c r="I1290" s="120"/>
      <c r="J1290" s="120"/>
      <c r="K1290" s="121">
        <f>SUM(K1289:K1289)</f>
        <v>16.89</v>
      </c>
    </row>
    <row r="1291" ht="15" customHeight="1" spans="1:11">
      <c r="A1291" s="114" t="s">
        <v>329</v>
      </c>
      <c r="B1291" s="114"/>
      <c r="C1291" s="114"/>
      <c r="D1291" s="115" t="s">
        <v>298</v>
      </c>
      <c r="E1291" s="115"/>
      <c r="F1291" s="115" t="s">
        <v>299</v>
      </c>
      <c r="G1291" s="115" t="s">
        <v>276</v>
      </c>
      <c r="H1291" s="115"/>
      <c r="I1291" s="115" t="s">
        <v>300</v>
      </c>
      <c r="J1291" s="115"/>
      <c r="K1291" s="115" t="s">
        <v>301</v>
      </c>
    </row>
    <row r="1292" ht="21" customHeight="1" spans="1:11">
      <c r="A1292" s="116" t="s">
        <v>920</v>
      </c>
      <c r="B1292" s="117" t="s">
        <v>921</v>
      </c>
      <c r="C1292" s="117"/>
      <c r="D1292" s="116" t="s">
        <v>32</v>
      </c>
      <c r="E1292" s="116"/>
      <c r="F1292" s="116" t="s">
        <v>321</v>
      </c>
      <c r="G1292" s="118">
        <v>1</v>
      </c>
      <c r="H1292" s="118"/>
      <c r="I1292" s="119">
        <v>0.35</v>
      </c>
      <c r="J1292" s="119"/>
      <c r="K1292" s="119">
        <f>ROUND(ROUND(G1292,8)*I1292,2)</f>
        <v>0.35</v>
      </c>
    </row>
    <row r="1293" ht="15" customHeight="1" spans="1:11">
      <c r="A1293" s="56"/>
      <c r="B1293" s="56"/>
      <c r="C1293" s="56"/>
      <c r="D1293" s="56"/>
      <c r="E1293" s="56"/>
      <c r="F1293" s="56"/>
      <c r="G1293" s="120" t="s">
        <v>332</v>
      </c>
      <c r="H1293" s="120"/>
      <c r="I1293" s="120"/>
      <c r="J1293" s="120"/>
      <c r="K1293" s="121">
        <f>SUM(K1292:K1292)</f>
        <v>0.35</v>
      </c>
    </row>
    <row r="1294" ht="15" customHeight="1" spans="1:11">
      <c r="A1294" s="56"/>
      <c r="B1294" s="56"/>
      <c r="C1294" s="56"/>
      <c r="D1294" s="56"/>
      <c r="E1294" s="56"/>
      <c r="F1294" s="56"/>
      <c r="G1294" s="65" t="s">
        <v>304</v>
      </c>
      <c r="H1294" s="65"/>
      <c r="I1294" s="65"/>
      <c r="J1294" s="65"/>
      <c r="K1294" s="122">
        <f>ROUND(SUM(K1287,K1290,K1293),2)</f>
        <v>24.08</v>
      </c>
    </row>
    <row r="1295" ht="10.05" customHeight="1" spans="1:11">
      <c r="A1295" s="56"/>
      <c r="B1295" s="56"/>
      <c r="C1295" s="56"/>
      <c r="D1295" s="56"/>
      <c r="E1295" s="56"/>
      <c r="F1295" s="56"/>
      <c r="G1295" s="112"/>
      <c r="H1295" s="112"/>
      <c r="I1295" s="112"/>
      <c r="J1295" s="112"/>
      <c r="K1295" s="112"/>
    </row>
    <row r="1296" ht="19.95" customHeight="1" spans="1:11">
      <c r="A1296" s="113" t="s">
        <v>922</v>
      </c>
      <c r="B1296" s="113"/>
      <c r="C1296" s="113"/>
      <c r="D1296" s="113"/>
      <c r="E1296" s="113"/>
      <c r="F1296" s="113"/>
      <c r="G1296" s="113"/>
      <c r="H1296" s="113"/>
      <c r="I1296" s="113"/>
      <c r="J1296" s="113"/>
      <c r="K1296" s="113"/>
    </row>
    <row r="1297" ht="15" customHeight="1" spans="1:11">
      <c r="A1297" s="114" t="s">
        <v>339</v>
      </c>
      <c r="B1297" s="114"/>
      <c r="C1297" s="114"/>
      <c r="D1297" s="115" t="s">
        <v>298</v>
      </c>
      <c r="E1297" s="115"/>
      <c r="F1297" s="115" t="s">
        <v>299</v>
      </c>
      <c r="G1297" s="115" t="s">
        <v>276</v>
      </c>
      <c r="H1297" s="115"/>
      <c r="I1297" s="115" t="s">
        <v>300</v>
      </c>
      <c r="J1297" s="115"/>
      <c r="K1297" s="115" t="s">
        <v>301</v>
      </c>
    </row>
    <row r="1298" ht="15" customHeight="1" spans="1:11">
      <c r="A1298" s="116" t="s">
        <v>923</v>
      </c>
      <c r="B1298" s="117" t="s">
        <v>924</v>
      </c>
      <c r="C1298" s="117"/>
      <c r="D1298" s="116" t="s">
        <v>32</v>
      </c>
      <c r="E1298" s="116"/>
      <c r="F1298" s="116" t="s">
        <v>321</v>
      </c>
      <c r="G1298" s="118">
        <v>1</v>
      </c>
      <c r="H1298" s="118"/>
      <c r="I1298" s="119">
        <v>25.65</v>
      </c>
      <c r="J1298" s="119"/>
      <c r="K1298" s="119">
        <f>ROUND(ROUND(G1298,8)*I1298,2)</f>
        <v>25.65</v>
      </c>
    </row>
    <row r="1299" ht="18" customHeight="1" spans="1:11">
      <c r="A1299" s="56"/>
      <c r="B1299" s="56"/>
      <c r="C1299" s="56"/>
      <c r="D1299" s="56"/>
      <c r="E1299" s="56"/>
      <c r="F1299" s="56"/>
      <c r="G1299" s="120" t="s">
        <v>342</v>
      </c>
      <c r="H1299" s="120"/>
      <c r="I1299" s="120"/>
      <c r="J1299" s="120"/>
      <c r="K1299" s="121">
        <f>SUM(K1298:K1298)</f>
        <v>25.65</v>
      </c>
    </row>
    <row r="1300" ht="15" customHeight="1" spans="1:11">
      <c r="A1300" s="114" t="s">
        <v>329</v>
      </c>
      <c r="B1300" s="114"/>
      <c r="C1300" s="114"/>
      <c r="D1300" s="115" t="s">
        <v>298</v>
      </c>
      <c r="E1300" s="115"/>
      <c r="F1300" s="115" t="s">
        <v>299</v>
      </c>
      <c r="G1300" s="115" t="s">
        <v>276</v>
      </c>
      <c r="H1300" s="115"/>
      <c r="I1300" s="115" t="s">
        <v>300</v>
      </c>
      <c r="J1300" s="115"/>
      <c r="K1300" s="115" t="s">
        <v>301</v>
      </c>
    </row>
    <row r="1301" ht="28.95" customHeight="1" spans="1:11">
      <c r="A1301" s="116" t="s">
        <v>925</v>
      </c>
      <c r="B1301" s="117" t="s">
        <v>926</v>
      </c>
      <c r="C1301" s="117"/>
      <c r="D1301" s="116" t="s">
        <v>32</v>
      </c>
      <c r="E1301" s="116"/>
      <c r="F1301" s="116" t="s">
        <v>321</v>
      </c>
      <c r="G1301" s="118">
        <v>1</v>
      </c>
      <c r="H1301" s="118"/>
      <c r="I1301" s="119">
        <v>45.59</v>
      </c>
      <c r="J1301" s="119"/>
      <c r="K1301" s="119">
        <f>ROUND(ROUND(G1301,8)*I1301,2)</f>
        <v>45.59</v>
      </c>
    </row>
    <row r="1302" ht="21" customHeight="1" spans="1:11">
      <c r="A1302" s="116" t="s">
        <v>927</v>
      </c>
      <c r="B1302" s="117" t="s">
        <v>928</v>
      </c>
      <c r="C1302" s="117"/>
      <c r="D1302" s="116" t="s">
        <v>32</v>
      </c>
      <c r="E1302" s="116"/>
      <c r="F1302" s="116" t="s">
        <v>321</v>
      </c>
      <c r="G1302" s="118">
        <v>1</v>
      </c>
      <c r="H1302" s="118"/>
      <c r="I1302" s="119">
        <v>20.08</v>
      </c>
      <c r="J1302" s="119"/>
      <c r="K1302" s="119">
        <f>ROUND(ROUND(G1302,8)*I1302,2)</f>
        <v>20.08</v>
      </c>
    </row>
    <row r="1303" ht="28.95" customHeight="1" spans="1:11">
      <c r="A1303" s="116" t="s">
        <v>929</v>
      </c>
      <c r="B1303" s="117" t="s">
        <v>930</v>
      </c>
      <c r="C1303" s="117"/>
      <c r="D1303" s="116" t="s">
        <v>32</v>
      </c>
      <c r="E1303" s="116"/>
      <c r="F1303" s="116" t="s">
        <v>321</v>
      </c>
      <c r="G1303" s="118">
        <v>1</v>
      </c>
      <c r="H1303" s="118"/>
      <c r="I1303" s="119">
        <v>81.5</v>
      </c>
      <c r="J1303" s="119"/>
      <c r="K1303" s="119">
        <f>ROUND(ROUND(G1303,8)*I1303,2)</f>
        <v>81.5</v>
      </c>
    </row>
    <row r="1304" ht="28.95" customHeight="1" spans="1:11">
      <c r="A1304" s="116" t="s">
        <v>931</v>
      </c>
      <c r="B1304" s="117" t="s">
        <v>932</v>
      </c>
      <c r="C1304" s="117"/>
      <c r="D1304" s="116" t="s">
        <v>32</v>
      </c>
      <c r="E1304" s="116"/>
      <c r="F1304" s="116" t="s">
        <v>321</v>
      </c>
      <c r="G1304" s="118">
        <v>1</v>
      </c>
      <c r="H1304" s="118"/>
      <c r="I1304" s="119">
        <v>107.44</v>
      </c>
      <c r="J1304" s="119"/>
      <c r="K1304" s="119">
        <f>ROUND(ROUND(G1304,8)*I1304,2)</f>
        <v>107.44</v>
      </c>
    </row>
    <row r="1305" ht="15" customHeight="1" spans="1:11">
      <c r="A1305" s="56"/>
      <c r="B1305" s="56"/>
      <c r="C1305" s="56"/>
      <c r="D1305" s="56"/>
      <c r="E1305" s="56"/>
      <c r="F1305" s="56"/>
      <c r="G1305" s="120" t="s">
        <v>332</v>
      </c>
      <c r="H1305" s="120"/>
      <c r="I1305" s="120"/>
      <c r="J1305" s="120"/>
      <c r="K1305" s="121">
        <f>SUM(K1301:K1304)</f>
        <v>254.61</v>
      </c>
    </row>
    <row r="1306" ht="15" customHeight="1" spans="1:11">
      <c r="A1306" s="56"/>
      <c r="B1306" s="56"/>
      <c r="C1306" s="56"/>
      <c r="D1306" s="56"/>
      <c r="E1306" s="56"/>
      <c r="F1306" s="56"/>
      <c r="G1306" s="65" t="s">
        <v>304</v>
      </c>
      <c r="H1306" s="65"/>
      <c r="I1306" s="65"/>
      <c r="J1306" s="65"/>
      <c r="K1306" s="122">
        <f>ROUND(SUM(K1299,K1305),2)</f>
        <v>280.26</v>
      </c>
    </row>
    <row r="1307" ht="10.05" customHeight="1" spans="1:11">
      <c r="A1307" s="56"/>
      <c r="B1307" s="56"/>
      <c r="C1307" s="56"/>
      <c r="D1307" s="56"/>
      <c r="E1307" s="56"/>
      <c r="F1307" s="56"/>
      <c r="G1307" s="112"/>
      <c r="H1307" s="112"/>
      <c r="I1307" s="112"/>
      <c r="J1307" s="112"/>
      <c r="K1307" s="112"/>
    </row>
    <row r="1308" ht="19.95" customHeight="1" spans="1:11">
      <c r="A1308" s="113" t="s">
        <v>933</v>
      </c>
      <c r="B1308" s="113"/>
      <c r="C1308" s="113"/>
      <c r="D1308" s="113"/>
      <c r="E1308" s="113"/>
      <c r="F1308" s="113"/>
      <c r="G1308" s="113"/>
      <c r="H1308" s="113"/>
      <c r="I1308" s="113"/>
      <c r="J1308" s="113"/>
      <c r="K1308" s="113"/>
    </row>
    <row r="1309" ht="15" customHeight="1" spans="1:11">
      <c r="A1309" s="114" t="s">
        <v>318</v>
      </c>
      <c r="B1309" s="114"/>
      <c r="C1309" s="114"/>
      <c r="D1309" s="115" t="s">
        <v>298</v>
      </c>
      <c r="E1309" s="115"/>
      <c r="F1309" s="115" t="s">
        <v>299</v>
      </c>
      <c r="G1309" s="115" t="s">
        <v>276</v>
      </c>
      <c r="H1309" s="115"/>
      <c r="I1309" s="115" t="s">
        <v>300</v>
      </c>
      <c r="J1309" s="115"/>
      <c r="K1309" s="115" t="s">
        <v>301</v>
      </c>
    </row>
    <row r="1310" ht="28.95" customHeight="1" spans="1:11">
      <c r="A1310" s="116" t="s">
        <v>934</v>
      </c>
      <c r="B1310" s="117" t="s">
        <v>935</v>
      </c>
      <c r="C1310" s="117"/>
      <c r="D1310" s="116" t="s">
        <v>32</v>
      </c>
      <c r="E1310" s="116"/>
      <c r="F1310" s="116" t="s">
        <v>133</v>
      </c>
      <c r="G1310" s="118">
        <v>3.11e-5</v>
      </c>
      <c r="H1310" s="118"/>
      <c r="I1310" s="119">
        <v>1465978.45</v>
      </c>
      <c r="J1310" s="119"/>
      <c r="K1310" s="119">
        <f>ROUND(ROUND(G1310,8)*I1310,2)</f>
        <v>45.59</v>
      </c>
    </row>
    <row r="1311" ht="15" customHeight="1" spans="1:11">
      <c r="A1311" s="56"/>
      <c r="B1311" s="56"/>
      <c r="C1311" s="56"/>
      <c r="D1311" s="56"/>
      <c r="E1311" s="56"/>
      <c r="F1311" s="56"/>
      <c r="G1311" s="120" t="s">
        <v>324</v>
      </c>
      <c r="H1311" s="120"/>
      <c r="I1311" s="120"/>
      <c r="J1311" s="120"/>
      <c r="K1311" s="121">
        <f>SUM(K1310:K1310)</f>
        <v>45.59</v>
      </c>
    </row>
    <row r="1312" ht="15" customHeight="1" spans="1:11">
      <c r="A1312" s="56"/>
      <c r="B1312" s="56"/>
      <c r="C1312" s="56"/>
      <c r="D1312" s="56"/>
      <c r="E1312" s="56"/>
      <c r="F1312" s="56"/>
      <c r="G1312" s="65" t="s">
        <v>304</v>
      </c>
      <c r="H1312" s="65"/>
      <c r="I1312" s="65"/>
      <c r="J1312" s="65"/>
      <c r="K1312" s="122">
        <f>ROUND(SUM(K1311),2)</f>
        <v>45.59</v>
      </c>
    </row>
    <row r="1313" ht="10.05" customHeight="1" spans="1:11">
      <c r="A1313" s="56"/>
      <c r="B1313" s="56"/>
      <c r="C1313" s="56"/>
      <c r="D1313" s="56"/>
      <c r="E1313" s="56"/>
      <c r="F1313" s="56"/>
      <c r="G1313" s="112"/>
      <c r="H1313" s="112"/>
      <c r="I1313" s="112"/>
      <c r="J1313" s="112"/>
      <c r="K1313" s="112"/>
    </row>
    <row r="1314" ht="19.95" customHeight="1" spans="1:11">
      <c r="A1314" s="113" t="s">
        <v>936</v>
      </c>
      <c r="B1314" s="113"/>
      <c r="C1314" s="113"/>
      <c r="D1314" s="113"/>
      <c r="E1314" s="113"/>
      <c r="F1314" s="113"/>
      <c r="G1314" s="113"/>
      <c r="H1314" s="113"/>
      <c r="I1314" s="113"/>
      <c r="J1314" s="113"/>
      <c r="K1314" s="113"/>
    </row>
    <row r="1315" ht="15" customHeight="1" spans="1:11">
      <c r="A1315" s="114" t="s">
        <v>318</v>
      </c>
      <c r="B1315" s="114"/>
      <c r="C1315" s="114"/>
      <c r="D1315" s="115" t="s">
        <v>298</v>
      </c>
      <c r="E1315" s="115"/>
      <c r="F1315" s="115" t="s">
        <v>299</v>
      </c>
      <c r="G1315" s="115" t="s">
        <v>276</v>
      </c>
      <c r="H1315" s="115"/>
      <c r="I1315" s="115" t="s">
        <v>300</v>
      </c>
      <c r="J1315" s="115"/>
      <c r="K1315" s="115" t="s">
        <v>301</v>
      </c>
    </row>
    <row r="1316" ht="28.95" customHeight="1" spans="1:11">
      <c r="A1316" s="116" t="s">
        <v>934</v>
      </c>
      <c r="B1316" s="117" t="s">
        <v>935</v>
      </c>
      <c r="C1316" s="117"/>
      <c r="D1316" s="116" t="s">
        <v>32</v>
      </c>
      <c r="E1316" s="116"/>
      <c r="F1316" s="116" t="s">
        <v>133</v>
      </c>
      <c r="G1316" s="118">
        <v>1.37e-5</v>
      </c>
      <c r="H1316" s="118"/>
      <c r="I1316" s="119">
        <v>1465978.45</v>
      </c>
      <c r="J1316" s="119"/>
      <c r="K1316" s="119">
        <f>ROUND(ROUND(G1316,8)*I1316,2)</f>
        <v>20.08</v>
      </c>
    </row>
    <row r="1317" ht="15" customHeight="1" spans="1:11">
      <c r="A1317" s="56"/>
      <c r="B1317" s="56"/>
      <c r="C1317" s="56"/>
      <c r="D1317" s="56"/>
      <c r="E1317" s="56"/>
      <c r="F1317" s="56"/>
      <c r="G1317" s="120" t="s">
        <v>324</v>
      </c>
      <c r="H1317" s="120"/>
      <c r="I1317" s="120"/>
      <c r="J1317" s="120"/>
      <c r="K1317" s="121">
        <f>SUM(K1316:K1316)</f>
        <v>20.08</v>
      </c>
    </row>
    <row r="1318" ht="15" customHeight="1" spans="1:11">
      <c r="A1318" s="56"/>
      <c r="B1318" s="56"/>
      <c r="C1318" s="56"/>
      <c r="D1318" s="56"/>
      <c r="E1318" s="56"/>
      <c r="F1318" s="56"/>
      <c r="G1318" s="65" t="s">
        <v>304</v>
      </c>
      <c r="H1318" s="65"/>
      <c r="I1318" s="65"/>
      <c r="J1318" s="65"/>
      <c r="K1318" s="122">
        <f>ROUND(SUM(K1317),2)</f>
        <v>20.08</v>
      </c>
    </row>
    <row r="1319" ht="10.05" customHeight="1" spans="1:11">
      <c r="A1319" s="56"/>
      <c r="B1319" s="56"/>
      <c r="C1319" s="56"/>
      <c r="D1319" s="56"/>
      <c r="E1319" s="56"/>
      <c r="F1319" s="56"/>
      <c r="G1319" s="112"/>
      <c r="H1319" s="112"/>
      <c r="I1319" s="112"/>
      <c r="J1319" s="112"/>
      <c r="K1319" s="112"/>
    </row>
    <row r="1320" ht="19.95" customHeight="1" spans="1:11">
      <c r="A1320" s="113" t="s">
        <v>937</v>
      </c>
      <c r="B1320" s="113"/>
      <c r="C1320" s="113"/>
      <c r="D1320" s="113"/>
      <c r="E1320" s="113"/>
      <c r="F1320" s="113"/>
      <c r="G1320" s="113"/>
      <c r="H1320" s="113"/>
      <c r="I1320" s="113"/>
      <c r="J1320" s="113"/>
      <c r="K1320" s="113"/>
    </row>
    <row r="1321" ht="15" customHeight="1" spans="1:11">
      <c r="A1321" s="114" t="s">
        <v>318</v>
      </c>
      <c r="B1321" s="114"/>
      <c r="C1321" s="114"/>
      <c r="D1321" s="115" t="s">
        <v>298</v>
      </c>
      <c r="E1321" s="115"/>
      <c r="F1321" s="115" t="s">
        <v>299</v>
      </c>
      <c r="G1321" s="115" t="s">
        <v>276</v>
      </c>
      <c r="H1321" s="115"/>
      <c r="I1321" s="115" t="s">
        <v>300</v>
      </c>
      <c r="J1321" s="115"/>
      <c r="K1321" s="115" t="s">
        <v>301</v>
      </c>
    </row>
    <row r="1322" ht="28.95" customHeight="1" spans="1:11">
      <c r="A1322" s="116" t="s">
        <v>934</v>
      </c>
      <c r="B1322" s="117" t="s">
        <v>935</v>
      </c>
      <c r="C1322" s="117"/>
      <c r="D1322" s="116" t="s">
        <v>32</v>
      </c>
      <c r="E1322" s="116"/>
      <c r="F1322" s="116" t="s">
        <v>133</v>
      </c>
      <c r="G1322" s="118">
        <v>5.56e-5</v>
      </c>
      <c r="H1322" s="118"/>
      <c r="I1322" s="119">
        <v>1465978.45</v>
      </c>
      <c r="J1322" s="119"/>
      <c r="K1322" s="119">
        <f>ROUND(ROUND(G1322,8)*I1322,2)</f>
        <v>81.51</v>
      </c>
    </row>
    <row r="1323" ht="15" customHeight="1" spans="1:11">
      <c r="A1323" s="56"/>
      <c r="B1323" s="56"/>
      <c r="C1323" s="56"/>
      <c r="D1323" s="56"/>
      <c r="E1323" s="56"/>
      <c r="F1323" s="56"/>
      <c r="G1323" s="120" t="s">
        <v>324</v>
      </c>
      <c r="H1323" s="120"/>
      <c r="I1323" s="120"/>
      <c r="J1323" s="120"/>
      <c r="K1323" s="121">
        <f>SUM(K1322:K1322)</f>
        <v>81.51</v>
      </c>
    </row>
    <row r="1324" ht="15" customHeight="1" spans="1:11">
      <c r="A1324" s="56"/>
      <c r="B1324" s="56"/>
      <c r="C1324" s="56"/>
      <c r="D1324" s="56"/>
      <c r="E1324" s="56"/>
      <c r="F1324" s="56"/>
      <c r="G1324" s="65" t="s">
        <v>304</v>
      </c>
      <c r="H1324" s="65"/>
      <c r="I1324" s="65"/>
      <c r="J1324" s="65"/>
      <c r="K1324" s="122">
        <f>ROUND(SUM(K1323),2)</f>
        <v>81.51</v>
      </c>
    </row>
    <row r="1325" ht="10.05" customHeight="1" spans="1:11">
      <c r="A1325" s="56"/>
      <c r="B1325" s="56"/>
      <c r="C1325" s="56"/>
      <c r="D1325" s="56"/>
      <c r="E1325" s="56"/>
      <c r="F1325" s="56"/>
      <c r="G1325" s="112"/>
      <c r="H1325" s="112"/>
      <c r="I1325" s="112"/>
      <c r="J1325" s="112"/>
      <c r="K1325" s="112"/>
    </row>
    <row r="1326" ht="19.95" customHeight="1" spans="1:11">
      <c r="A1326" s="113" t="s">
        <v>938</v>
      </c>
      <c r="B1326" s="113"/>
      <c r="C1326" s="113"/>
      <c r="D1326" s="113"/>
      <c r="E1326" s="113"/>
      <c r="F1326" s="113"/>
      <c r="G1326" s="113"/>
      <c r="H1326" s="113"/>
      <c r="I1326" s="113"/>
      <c r="J1326" s="113"/>
      <c r="K1326" s="113"/>
    </row>
    <row r="1327" ht="15" customHeight="1" spans="1:11">
      <c r="A1327" s="114" t="s">
        <v>361</v>
      </c>
      <c r="B1327" s="114"/>
      <c r="C1327" s="114"/>
      <c r="D1327" s="115" t="s">
        <v>298</v>
      </c>
      <c r="E1327" s="115"/>
      <c r="F1327" s="115" t="s">
        <v>299</v>
      </c>
      <c r="G1327" s="115" t="s">
        <v>276</v>
      </c>
      <c r="H1327" s="115"/>
      <c r="I1327" s="115" t="s">
        <v>300</v>
      </c>
      <c r="J1327" s="115"/>
      <c r="K1327" s="115" t="s">
        <v>301</v>
      </c>
    </row>
    <row r="1328" ht="21" customHeight="1" spans="1:11">
      <c r="A1328" s="116" t="s">
        <v>474</v>
      </c>
      <c r="B1328" s="117" t="s">
        <v>475</v>
      </c>
      <c r="C1328" s="117"/>
      <c r="D1328" s="116" t="s">
        <v>32</v>
      </c>
      <c r="E1328" s="116"/>
      <c r="F1328" s="116" t="s">
        <v>389</v>
      </c>
      <c r="G1328" s="118">
        <v>17.76</v>
      </c>
      <c r="H1328" s="118"/>
      <c r="I1328" s="119">
        <v>6.05</v>
      </c>
      <c r="J1328" s="119"/>
      <c r="K1328" s="119">
        <f>ROUND(ROUND(G1328,8)*I1328,2)</f>
        <v>107.45</v>
      </c>
    </row>
    <row r="1329" ht="15" customHeight="1" spans="1:11">
      <c r="A1329" s="56"/>
      <c r="B1329" s="56"/>
      <c r="C1329" s="56"/>
      <c r="D1329" s="56"/>
      <c r="E1329" s="56"/>
      <c r="F1329" s="56"/>
      <c r="G1329" s="120" t="s">
        <v>366</v>
      </c>
      <c r="H1329" s="120"/>
      <c r="I1329" s="120"/>
      <c r="J1329" s="120"/>
      <c r="K1329" s="121">
        <f>SUM(K1328:K1328)</f>
        <v>107.45</v>
      </c>
    </row>
    <row r="1330" ht="15" customHeight="1" spans="1:11">
      <c r="A1330" s="56"/>
      <c r="B1330" s="56"/>
      <c r="C1330" s="56"/>
      <c r="D1330" s="56"/>
      <c r="E1330" s="56"/>
      <c r="F1330" s="56"/>
      <c r="G1330" s="65" t="s">
        <v>304</v>
      </c>
      <c r="H1330" s="65"/>
      <c r="I1330" s="65"/>
      <c r="J1330" s="65"/>
      <c r="K1330" s="122">
        <f>ROUND(SUM(K1329),2)</f>
        <v>107.45</v>
      </c>
    </row>
    <row r="1331" ht="10.05" customHeight="1" spans="1:11">
      <c r="A1331" s="56"/>
      <c r="B1331" s="56"/>
      <c r="C1331" s="56"/>
      <c r="D1331" s="56"/>
      <c r="E1331" s="56"/>
      <c r="F1331" s="56"/>
      <c r="G1331" s="112"/>
      <c r="H1331" s="112"/>
      <c r="I1331" s="112"/>
      <c r="J1331" s="112"/>
      <c r="K1331" s="112"/>
    </row>
    <row r="1332" ht="19.95" customHeight="1" spans="1:11">
      <c r="A1332" s="113" t="s">
        <v>939</v>
      </c>
      <c r="B1332" s="113"/>
      <c r="C1332" s="113"/>
      <c r="D1332" s="113"/>
      <c r="E1332" s="113"/>
      <c r="F1332" s="113"/>
      <c r="G1332" s="113"/>
      <c r="H1332" s="113"/>
      <c r="I1332" s="113"/>
      <c r="J1332" s="113"/>
      <c r="K1332" s="113"/>
    </row>
    <row r="1333" ht="15" customHeight="1" spans="1:11">
      <c r="A1333" s="114" t="s">
        <v>308</v>
      </c>
      <c r="B1333" s="114"/>
      <c r="C1333" s="114"/>
      <c r="D1333" s="115" t="s">
        <v>298</v>
      </c>
      <c r="E1333" s="115"/>
      <c r="F1333" s="115" t="s">
        <v>299</v>
      </c>
      <c r="G1333" s="115" t="s">
        <v>276</v>
      </c>
      <c r="H1333" s="115"/>
      <c r="I1333" s="115" t="s">
        <v>300</v>
      </c>
      <c r="J1333" s="115"/>
      <c r="K1333" s="115" t="s">
        <v>301</v>
      </c>
    </row>
    <row r="1334" ht="21" customHeight="1" spans="1:11">
      <c r="A1334" s="116" t="s">
        <v>401</v>
      </c>
      <c r="B1334" s="117" t="s">
        <v>402</v>
      </c>
      <c r="C1334" s="117"/>
      <c r="D1334" s="116" t="s">
        <v>32</v>
      </c>
      <c r="E1334" s="116"/>
      <c r="F1334" s="116" t="s">
        <v>321</v>
      </c>
      <c r="G1334" s="118">
        <v>1</v>
      </c>
      <c r="H1334" s="118"/>
      <c r="I1334" s="119">
        <v>2.79</v>
      </c>
      <c r="J1334" s="119"/>
      <c r="K1334" s="119">
        <f t="shared" ref="K1334:K1339" si="18">ROUND(ROUND(G1334,8)*I1334,2)</f>
        <v>2.79</v>
      </c>
    </row>
    <row r="1335" ht="21" customHeight="1" spans="1:11">
      <c r="A1335" s="116" t="s">
        <v>418</v>
      </c>
      <c r="B1335" s="117" t="s">
        <v>419</v>
      </c>
      <c r="C1335" s="117"/>
      <c r="D1335" s="116" t="s">
        <v>32</v>
      </c>
      <c r="E1335" s="116"/>
      <c r="F1335" s="116" t="s">
        <v>321</v>
      </c>
      <c r="G1335" s="118">
        <v>1</v>
      </c>
      <c r="H1335" s="118"/>
      <c r="I1335" s="119">
        <v>0.89</v>
      </c>
      <c r="J1335" s="119"/>
      <c r="K1335" s="119">
        <f t="shared" si="18"/>
        <v>0.89</v>
      </c>
    </row>
    <row r="1336" ht="21" customHeight="1" spans="1:11">
      <c r="A1336" s="116" t="s">
        <v>405</v>
      </c>
      <c r="B1336" s="117" t="s">
        <v>406</v>
      </c>
      <c r="C1336" s="117"/>
      <c r="D1336" s="116" t="s">
        <v>32</v>
      </c>
      <c r="E1336" s="116"/>
      <c r="F1336" s="116" t="s">
        <v>321</v>
      </c>
      <c r="G1336" s="118">
        <v>1</v>
      </c>
      <c r="H1336" s="118"/>
      <c r="I1336" s="119">
        <v>1.43</v>
      </c>
      <c r="J1336" s="119"/>
      <c r="K1336" s="119">
        <f t="shared" si="18"/>
        <v>1.43</v>
      </c>
    </row>
    <row r="1337" ht="28.95" customHeight="1" spans="1:11">
      <c r="A1337" s="116" t="s">
        <v>420</v>
      </c>
      <c r="B1337" s="117" t="s">
        <v>421</v>
      </c>
      <c r="C1337" s="117"/>
      <c r="D1337" s="116" t="s">
        <v>32</v>
      </c>
      <c r="E1337" s="116"/>
      <c r="F1337" s="116" t="s">
        <v>321</v>
      </c>
      <c r="G1337" s="118">
        <v>1</v>
      </c>
      <c r="H1337" s="118"/>
      <c r="I1337" s="119">
        <v>0.01</v>
      </c>
      <c r="J1337" s="119"/>
      <c r="K1337" s="119">
        <f t="shared" si="18"/>
        <v>0.01</v>
      </c>
    </row>
    <row r="1338" ht="21" customHeight="1" spans="1:11">
      <c r="A1338" s="116" t="s">
        <v>409</v>
      </c>
      <c r="B1338" s="117" t="s">
        <v>410</v>
      </c>
      <c r="C1338" s="117"/>
      <c r="D1338" s="116" t="s">
        <v>32</v>
      </c>
      <c r="E1338" s="116"/>
      <c r="F1338" s="116" t="s">
        <v>321</v>
      </c>
      <c r="G1338" s="118">
        <v>1</v>
      </c>
      <c r="H1338" s="118"/>
      <c r="I1338" s="119">
        <v>0.08</v>
      </c>
      <c r="J1338" s="119"/>
      <c r="K1338" s="119">
        <f t="shared" si="18"/>
        <v>0.08</v>
      </c>
    </row>
    <row r="1339" ht="21" customHeight="1" spans="1:11">
      <c r="A1339" s="116" t="s">
        <v>411</v>
      </c>
      <c r="B1339" s="117" t="s">
        <v>412</v>
      </c>
      <c r="C1339" s="117"/>
      <c r="D1339" s="116" t="s">
        <v>32</v>
      </c>
      <c r="E1339" s="116"/>
      <c r="F1339" s="116" t="s">
        <v>321</v>
      </c>
      <c r="G1339" s="118">
        <v>1</v>
      </c>
      <c r="H1339" s="118"/>
      <c r="I1339" s="119">
        <v>0.54</v>
      </c>
      <c r="J1339" s="119"/>
      <c r="K1339" s="119">
        <f t="shared" si="18"/>
        <v>0.54</v>
      </c>
    </row>
    <row r="1340" ht="15" customHeight="1" spans="1:11">
      <c r="A1340" s="56"/>
      <c r="B1340" s="56"/>
      <c r="C1340" s="56"/>
      <c r="D1340" s="56"/>
      <c r="E1340" s="56"/>
      <c r="F1340" s="56"/>
      <c r="G1340" s="120" t="s">
        <v>317</v>
      </c>
      <c r="H1340" s="120"/>
      <c r="I1340" s="120"/>
      <c r="J1340" s="120"/>
      <c r="K1340" s="121">
        <f>SUM(K1334:K1339)</f>
        <v>5.74</v>
      </c>
    </row>
    <row r="1341" ht="15" customHeight="1" spans="1:11">
      <c r="A1341" s="114" t="s">
        <v>325</v>
      </c>
      <c r="B1341" s="114"/>
      <c r="C1341" s="114"/>
      <c r="D1341" s="115" t="s">
        <v>298</v>
      </c>
      <c r="E1341" s="115"/>
      <c r="F1341" s="115" t="s">
        <v>299</v>
      </c>
      <c r="G1341" s="115" t="s">
        <v>276</v>
      </c>
      <c r="H1341" s="115"/>
      <c r="I1341" s="115" t="s">
        <v>300</v>
      </c>
      <c r="J1341" s="115"/>
      <c r="K1341" s="115" t="s">
        <v>301</v>
      </c>
    </row>
    <row r="1342" ht="21" customHeight="1" spans="1:11">
      <c r="A1342" s="116" t="s">
        <v>620</v>
      </c>
      <c r="B1342" s="117" t="s">
        <v>621</v>
      </c>
      <c r="C1342" s="117"/>
      <c r="D1342" s="116" t="s">
        <v>32</v>
      </c>
      <c r="E1342" s="116"/>
      <c r="F1342" s="116" t="s">
        <v>321</v>
      </c>
      <c r="G1342" s="118">
        <v>1</v>
      </c>
      <c r="H1342" s="118"/>
      <c r="I1342" s="119">
        <v>19.69</v>
      </c>
      <c r="J1342" s="119"/>
      <c r="K1342" s="119">
        <f>ROUND(ROUND(G1342,8)*I1342,2)</f>
        <v>19.69</v>
      </c>
    </row>
    <row r="1343" ht="15" customHeight="1" spans="1:11">
      <c r="A1343" s="56"/>
      <c r="B1343" s="56"/>
      <c r="C1343" s="56"/>
      <c r="D1343" s="56"/>
      <c r="E1343" s="56"/>
      <c r="F1343" s="56"/>
      <c r="G1343" s="120" t="s">
        <v>328</v>
      </c>
      <c r="H1343" s="120"/>
      <c r="I1343" s="120"/>
      <c r="J1343" s="120"/>
      <c r="K1343" s="121">
        <f>SUM(K1342:K1342)</f>
        <v>19.69</v>
      </c>
    </row>
    <row r="1344" ht="15" customHeight="1" spans="1:11">
      <c r="A1344" s="114" t="s">
        <v>329</v>
      </c>
      <c r="B1344" s="114"/>
      <c r="C1344" s="114"/>
      <c r="D1344" s="115" t="s">
        <v>298</v>
      </c>
      <c r="E1344" s="115"/>
      <c r="F1344" s="115" t="s">
        <v>299</v>
      </c>
      <c r="G1344" s="115" t="s">
        <v>276</v>
      </c>
      <c r="H1344" s="115"/>
      <c r="I1344" s="115" t="s">
        <v>300</v>
      </c>
      <c r="J1344" s="115"/>
      <c r="K1344" s="115" t="s">
        <v>301</v>
      </c>
    </row>
    <row r="1345" ht="21" customHeight="1" spans="1:11">
      <c r="A1345" s="116" t="s">
        <v>940</v>
      </c>
      <c r="B1345" s="117" t="s">
        <v>941</v>
      </c>
      <c r="C1345" s="117"/>
      <c r="D1345" s="116" t="s">
        <v>32</v>
      </c>
      <c r="E1345" s="116"/>
      <c r="F1345" s="116" t="s">
        <v>321</v>
      </c>
      <c r="G1345" s="118">
        <v>1</v>
      </c>
      <c r="H1345" s="118"/>
      <c r="I1345" s="119">
        <v>0.22</v>
      </c>
      <c r="J1345" s="119"/>
      <c r="K1345" s="119">
        <f>ROUND(ROUND(G1345,8)*I1345,2)</f>
        <v>0.22</v>
      </c>
    </row>
    <row r="1346" ht="15" customHeight="1" spans="1:11">
      <c r="A1346" s="56"/>
      <c r="B1346" s="56"/>
      <c r="C1346" s="56"/>
      <c r="D1346" s="56"/>
      <c r="E1346" s="56"/>
      <c r="F1346" s="56"/>
      <c r="G1346" s="120" t="s">
        <v>332</v>
      </c>
      <c r="H1346" s="120"/>
      <c r="I1346" s="120"/>
      <c r="J1346" s="120"/>
      <c r="K1346" s="121">
        <f>SUM(K1345:K1345)</f>
        <v>0.22</v>
      </c>
    </row>
    <row r="1347" ht="15" customHeight="1" spans="1:11">
      <c r="A1347" s="56"/>
      <c r="B1347" s="56"/>
      <c r="C1347" s="56"/>
      <c r="D1347" s="56"/>
      <c r="E1347" s="56"/>
      <c r="F1347" s="56"/>
      <c r="G1347" s="65" t="s">
        <v>304</v>
      </c>
      <c r="H1347" s="65"/>
      <c r="I1347" s="65"/>
      <c r="J1347" s="65"/>
      <c r="K1347" s="122">
        <f>ROUND(SUM(K1340,K1343,K1346),2)</f>
        <v>25.65</v>
      </c>
    </row>
    <row r="1348" ht="10.05" customHeight="1" spans="1:11">
      <c r="A1348" s="56"/>
      <c r="B1348" s="56"/>
      <c r="C1348" s="56"/>
      <c r="D1348" s="56"/>
      <c r="E1348" s="56"/>
      <c r="F1348" s="56"/>
      <c r="G1348" s="112"/>
      <c r="H1348" s="112"/>
      <c r="I1348" s="112"/>
      <c r="J1348" s="112"/>
      <c r="K1348" s="112"/>
    </row>
    <row r="1349" ht="19.95" customHeight="1" spans="1:11">
      <c r="A1349" s="113" t="s">
        <v>942</v>
      </c>
      <c r="B1349" s="113"/>
      <c r="C1349" s="113"/>
      <c r="D1349" s="113"/>
      <c r="E1349" s="113"/>
      <c r="F1349" s="113"/>
      <c r="G1349" s="113"/>
      <c r="H1349" s="113"/>
      <c r="I1349" s="113"/>
      <c r="J1349" s="113"/>
      <c r="K1349" s="113"/>
    </row>
    <row r="1350" ht="13.05" customHeight="1" spans="1:11">
      <c r="A1350" s="123" t="s">
        <v>643</v>
      </c>
      <c r="B1350" s="123"/>
      <c r="C1350" s="123"/>
      <c r="D1350" s="124" t="s">
        <v>644</v>
      </c>
      <c r="E1350" s="115" t="s">
        <v>645</v>
      </c>
      <c r="F1350" s="115"/>
      <c r="G1350" s="115" t="s">
        <v>646</v>
      </c>
      <c r="H1350" s="115"/>
      <c r="I1350" s="115"/>
      <c r="J1350" s="115"/>
      <c r="K1350" s="115" t="s">
        <v>647</v>
      </c>
    </row>
    <row r="1351" customHeight="1" spans="1:11">
      <c r="A1351" s="123"/>
      <c r="B1351" s="123"/>
      <c r="C1351" s="123"/>
      <c r="D1351" s="124"/>
      <c r="E1351" s="115" t="s">
        <v>648</v>
      </c>
      <c r="F1351" s="115" t="s">
        <v>649</v>
      </c>
      <c r="G1351" s="115" t="s">
        <v>648</v>
      </c>
      <c r="H1351" s="115"/>
      <c r="I1351" s="115" t="s">
        <v>649</v>
      </c>
      <c r="J1351" s="115"/>
      <c r="K1351" s="115"/>
    </row>
    <row r="1352" ht="15" customHeight="1" spans="1:11">
      <c r="A1352" s="125" t="s">
        <v>650</v>
      </c>
      <c r="B1352" s="126" t="s">
        <v>651</v>
      </c>
      <c r="C1352" s="126"/>
      <c r="D1352" s="127">
        <v>1</v>
      </c>
      <c r="E1352" s="128">
        <v>1</v>
      </c>
      <c r="F1352" s="128">
        <v>0</v>
      </c>
      <c r="G1352" s="129">
        <v>280.3525</v>
      </c>
      <c r="H1352" s="129"/>
      <c r="I1352" s="129">
        <v>90.1741</v>
      </c>
      <c r="J1352" s="129"/>
      <c r="K1352" s="129">
        <f>ROUND(D1352*(ROUND(E1352*G1352,4)+ROUND(F1352*I1352,4)),4)</f>
        <v>280.3525</v>
      </c>
    </row>
    <row r="1353" ht="15" customHeight="1" spans="1:11">
      <c r="A1353" s="55"/>
      <c r="B1353" s="55"/>
      <c r="C1353" s="55"/>
      <c r="D1353" s="55"/>
      <c r="E1353" s="55"/>
      <c r="F1353" s="55"/>
      <c r="G1353" s="65" t="s">
        <v>654</v>
      </c>
      <c r="H1353" s="65"/>
      <c r="I1353" s="65"/>
      <c r="J1353" s="65"/>
      <c r="K1353" s="130">
        <f>SUM(K1351:K1352)</f>
        <v>280.3525</v>
      </c>
    </row>
    <row r="1354" ht="15" customHeight="1" spans="1:11">
      <c r="A1354" s="56"/>
      <c r="B1354" s="56"/>
      <c r="C1354" s="56"/>
      <c r="D1354" s="56"/>
      <c r="E1354" s="56"/>
      <c r="F1354" s="56"/>
      <c r="G1354" s="65" t="s">
        <v>661</v>
      </c>
      <c r="H1354" s="65"/>
      <c r="I1354" s="65"/>
      <c r="J1354" s="65"/>
      <c r="K1354" s="129">
        <f>SUM(K1353)</f>
        <v>280.3525</v>
      </c>
    </row>
    <row r="1355" ht="15" customHeight="1" spans="1:11">
      <c r="A1355" s="56"/>
      <c r="B1355" s="56"/>
      <c r="C1355" s="56"/>
      <c r="D1355" s="56"/>
      <c r="E1355" s="56"/>
      <c r="F1355" s="56"/>
      <c r="G1355" s="65" t="s">
        <v>662</v>
      </c>
      <c r="H1355" s="65"/>
      <c r="I1355" s="65"/>
      <c r="J1355" s="65"/>
      <c r="K1355" s="134">
        <v>259.04</v>
      </c>
    </row>
    <row r="1356" ht="15" customHeight="1" spans="1:11">
      <c r="A1356" s="56"/>
      <c r="B1356" s="56"/>
      <c r="C1356" s="56"/>
      <c r="D1356" s="56"/>
      <c r="E1356" s="56"/>
      <c r="F1356" s="56"/>
      <c r="G1356" s="65" t="s">
        <v>663</v>
      </c>
      <c r="H1356" s="65"/>
      <c r="I1356" s="65"/>
      <c r="J1356" s="65"/>
      <c r="K1356" s="129">
        <f>ROUND(K1354/K1355,4)</f>
        <v>1.0823</v>
      </c>
    </row>
    <row r="1357" ht="15" customHeight="1" spans="1:11">
      <c r="A1357" s="56"/>
      <c r="B1357" s="56"/>
      <c r="C1357" s="56"/>
      <c r="D1357" s="56"/>
      <c r="E1357" s="56"/>
      <c r="F1357" s="56"/>
      <c r="G1357" s="65" t="s">
        <v>943</v>
      </c>
      <c r="H1357" s="65"/>
      <c r="I1357" s="65"/>
      <c r="J1357" s="65"/>
      <c r="K1357" s="129">
        <f>ROUND(K1356*0.01469,4)</f>
        <v>0.0159</v>
      </c>
    </row>
    <row r="1358" ht="15" customHeight="1" spans="1:11">
      <c r="A1358" s="56"/>
      <c r="B1358" s="56"/>
      <c r="C1358" s="56"/>
      <c r="D1358" s="56"/>
      <c r="E1358" s="56"/>
      <c r="F1358" s="56"/>
      <c r="G1358" s="65" t="s">
        <v>664</v>
      </c>
      <c r="H1358" s="65"/>
      <c r="I1358" s="65"/>
      <c r="J1358" s="65"/>
      <c r="K1358" s="129">
        <f>SUM(K1356,K1357)</f>
        <v>1.0982</v>
      </c>
    </row>
    <row r="1359" ht="15" customHeight="1" spans="1:11">
      <c r="A1359" s="56"/>
      <c r="B1359" s="56"/>
      <c r="C1359" s="56"/>
      <c r="D1359" s="56"/>
      <c r="E1359" s="56"/>
      <c r="F1359" s="56"/>
      <c r="G1359" s="65" t="s">
        <v>304</v>
      </c>
      <c r="H1359" s="65"/>
      <c r="I1359" s="65"/>
      <c r="J1359" s="65"/>
      <c r="K1359" s="122">
        <f>ROUND(SUM(K1358),2)</f>
        <v>1.1</v>
      </c>
    </row>
    <row r="1360" ht="10.05" customHeight="1" spans="1:11">
      <c r="A1360" s="56"/>
      <c r="B1360" s="56"/>
      <c r="C1360" s="56"/>
      <c r="D1360" s="56"/>
      <c r="E1360" s="56"/>
      <c r="F1360" s="56"/>
      <c r="G1360" s="112"/>
      <c r="H1360" s="112"/>
      <c r="I1360" s="112"/>
      <c r="J1360" s="112"/>
      <c r="K1360" s="112"/>
    </row>
    <row r="1361" ht="19.95" customHeight="1" spans="1:11">
      <c r="A1361" s="113" t="s">
        <v>944</v>
      </c>
      <c r="B1361" s="113"/>
      <c r="C1361" s="113"/>
      <c r="D1361" s="113"/>
      <c r="E1361" s="113"/>
      <c r="F1361" s="113"/>
      <c r="G1361" s="113"/>
      <c r="H1361" s="113"/>
      <c r="I1361" s="113"/>
      <c r="J1361" s="113"/>
      <c r="K1361" s="113"/>
    </row>
    <row r="1362" ht="13.05" customHeight="1" spans="1:11">
      <c r="A1362" s="123" t="s">
        <v>643</v>
      </c>
      <c r="B1362" s="123"/>
      <c r="C1362" s="123"/>
      <c r="D1362" s="124" t="s">
        <v>644</v>
      </c>
      <c r="E1362" s="115" t="s">
        <v>645</v>
      </c>
      <c r="F1362" s="115"/>
      <c r="G1362" s="115" t="s">
        <v>646</v>
      </c>
      <c r="H1362" s="115"/>
      <c r="I1362" s="115"/>
      <c r="J1362" s="115"/>
      <c r="K1362" s="115" t="s">
        <v>647</v>
      </c>
    </row>
    <row r="1363" customHeight="1" spans="1:11">
      <c r="A1363" s="123"/>
      <c r="B1363" s="123"/>
      <c r="C1363" s="123"/>
      <c r="D1363" s="124"/>
      <c r="E1363" s="115" t="s">
        <v>648</v>
      </c>
      <c r="F1363" s="115" t="s">
        <v>649</v>
      </c>
      <c r="G1363" s="115" t="s">
        <v>648</v>
      </c>
      <c r="H1363" s="115"/>
      <c r="I1363" s="115" t="s">
        <v>649</v>
      </c>
      <c r="J1363" s="115"/>
      <c r="K1363" s="115"/>
    </row>
    <row r="1364" ht="15" customHeight="1" spans="1:11">
      <c r="A1364" s="125" t="s">
        <v>650</v>
      </c>
      <c r="B1364" s="126" t="s">
        <v>651</v>
      </c>
      <c r="C1364" s="126"/>
      <c r="D1364" s="127">
        <v>1</v>
      </c>
      <c r="E1364" s="128">
        <v>1</v>
      </c>
      <c r="F1364" s="128">
        <v>0</v>
      </c>
      <c r="G1364" s="129">
        <v>280.3525</v>
      </c>
      <c r="H1364" s="129"/>
      <c r="I1364" s="129">
        <v>90.1741</v>
      </c>
      <c r="J1364" s="129"/>
      <c r="K1364" s="129">
        <f>ROUND(D1364*(ROUND(E1364*G1364,4)+ROUND(F1364*I1364,4)),4)</f>
        <v>280.3525</v>
      </c>
    </row>
    <row r="1365" ht="15" customHeight="1" spans="1:11">
      <c r="A1365" s="55"/>
      <c r="B1365" s="55"/>
      <c r="C1365" s="55"/>
      <c r="D1365" s="55"/>
      <c r="E1365" s="55"/>
      <c r="F1365" s="55"/>
      <c r="G1365" s="65" t="s">
        <v>654</v>
      </c>
      <c r="H1365" s="65"/>
      <c r="I1365" s="65"/>
      <c r="J1365" s="65"/>
      <c r="K1365" s="130">
        <f>SUM(K1363:K1364)</f>
        <v>280.3525</v>
      </c>
    </row>
    <row r="1366" ht="15" customHeight="1" spans="1:11">
      <c r="A1366" s="56"/>
      <c r="B1366" s="56"/>
      <c r="C1366" s="56"/>
      <c r="D1366" s="56"/>
      <c r="E1366" s="56"/>
      <c r="F1366" s="56"/>
      <c r="G1366" s="65" t="s">
        <v>661</v>
      </c>
      <c r="H1366" s="65"/>
      <c r="I1366" s="65"/>
      <c r="J1366" s="65"/>
      <c r="K1366" s="129">
        <f>SUM(K1365)</f>
        <v>280.3525</v>
      </c>
    </row>
    <row r="1367" ht="15" customHeight="1" spans="1:11">
      <c r="A1367" s="56"/>
      <c r="B1367" s="56"/>
      <c r="C1367" s="56"/>
      <c r="D1367" s="56"/>
      <c r="E1367" s="56"/>
      <c r="F1367" s="56"/>
      <c r="G1367" s="65" t="s">
        <v>662</v>
      </c>
      <c r="H1367" s="65"/>
      <c r="I1367" s="65"/>
      <c r="J1367" s="65"/>
      <c r="K1367" s="134">
        <v>323.8</v>
      </c>
    </row>
    <row r="1368" ht="15" customHeight="1" spans="1:11">
      <c r="A1368" s="56"/>
      <c r="B1368" s="56"/>
      <c r="C1368" s="56"/>
      <c r="D1368" s="56"/>
      <c r="E1368" s="56"/>
      <c r="F1368" s="56"/>
      <c r="G1368" s="65" t="s">
        <v>663</v>
      </c>
      <c r="H1368" s="65"/>
      <c r="I1368" s="65"/>
      <c r="J1368" s="65"/>
      <c r="K1368" s="129">
        <f>ROUND(K1366/K1367,4)</f>
        <v>0.8658</v>
      </c>
    </row>
    <row r="1369" ht="15" customHeight="1" spans="1:11">
      <c r="A1369" s="56"/>
      <c r="B1369" s="56"/>
      <c r="C1369" s="56"/>
      <c r="D1369" s="56"/>
      <c r="E1369" s="56"/>
      <c r="F1369" s="56"/>
      <c r="G1369" s="65" t="s">
        <v>666</v>
      </c>
      <c r="H1369" s="65"/>
      <c r="I1369" s="65"/>
      <c r="J1369" s="65"/>
      <c r="K1369" s="129">
        <f>ROUND(K1368*0.01591,4)</f>
        <v>0.0138</v>
      </c>
    </row>
    <row r="1370" ht="15" customHeight="1" spans="1:11">
      <c r="A1370" s="56"/>
      <c r="B1370" s="56"/>
      <c r="C1370" s="56"/>
      <c r="D1370" s="56"/>
      <c r="E1370" s="56"/>
      <c r="F1370" s="56"/>
      <c r="G1370" s="65" t="s">
        <v>664</v>
      </c>
      <c r="H1370" s="65"/>
      <c r="I1370" s="65"/>
      <c r="J1370" s="65"/>
      <c r="K1370" s="129">
        <f>SUM(K1368,K1369)</f>
        <v>0.8796</v>
      </c>
    </row>
    <row r="1371" ht="15" customHeight="1" spans="1:11">
      <c r="A1371" s="56"/>
      <c r="B1371" s="56"/>
      <c r="C1371" s="56"/>
      <c r="D1371" s="56"/>
      <c r="E1371" s="56"/>
      <c r="F1371" s="56"/>
      <c r="G1371" s="65" t="s">
        <v>304</v>
      </c>
      <c r="H1371" s="65"/>
      <c r="I1371" s="65"/>
      <c r="J1371" s="65"/>
      <c r="K1371" s="122">
        <f>ROUND(SUM(K1370),2)</f>
        <v>0.88</v>
      </c>
    </row>
    <row r="1372" ht="10.05" customHeight="1" spans="1:11">
      <c r="A1372" s="56"/>
      <c r="B1372" s="56"/>
      <c r="C1372" s="56"/>
      <c r="D1372" s="56"/>
      <c r="E1372" s="56"/>
      <c r="F1372" s="56"/>
      <c r="G1372" s="112"/>
      <c r="H1372" s="112"/>
      <c r="I1372" s="112"/>
      <c r="J1372" s="112"/>
      <c r="K1372" s="112"/>
    </row>
    <row r="1373" ht="19.95" customHeight="1" spans="1:11">
      <c r="A1373" s="113" t="s">
        <v>945</v>
      </c>
      <c r="B1373" s="113"/>
      <c r="C1373" s="113"/>
      <c r="D1373" s="113"/>
      <c r="E1373" s="113"/>
      <c r="F1373" s="113"/>
      <c r="G1373" s="113"/>
      <c r="H1373" s="113"/>
      <c r="I1373" s="113"/>
      <c r="J1373" s="113"/>
      <c r="K1373" s="113"/>
    </row>
    <row r="1374" ht="13.05" customHeight="1" spans="1:11">
      <c r="A1374" s="123" t="s">
        <v>643</v>
      </c>
      <c r="B1374" s="123"/>
      <c r="C1374" s="123"/>
      <c r="D1374" s="124" t="s">
        <v>644</v>
      </c>
      <c r="E1374" s="115" t="s">
        <v>645</v>
      </c>
      <c r="F1374" s="115"/>
      <c r="G1374" s="115" t="s">
        <v>646</v>
      </c>
      <c r="H1374" s="115"/>
      <c r="I1374" s="115"/>
      <c r="J1374" s="115"/>
      <c r="K1374" s="115" t="s">
        <v>647</v>
      </c>
    </row>
    <row r="1375" customHeight="1" spans="1:11">
      <c r="A1375" s="123"/>
      <c r="B1375" s="123"/>
      <c r="C1375" s="123"/>
      <c r="D1375" s="124"/>
      <c r="E1375" s="115" t="s">
        <v>648</v>
      </c>
      <c r="F1375" s="115" t="s">
        <v>649</v>
      </c>
      <c r="G1375" s="115" t="s">
        <v>648</v>
      </c>
      <c r="H1375" s="115"/>
      <c r="I1375" s="115" t="s">
        <v>649</v>
      </c>
      <c r="J1375" s="115"/>
      <c r="K1375" s="115"/>
    </row>
    <row r="1376" ht="15" customHeight="1" spans="1:11">
      <c r="A1376" s="125" t="s">
        <v>650</v>
      </c>
      <c r="B1376" s="126" t="s">
        <v>651</v>
      </c>
      <c r="C1376" s="126"/>
      <c r="D1376" s="127">
        <v>1</v>
      </c>
      <c r="E1376" s="128">
        <v>1</v>
      </c>
      <c r="F1376" s="128">
        <v>0</v>
      </c>
      <c r="G1376" s="129">
        <v>280.3525</v>
      </c>
      <c r="H1376" s="129"/>
      <c r="I1376" s="129">
        <v>90.1741</v>
      </c>
      <c r="J1376" s="129"/>
      <c r="K1376" s="129">
        <f>ROUND(D1376*(ROUND(E1376*G1376,4)+ROUND(F1376*I1376,4)),4)</f>
        <v>280.3525</v>
      </c>
    </row>
    <row r="1377" ht="15" customHeight="1" spans="1:11">
      <c r="A1377" s="55"/>
      <c r="B1377" s="55"/>
      <c r="C1377" s="55"/>
      <c r="D1377" s="55"/>
      <c r="E1377" s="55"/>
      <c r="F1377" s="55"/>
      <c r="G1377" s="65" t="s">
        <v>654</v>
      </c>
      <c r="H1377" s="65"/>
      <c r="I1377" s="65"/>
      <c r="J1377" s="65"/>
      <c r="K1377" s="130">
        <f>SUM(K1375:K1376)</f>
        <v>280.3525</v>
      </c>
    </row>
    <row r="1378" ht="15" customHeight="1" spans="1:11">
      <c r="A1378" s="56"/>
      <c r="B1378" s="56"/>
      <c r="C1378" s="56"/>
      <c r="D1378" s="56"/>
      <c r="E1378" s="56"/>
      <c r="F1378" s="56"/>
      <c r="G1378" s="65" t="s">
        <v>661</v>
      </c>
      <c r="H1378" s="65"/>
      <c r="I1378" s="65"/>
      <c r="J1378" s="65"/>
      <c r="K1378" s="129">
        <f>SUM(K1377)</f>
        <v>280.3525</v>
      </c>
    </row>
    <row r="1379" ht="15" customHeight="1" spans="1:11">
      <c r="A1379" s="56"/>
      <c r="B1379" s="56"/>
      <c r="C1379" s="56"/>
      <c r="D1379" s="56"/>
      <c r="E1379" s="56"/>
      <c r="F1379" s="56"/>
      <c r="G1379" s="65" t="s">
        <v>662</v>
      </c>
      <c r="H1379" s="65"/>
      <c r="I1379" s="65"/>
      <c r="J1379" s="65"/>
      <c r="K1379" s="134">
        <v>388.56</v>
      </c>
    </row>
    <row r="1380" ht="15" customHeight="1" spans="1:11">
      <c r="A1380" s="56"/>
      <c r="B1380" s="56"/>
      <c r="C1380" s="56"/>
      <c r="D1380" s="56"/>
      <c r="E1380" s="56"/>
      <c r="F1380" s="56"/>
      <c r="G1380" s="65" t="s">
        <v>663</v>
      </c>
      <c r="H1380" s="65"/>
      <c r="I1380" s="65"/>
      <c r="J1380" s="65"/>
      <c r="K1380" s="129">
        <f>ROUND(K1378/K1379,4)</f>
        <v>0.7215</v>
      </c>
    </row>
    <row r="1381" ht="15" customHeight="1" spans="1:11">
      <c r="A1381" s="56"/>
      <c r="B1381" s="56"/>
      <c r="C1381" s="56"/>
      <c r="D1381" s="56"/>
      <c r="E1381" s="56"/>
      <c r="F1381" s="56"/>
      <c r="G1381" s="65" t="s">
        <v>664</v>
      </c>
      <c r="H1381" s="65"/>
      <c r="I1381" s="65"/>
      <c r="J1381" s="65"/>
      <c r="K1381" s="129">
        <f>SUM(K1380)</f>
        <v>0.7215</v>
      </c>
    </row>
    <row r="1382" ht="15" customHeight="1" spans="1:11">
      <c r="A1382" s="56"/>
      <c r="B1382" s="56"/>
      <c r="C1382" s="56"/>
      <c r="D1382" s="56"/>
      <c r="E1382" s="56"/>
      <c r="F1382" s="56"/>
      <c r="G1382" s="65" t="s">
        <v>304</v>
      </c>
      <c r="H1382" s="65"/>
      <c r="I1382" s="65"/>
      <c r="J1382" s="65"/>
      <c r="K1382" s="122">
        <f>ROUND(SUM(K1381),2)</f>
        <v>0.72</v>
      </c>
    </row>
    <row r="1383" ht="10.05" customHeight="1" spans="1:11">
      <c r="A1383" s="56"/>
      <c r="B1383" s="56"/>
      <c r="C1383" s="56"/>
      <c r="D1383" s="56"/>
      <c r="E1383" s="56"/>
      <c r="F1383" s="56"/>
      <c r="G1383" s="112"/>
      <c r="H1383" s="112"/>
      <c r="I1383" s="112"/>
      <c r="J1383" s="112"/>
      <c r="K1383" s="112"/>
    </row>
    <row r="1384" ht="19.95" customHeight="1" spans="1:11">
      <c r="A1384" s="113" t="s">
        <v>946</v>
      </c>
      <c r="B1384" s="113"/>
      <c r="C1384" s="113"/>
      <c r="D1384" s="113"/>
      <c r="E1384" s="113"/>
      <c r="F1384" s="113"/>
      <c r="G1384" s="113"/>
      <c r="H1384" s="113"/>
      <c r="I1384" s="113"/>
      <c r="J1384" s="113"/>
      <c r="K1384" s="113"/>
    </row>
    <row r="1385" ht="15" customHeight="1" spans="1:11">
      <c r="A1385" s="114" t="s">
        <v>339</v>
      </c>
      <c r="B1385" s="114"/>
      <c r="C1385" s="114"/>
      <c r="D1385" s="115" t="s">
        <v>298</v>
      </c>
      <c r="E1385" s="115"/>
      <c r="F1385" s="115" t="s">
        <v>299</v>
      </c>
      <c r="G1385" s="115" t="s">
        <v>276</v>
      </c>
      <c r="H1385" s="115"/>
      <c r="I1385" s="115" t="s">
        <v>300</v>
      </c>
      <c r="J1385" s="115"/>
      <c r="K1385" s="115" t="s">
        <v>301</v>
      </c>
    </row>
    <row r="1386" ht="21" customHeight="1" spans="1:11">
      <c r="A1386" s="116" t="s">
        <v>947</v>
      </c>
      <c r="B1386" s="117" t="s">
        <v>948</v>
      </c>
      <c r="C1386" s="117"/>
      <c r="D1386" s="116" t="s">
        <v>32</v>
      </c>
      <c r="E1386" s="116"/>
      <c r="F1386" s="116" t="s">
        <v>321</v>
      </c>
      <c r="G1386" s="118">
        <v>1</v>
      </c>
      <c r="H1386" s="118"/>
      <c r="I1386" s="119">
        <v>30.74</v>
      </c>
      <c r="J1386" s="119"/>
      <c r="K1386" s="119">
        <f>ROUND(ROUND(G1386,8)*I1386,2)</f>
        <v>30.74</v>
      </c>
    </row>
    <row r="1387" ht="15" customHeight="1" spans="1:11">
      <c r="A1387" s="116" t="s">
        <v>340</v>
      </c>
      <c r="B1387" s="117" t="s">
        <v>341</v>
      </c>
      <c r="C1387" s="117"/>
      <c r="D1387" s="116" t="s">
        <v>32</v>
      </c>
      <c r="E1387" s="116"/>
      <c r="F1387" s="116" t="s">
        <v>321</v>
      </c>
      <c r="G1387" s="118">
        <v>4</v>
      </c>
      <c r="H1387" s="118"/>
      <c r="I1387" s="119">
        <v>24.08</v>
      </c>
      <c r="J1387" s="119"/>
      <c r="K1387" s="119">
        <f>ROUND(ROUND(G1387,8)*I1387,2)</f>
        <v>96.32</v>
      </c>
    </row>
    <row r="1388" ht="18" customHeight="1" spans="1:11">
      <c r="A1388" s="56"/>
      <c r="B1388" s="56"/>
      <c r="C1388" s="56"/>
      <c r="D1388" s="56"/>
      <c r="E1388" s="56"/>
      <c r="F1388" s="56"/>
      <c r="G1388" s="120" t="s">
        <v>342</v>
      </c>
      <c r="H1388" s="120"/>
      <c r="I1388" s="120"/>
      <c r="J1388" s="120"/>
      <c r="K1388" s="121">
        <f>SUM(K1386:K1387)</f>
        <v>127.06</v>
      </c>
    </row>
    <row r="1389" ht="15" customHeight="1" spans="1:11">
      <c r="A1389" s="114" t="s">
        <v>329</v>
      </c>
      <c r="B1389" s="114"/>
      <c r="C1389" s="114"/>
      <c r="D1389" s="115" t="s">
        <v>298</v>
      </c>
      <c r="E1389" s="115"/>
      <c r="F1389" s="115" t="s">
        <v>299</v>
      </c>
      <c r="G1389" s="115" t="s">
        <v>276</v>
      </c>
      <c r="H1389" s="115"/>
      <c r="I1389" s="115" t="s">
        <v>300</v>
      </c>
      <c r="J1389" s="115"/>
      <c r="K1389" s="115" t="s">
        <v>301</v>
      </c>
    </row>
    <row r="1390" ht="21" customHeight="1" spans="1:11">
      <c r="A1390" s="116" t="s">
        <v>949</v>
      </c>
      <c r="B1390" s="117" t="s">
        <v>950</v>
      </c>
      <c r="C1390" s="117"/>
      <c r="D1390" s="116" t="s">
        <v>32</v>
      </c>
      <c r="E1390" s="116"/>
      <c r="F1390" s="116" t="s">
        <v>321</v>
      </c>
      <c r="G1390" s="118">
        <v>1</v>
      </c>
      <c r="H1390" s="118"/>
      <c r="I1390" s="119">
        <v>75.17</v>
      </c>
      <c r="J1390" s="119"/>
      <c r="K1390" s="119">
        <f>ROUND(ROUND(G1390,8)*I1390,2)</f>
        <v>75.17</v>
      </c>
    </row>
    <row r="1391" ht="21" customHeight="1" spans="1:11">
      <c r="A1391" s="116" t="s">
        <v>951</v>
      </c>
      <c r="B1391" s="117" t="s">
        <v>952</v>
      </c>
      <c r="C1391" s="117"/>
      <c r="D1391" s="116" t="s">
        <v>32</v>
      </c>
      <c r="E1391" s="116"/>
      <c r="F1391" s="116" t="s">
        <v>321</v>
      </c>
      <c r="G1391" s="118">
        <v>1</v>
      </c>
      <c r="H1391" s="118"/>
      <c r="I1391" s="119">
        <v>23.19</v>
      </c>
      <c r="J1391" s="119"/>
      <c r="K1391" s="119">
        <f>ROUND(ROUND(G1391,8)*I1391,2)</f>
        <v>23.19</v>
      </c>
    </row>
    <row r="1392" ht="15" customHeight="1" spans="1:11">
      <c r="A1392" s="56"/>
      <c r="B1392" s="56"/>
      <c r="C1392" s="56"/>
      <c r="D1392" s="56"/>
      <c r="E1392" s="56"/>
      <c r="F1392" s="56"/>
      <c r="G1392" s="120" t="s">
        <v>332</v>
      </c>
      <c r="H1392" s="120"/>
      <c r="I1392" s="120"/>
      <c r="J1392" s="120"/>
      <c r="K1392" s="121">
        <f>SUM(K1390:K1391)</f>
        <v>98.36</v>
      </c>
    </row>
    <row r="1393" ht="15" customHeight="1" spans="1:11">
      <c r="A1393" s="56"/>
      <c r="B1393" s="56"/>
      <c r="C1393" s="56"/>
      <c r="D1393" s="56"/>
      <c r="E1393" s="56"/>
      <c r="F1393" s="56"/>
      <c r="G1393" s="65" t="s">
        <v>304</v>
      </c>
      <c r="H1393" s="65"/>
      <c r="I1393" s="65"/>
      <c r="J1393" s="65"/>
      <c r="K1393" s="122">
        <f>ROUND(SUM(K1388,K1392),2)</f>
        <v>225.42</v>
      </c>
    </row>
    <row r="1394" ht="10.05" customHeight="1" spans="1:11">
      <c r="A1394" s="56"/>
      <c r="B1394" s="56"/>
      <c r="C1394" s="56"/>
      <c r="D1394" s="56"/>
      <c r="E1394" s="56"/>
      <c r="F1394" s="56"/>
      <c r="G1394" s="112"/>
      <c r="H1394" s="112"/>
      <c r="I1394" s="112"/>
      <c r="J1394" s="112"/>
      <c r="K1394" s="112"/>
    </row>
    <row r="1395" ht="19.95" customHeight="1" spans="1:11">
      <c r="A1395" s="113" t="s">
        <v>953</v>
      </c>
      <c r="B1395" s="113"/>
      <c r="C1395" s="113"/>
      <c r="D1395" s="113"/>
      <c r="E1395" s="113"/>
      <c r="F1395" s="113"/>
      <c r="G1395" s="113"/>
      <c r="H1395" s="113"/>
      <c r="I1395" s="113"/>
      <c r="J1395" s="113"/>
      <c r="K1395" s="113"/>
    </row>
    <row r="1396" ht="15" customHeight="1" spans="1:11">
      <c r="A1396" s="114" t="s">
        <v>339</v>
      </c>
      <c r="B1396" s="114"/>
      <c r="C1396" s="114"/>
      <c r="D1396" s="115" t="s">
        <v>298</v>
      </c>
      <c r="E1396" s="115"/>
      <c r="F1396" s="115" t="s">
        <v>299</v>
      </c>
      <c r="G1396" s="115" t="s">
        <v>276</v>
      </c>
      <c r="H1396" s="115"/>
      <c r="I1396" s="115" t="s">
        <v>300</v>
      </c>
      <c r="J1396" s="115"/>
      <c r="K1396" s="115" t="s">
        <v>301</v>
      </c>
    </row>
    <row r="1397" ht="21" customHeight="1" spans="1:11">
      <c r="A1397" s="116" t="s">
        <v>947</v>
      </c>
      <c r="B1397" s="117" t="s">
        <v>948</v>
      </c>
      <c r="C1397" s="117"/>
      <c r="D1397" s="116" t="s">
        <v>32</v>
      </c>
      <c r="E1397" s="116"/>
      <c r="F1397" s="116" t="s">
        <v>321</v>
      </c>
      <c r="G1397" s="118">
        <v>1</v>
      </c>
      <c r="H1397" s="118"/>
      <c r="I1397" s="119">
        <v>30.74</v>
      </c>
      <c r="J1397" s="119"/>
      <c r="K1397" s="119">
        <f>ROUND(ROUND(G1397,8)*I1397,2)</f>
        <v>30.74</v>
      </c>
    </row>
    <row r="1398" ht="15" customHeight="1" spans="1:11">
      <c r="A1398" s="116" t="s">
        <v>340</v>
      </c>
      <c r="B1398" s="117" t="s">
        <v>341</v>
      </c>
      <c r="C1398" s="117"/>
      <c r="D1398" s="116" t="s">
        <v>32</v>
      </c>
      <c r="E1398" s="116"/>
      <c r="F1398" s="116" t="s">
        <v>321</v>
      </c>
      <c r="G1398" s="118">
        <v>4</v>
      </c>
      <c r="H1398" s="118"/>
      <c r="I1398" s="119">
        <v>24.08</v>
      </c>
      <c r="J1398" s="119"/>
      <c r="K1398" s="119">
        <f>ROUND(ROUND(G1398,8)*I1398,2)</f>
        <v>96.32</v>
      </c>
    </row>
    <row r="1399" ht="18" customHeight="1" spans="1:11">
      <c r="A1399" s="56"/>
      <c r="B1399" s="56"/>
      <c r="C1399" s="56"/>
      <c r="D1399" s="56"/>
      <c r="E1399" s="56"/>
      <c r="F1399" s="56"/>
      <c r="G1399" s="120" t="s">
        <v>342</v>
      </c>
      <c r="H1399" s="120"/>
      <c r="I1399" s="120"/>
      <c r="J1399" s="120"/>
      <c r="K1399" s="121">
        <f>SUM(K1397:K1398)</f>
        <v>127.06</v>
      </c>
    </row>
    <row r="1400" ht="15" customHeight="1" spans="1:11">
      <c r="A1400" s="114" t="s">
        <v>329</v>
      </c>
      <c r="B1400" s="114"/>
      <c r="C1400" s="114"/>
      <c r="D1400" s="115" t="s">
        <v>298</v>
      </c>
      <c r="E1400" s="115"/>
      <c r="F1400" s="115" t="s">
        <v>299</v>
      </c>
      <c r="G1400" s="115" t="s">
        <v>276</v>
      </c>
      <c r="H1400" s="115"/>
      <c r="I1400" s="115" t="s">
        <v>300</v>
      </c>
      <c r="J1400" s="115"/>
      <c r="K1400" s="115" t="s">
        <v>301</v>
      </c>
    </row>
    <row r="1401" ht="21" customHeight="1" spans="1:11">
      <c r="A1401" s="116" t="s">
        <v>949</v>
      </c>
      <c r="B1401" s="117" t="s">
        <v>950</v>
      </c>
      <c r="C1401" s="117"/>
      <c r="D1401" s="116" t="s">
        <v>32</v>
      </c>
      <c r="E1401" s="116"/>
      <c r="F1401" s="116" t="s">
        <v>321</v>
      </c>
      <c r="G1401" s="118">
        <v>1</v>
      </c>
      <c r="H1401" s="118"/>
      <c r="I1401" s="119">
        <v>75.17</v>
      </c>
      <c r="J1401" s="119"/>
      <c r="K1401" s="119">
        <f>ROUND(ROUND(G1401,8)*I1401,2)</f>
        <v>75.17</v>
      </c>
    </row>
    <row r="1402" ht="21" customHeight="1" spans="1:11">
      <c r="A1402" s="116" t="s">
        <v>951</v>
      </c>
      <c r="B1402" s="117" t="s">
        <v>952</v>
      </c>
      <c r="C1402" s="117"/>
      <c r="D1402" s="116" t="s">
        <v>32</v>
      </c>
      <c r="E1402" s="116"/>
      <c r="F1402" s="116" t="s">
        <v>321</v>
      </c>
      <c r="G1402" s="118">
        <v>1</v>
      </c>
      <c r="H1402" s="118"/>
      <c r="I1402" s="119">
        <v>23.19</v>
      </c>
      <c r="J1402" s="119"/>
      <c r="K1402" s="119">
        <f>ROUND(ROUND(G1402,8)*I1402,2)</f>
        <v>23.19</v>
      </c>
    </row>
    <row r="1403" ht="21" customHeight="1" spans="1:11">
      <c r="A1403" s="116" t="s">
        <v>954</v>
      </c>
      <c r="B1403" s="117" t="s">
        <v>955</v>
      </c>
      <c r="C1403" s="117"/>
      <c r="D1403" s="116" t="s">
        <v>32</v>
      </c>
      <c r="E1403" s="116"/>
      <c r="F1403" s="116" t="s">
        <v>321</v>
      </c>
      <c r="G1403" s="118">
        <v>1</v>
      </c>
      <c r="H1403" s="118"/>
      <c r="I1403" s="119">
        <v>82.25</v>
      </c>
      <c r="J1403" s="119"/>
      <c r="K1403" s="119">
        <f>ROUND(ROUND(G1403,8)*I1403,2)</f>
        <v>82.25</v>
      </c>
    </row>
    <row r="1404" ht="28.95" customHeight="1" spans="1:11">
      <c r="A1404" s="116" t="s">
        <v>956</v>
      </c>
      <c r="B1404" s="117" t="s">
        <v>957</v>
      </c>
      <c r="C1404" s="117"/>
      <c r="D1404" s="116" t="s">
        <v>32</v>
      </c>
      <c r="E1404" s="116"/>
      <c r="F1404" s="116" t="s">
        <v>321</v>
      </c>
      <c r="G1404" s="118">
        <v>1</v>
      </c>
      <c r="H1404" s="118"/>
      <c r="I1404" s="119">
        <v>65.02</v>
      </c>
      <c r="J1404" s="119"/>
      <c r="K1404" s="119">
        <f>ROUND(ROUND(G1404,8)*I1404,2)</f>
        <v>65.02</v>
      </c>
    </row>
    <row r="1405" ht="15" customHeight="1" spans="1:11">
      <c r="A1405" s="56"/>
      <c r="B1405" s="56"/>
      <c r="C1405" s="56"/>
      <c r="D1405" s="56"/>
      <c r="E1405" s="56"/>
      <c r="F1405" s="56"/>
      <c r="G1405" s="120" t="s">
        <v>332</v>
      </c>
      <c r="H1405" s="120"/>
      <c r="I1405" s="120"/>
      <c r="J1405" s="120"/>
      <c r="K1405" s="121">
        <f>SUM(K1401:K1404)</f>
        <v>245.63</v>
      </c>
    </row>
    <row r="1406" ht="15" customHeight="1" spans="1:11">
      <c r="A1406" s="56"/>
      <c r="B1406" s="56"/>
      <c r="C1406" s="56"/>
      <c r="D1406" s="56"/>
      <c r="E1406" s="56"/>
      <c r="F1406" s="56"/>
      <c r="G1406" s="65" t="s">
        <v>304</v>
      </c>
      <c r="H1406" s="65"/>
      <c r="I1406" s="65"/>
      <c r="J1406" s="65"/>
      <c r="K1406" s="122">
        <f>ROUND(SUM(K1399,K1405),2)</f>
        <v>372.69</v>
      </c>
    </row>
    <row r="1407" ht="10.05" customHeight="1" spans="1:11">
      <c r="A1407" s="56"/>
      <c r="B1407" s="56"/>
      <c r="C1407" s="56"/>
      <c r="D1407" s="56"/>
      <c r="E1407" s="56"/>
      <c r="F1407" s="56"/>
      <c r="G1407" s="112"/>
      <c r="H1407" s="112"/>
      <c r="I1407" s="112"/>
      <c r="J1407" s="112"/>
      <c r="K1407" s="112"/>
    </row>
    <row r="1408" ht="19.95" customHeight="1" spans="1:11">
      <c r="A1408" s="113" t="s">
        <v>958</v>
      </c>
      <c r="B1408" s="113"/>
      <c r="C1408" s="113"/>
      <c r="D1408" s="113"/>
      <c r="E1408" s="113"/>
      <c r="F1408" s="113"/>
      <c r="G1408" s="113"/>
      <c r="H1408" s="113"/>
      <c r="I1408" s="113"/>
      <c r="J1408" s="113"/>
      <c r="K1408" s="113"/>
    </row>
    <row r="1409" ht="15" customHeight="1" spans="1:11">
      <c r="A1409" s="114" t="s">
        <v>318</v>
      </c>
      <c r="B1409" s="114"/>
      <c r="C1409" s="114"/>
      <c r="D1409" s="115" t="s">
        <v>298</v>
      </c>
      <c r="E1409" s="115"/>
      <c r="F1409" s="115" t="s">
        <v>299</v>
      </c>
      <c r="G1409" s="115" t="s">
        <v>276</v>
      </c>
      <c r="H1409" s="115"/>
      <c r="I1409" s="115" t="s">
        <v>300</v>
      </c>
      <c r="J1409" s="115"/>
      <c r="K1409" s="115" t="s">
        <v>301</v>
      </c>
    </row>
    <row r="1410" ht="28.95" customHeight="1" spans="1:11">
      <c r="A1410" s="116" t="s">
        <v>959</v>
      </c>
      <c r="B1410" s="117" t="s">
        <v>960</v>
      </c>
      <c r="C1410" s="117"/>
      <c r="D1410" s="116" t="s">
        <v>32</v>
      </c>
      <c r="E1410" s="116"/>
      <c r="F1410" s="116" t="s">
        <v>133</v>
      </c>
      <c r="G1410" s="118">
        <v>4.57e-5</v>
      </c>
      <c r="H1410" s="118"/>
      <c r="I1410" s="119">
        <v>1645034.46</v>
      </c>
      <c r="J1410" s="119"/>
      <c r="K1410" s="119">
        <f>ROUND(ROUND(G1410,8)*I1410,2)</f>
        <v>75.18</v>
      </c>
    </row>
    <row r="1411" ht="15" customHeight="1" spans="1:11">
      <c r="A1411" s="56"/>
      <c r="B1411" s="56"/>
      <c r="C1411" s="56"/>
      <c r="D1411" s="56"/>
      <c r="E1411" s="56"/>
      <c r="F1411" s="56"/>
      <c r="G1411" s="120" t="s">
        <v>324</v>
      </c>
      <c r="H1411" s="120"/>
      <c r="I1411" s="120"/>
      <c r="J1411" s="120"/>
      <c r="K1411" s="121">
        <f>SUM(K1410:K1410)</f>
        <v>75.18</v>
      </c>
    </row>
    <row r="1412" ht="15" customHeight="1" spans="1:11">
      <c r="A1412" s="56"/>
      <c r="B1412" s="56"/>
      <c r="C1412" s="56"/>
      <c r="D1412" s="56"/>
      <c r="E1412" s="56"/>
      <c r="F1412" s="56"/>
      <c r="G1412" s="65" t="s">
        <v>304</v>
      </c>
      <c r="H1412" s="65"/>
      <c r="I1412" s="65"/>
      <c r="J1412" s="65"/>
      <c r="K1412" s="122">
        <f>ROUND(SUM(K1411),2)</f>
        <v>75.18</v>
      </c>
    </row>
    <row r="1413" ht="10.05" customHeight="1" spans="1:11">
      <c r="A1413" s="56"/>
      <c r="B1413" s="56"/>
      <c r="C1413" s="56"/>
      <c r="D1413" s="56"/>
      <c r="E1413" s="56"/>
      <c r="F1413" s="56"/>
      <c r="G1413" s="112"/>
      <c r="H1413" s="112"/>
      <c r="I1413" s="112"/>
      <c r="J1413" s="112"/>
      <c r="K1413" s="112"/>
    </row>
    <row r="1414" ht="19.95" customHeight="1" spans="1:11">
      <c r="A1414" s="113" t="s">
        <v>961</v>
      </c>
      <c r="B1414" s="113"/>
      <c r="C1414" s="113"/>
      <c r="D1414" s="113"/>
      <c r="E1414" s="113"/>
      <c r="F1414" s="113"/>
      <c r="G1414" s="113"/>
      <c r="H1414" s="113"/>
      <c r="I1414" s="113"/>
      <c r="J1414" s="113"/>
      <c r="K1414" s="113"/>
    </row>
    <row r="1415" ht="15" customHeight="1" spans="1:11">
      <c r="A1415" s="114" t="s">
        <v>318</v>
      </c>
      <c r="B1415" s="114"/>
      <c r="C1415" s="114"/>
      <c r="D1415" s="115" t="s">
        <v>298</v>
      </c>
      <c r="E1415" s="115"/>
      <c r="F1415" s="115" t="s">
        <v>299</v>
      </c>
      <c r="G1415" s="115" t="s">
        <v>276</v>
      </c>
      <c r="H1415" s="115"/>
      <c r="I1415" s="115" t="s">
        <v>300</v>
      </c>
      <c r="J1415" s="115"/>
      <c r="K1415" s="115" t="s">
        <v>301</v>
      </c>
    </row>
    <row r="1416" ht="28.95" customHeight="1" spans="1:11">
      <c r="A1416" s="116" t="s">
        <v>959</v>
      </c>
      <c r="B1416" s="117" t="s">
        <v>960</v>
      </c>
      <c r="C1416" s="117"/>
      <c r="D1416" s="116" t="s">
        <v>32</v>
      </c>
      <c r="E1416" s="116"/>
      <c r="F1416" s="116" t="s">
        <v>133</v>
      </c>
      <c r="G1416" s="118">
        <v>1.41e-5</v>
      </c>
      <c r="H1416" s="118"/>
      <c r="I1416" s="119">
        <v>1645034.46</v>
      </c>
      <c r="J1416" s="119"/>
      <c r="K1416" s="119">
        <f>ROUND(ROUND(G1416,8)*I1416,2)</f>
        <v>23.19</v>
      </c>
    </row>
    <row r="1417" ht="15" customHeight="1" spans="1:11">
      <c r="A1417" s="56"/>
      <c r="B1417" s="56"/>
      <c r="C1417" s="56"/>
      <c r="D1417" s="56"/>
      <c r="E1417" s="56"/>
      <c r="F1417" s="56"/>
      <c r="G1417" s="120" t="s">
        <v>324</v>
      </c>
      <c r="H1417" s="120"/>
      <c r="I1417" s="120"/>
      <c r="J1417" s="120"/>
      <c r="K1417" s="121">
        <f>SUM(K1416:K1416)</f>
        <v>23.19</v>
      </c>
    </row>
    <row r="1418" ht="15" customHeight="1" spans="1:11">
      <c r="A1418" s="56"/>
      <c r="B1418" s="56"/>
      <c r="C1418" s="56"/>
      <c r="D1418" s="56"/>
      <c r="E1418" s="56"/>
      <c r="F1418" s="56"/>
      <c r="G1418" s="65" t="s">
        <v>304</v>
      </c>
      <c r="H1418" s="65"/>
      <c r="I1418" s="65"/>
      <c r="J1418" s="65"/>
      <c r="K1418" s="122">
        <f>ROUND(SUM(K1417),2)</f>
        <v>23.19</v>
      </c>
    </row>
    <row r="1419" ht="10.05" customHeight="1" spans="1:11">
      <c r="A1419" s="56"/>
      <c r="B1419" s="56"/>
      <c r="C1419" s="56"/>
      <c r="D1419" s="56"/>
      <c r="E1419" s="56"/>
      <c r="F1419" s="56"/>
      <c r="G1419" s="112"/>
      <c r="H1419" s="112"/>
      <c r="I1419" s="112"/>
      <c r="J1419" s="112"/>
      <c r="K1419" s="112"/>
    </row>
    <row r="1420" ht="19.95" customHeight="1" spans="1:11">
      <c r="A1420" s="113" t="s">
        <v>962</v>
      </c>
      <c r="B1420" s="113"/>
      <c r="C1420" s="113"/>
      <c r="D1420" s="113"/>
      <c r="E1420" s="113"/>
      <c r="F1420" s="113"/>
      <c r="G1420" s="113"/>
      <c r="H1420" s="113"/>
      <c r="I1420" s="113"/>
      <c r="J1420" s="113"/>
      <c r="K1420" s="113"/>
    </row>
    <row r="1421" ht="15" customHeight="1" spans="1:11">
      <c r="A1421" s="114" t="s">
        <v>318</v>
      </c>
      <c r="B1421" s="114"/>
      <c r="C1421" s="114"/>
      <c r="D1421" s="115" t="s">
        <v>298</v>
      </c>
      <c r="E1421" s="115"/>
      <c r="F1421" s="115" t="s">
        <v>299</v>
      </c>
      <c r="G1421" s="115" t="s">
        <v>276</v>
      </c>
      <c r="H1421" s="115"/>
      <c r="I1421" s="115" t="s">
        <v>300</v>
      </c>
      <c r="J1421" s="115"/>
      <c r="K1421" s="115" t="s">
        <v>301</v>
      </c>
    </row>
    <row r="1422" ht="28.95" customHeight="1" spans="1:11">
      <c r="A1422" s="116" t="s">
        <v>959</v>
      </c>
      <c r="B1422" s="117" t="s">
        <v>960</v>
      </c>
      <c r="C1422" s="117"/>
      <c r="D1422" s="116" t="s">
        <v>32</v>
      </c>
      <c r="E1422" s="116"/>
      <c r="F1422" s="116" t="s">
        <v>133</v>
      </c>
      <c r="G1422" s="118">
        <v>5e-5</v>
      </c>
      <c r="H1422" s="118"/>
      <c r="I1422" s="119">
        <v>1645034.46</v>
      </c>
      <c r="J1422" s="119"/>
      <c r="K1422" s="119">
        <f>ROUND(ROUND(G1422,8)*I1422,2)</f>
        <v>82.25</v>
      </c>
    </row>
    <row r="1423" ht="15" customHeight="1" spans="1:11">
      <c r="A1423" s="56"/>
      <c r="B1423" s="56"/>
      <c r="C1423" s="56"/>
      <c r="D1423" s="56"/>
      <c r="E1423" s="56"/>
      <c r="F1423" s="56"/>
      <c r="G1423" s="120" t="s">
        <v>324</v>
      </c>
      <c r="H1423" s="120"/>
      <c r="I1423" s="120"/>
      <c r="J1423" s="120"/>
      <c r="K1423" s="121">
        <f>SUM(K1422:K1422)</f>
        <v>82.25</v>
      </c>
    </row>
    <row r="1424" ht="15" customHeight="1" spans="1:11">
      <c r="A1424" s="56"/>
      <c r="B1424" s="56"/>
      <c r="C1424" s="56"/>
      <c r="D1424" s="56"/>
      <c r="E1424" s="56"/>
      <c r="F1424" s="56"/>
      <c r="G1424" s="65" t="s">
        <v>304</v>
      </c>
      <c r="H1424" s="65"/>
      <c r="I1424" s="65"/>
      <c r="J1424" s="65"/>
      <c r="K1424" s="122">
        <f>ROUND(SUM(K1423),2)</f>
        <v>82.25</v>
      </c>
    </row>
    <row r="1425" ht="10.05" customHeight="1" spans="1:11">
      <c r="A1425" s="56"/>
      <c r="B1425" s="56"/>
      <c r="C1425" s="56"/>
      <c r="D1425" s="56"/>
      <c r="E1425" s="56"/>
      <c r="F1425" s="56"/>
      <c r="G1425" s="112"/>
      <c r="H1425" s="112"/>
      <c r="I1425" s="112"/>
      <c r="J1425" s="112"/>
      <c r="K1425" s="112"/>
    </row>
    <row r="1426" ht="19.95" customHeight="1" spans="1:11">
      <c r="A1426" s="113" t="s">
        <v>963</v>
      </c>
      <c r="B1426" s="113"/>
      <c r="C1426" s="113"/>
      <c r="D1426" s="113"/>
      <c r="E1426" s="113"/>
      <c r="F1426" s="113"/>
      <c r="G1426" s="113"/>
      <c r="H1426" s="113"/>
      <c r="I1426" s="113"/>
      <c r="J1426" s="113"/>
      <c r="K1426" s="113"/>
    </row>
    <row r="1427" ht="15" customHeight="1" spans="1:11">
      <c r="A1427" s="114" t="s">
        <v>442</v>
      </c>
      <c r="B1427" s="114"/>
      <c r="C1427" s="114"/>
      <c r="D1427" s="115" t="s">
        <v>298</v>
      </c>
      <c r="E1427" s="115"/>
      <c r="F1427" s="115" t="s">
        <v>299</v>
      </c>
      <c r="G1427" s="115" t="s">
        <v>276</v>
      </c>
      <c r="H1427" s="115"/>
      <c r="I1427" s="115" t="s">
        <v>300</v>
      </c>
      <c r="J1427" s="115"/>
      <c r="K1427" s="115" t="s">
        <v>301</v>
      </c>
    </row>
    <row r="1428" ht="21" customHeight="1" spans="1:11">
      <c r="A1428" s="116" t="s">
        <v>443</v>
      </c>
      <c r="B1428" s="117" t="s">
        <v>444</v>
      </c>
      <c r="C1428" s="117"/>
      <c r="D1428" s="116" t="s">
        <v>32</v>
      </c>
      <c r="E1428" s="116"/>
      <c r="F1428" s="116" t="s">
        <v>445</v>
      </c>
      <c r="G1428" s="118">
        <v>63.75</v>
      </c>
      <c r="H1428" s="118"/>
      <c r="I1428" s="119">
        <v>1.02</v>
      </c>
      <c r="J1428" s="119"/>
      <c r="K1428" s="119">
        <f>ROUND(ROUND(G1428,8)*I1428,2)</f>
        <v>65.03</v>
      </c>
    </row>
    <row r="1429" ht="15" customHeight="1" spans="1:11">
      <c r="A1429" s="56"/>
      <c r="B1429" s="56"/>
      <c r="C1429" s="56"/>
      <c r="D1429" s="56"/>
      <c r="E1429" s="56"/>
      <c r="F1429" s="56"/>
      <c r="G1429" s="120" t="s">
        <v>446</v>
      </c>
      <c r="H1429" s="120"/>
      <c r="I1429" s="120"/>
      <c r="J1429" s="120"/>
      <c r="K1429" s="121">
        <f>SUM(K1428:K1428)</f>
        <v>65.03</v>
      </c>
    </row>
    <row r="1430" ht="15" customHeight="1" spans="1:11">
      <c r="A1430" s="56"/>
      <c r="B1430" s="56"/>
      <c r="C1430" s="56"/>
      <c r="D1430" s="56"/>
      <c r="E1430" s="56"/>
      <c r="F1430" s="56"/>
      <c r="G1430" s="65" t="s">
        <v>304</v>
      </c>
      <c r="H1430" s="65"/>
      <c r="I1430" s="65"/>
      <c r="J1430" s="65"/>
      <c r="K1430" s="122">
        <f>ROUND(SUM(K1429),2)</f>
        <v>65.03</v>
      </c>
    </row>
    <row r="1431" ht="10.05" customHeight="1" spans="1:11">
      <c r="A1431" s="56"/>
      <c r="B1431" s="56"/>
      <c r="C1431" s="56"/>
      <c r="D1431" s="56"/>
      <c r="E1431" s="56"/>
      <c r="F1431" s="56"/>
      <c r="G1431" s="112"/>
      <c r="H1431" s="112"/>
      <c r="I1431" s="112"/>
      <c r="J1431" s="112"/>
      <c r="K1431" s="112"/>
    </row>
    <row r="1432" ht="19.95" customHeight="1" spans="1:11">
      <c r="A1432" s="113" t="s">
        <v>964</v>
      </c>
      <c r="B1432" s="113"/>
      <c r="C1432" s="113"/>
      <c r="D1432" s="113"/>
      <c r="E1432" s="113"/>
      <c r="F1432" s="113"/>
      <c r="G1432" s="113"/>
      <c r="H1432" s="113"/>
      <c r="I1432" s="113"/>
      <c r="J1432" s="113"/>
      <c r="K1432" s="113"/>
    </row>
    <row r="1433" ht="15" customHeight="1" spans="1:11">
      <c r="A1433" s="114" t="s">
        <v>334</v>
      </c>
      <c r="B1433" s="114"/>
      <c r="C1433" s="114"/>
      <c r="D1433" s="115" t="s">
        <v>298</v>
      </c>
      <c r="E1433" s="115"/>
      <c r="F1433" s="115" t="s">
        <v>299</v>
      </c>
      <c r="G1433" s="115" t="s">
        <v>276</v>
      </c>
      <c r="H1433" s="115"/>
      <c r="I1433" s="115" t="s">
        <v>300</v>
      </c>
      <c r="J1433" s="115"/>
      <c r="K1433" s="115" t="s">
        <v>301</v>
      </c>
    </row>
    <row r="1434" ht="21" customHeight="1" spans="1:11">
      <c r="A1434" s="116" t="s">
        <v>965</v>
      </c>
      <c r="B1434" s="117" t="s">
        <v>966</v>
      </c>
      <c r="C1434" s="117"/>
      <c r="D1434" s="116" t="s">
        <v>32</v>
      </c>
      <c r="E1434" s="116"/>
      <c r="F1434" s="116" t="s">
        <v>354</v>
      </c>
      <c r="G1434" s="118">
        <v>0.0059508</v>
      </c>
      <c r="H1434" s="118"/>
      <c r="I1434" s="119">
        <v>7.8</v>
      </c>
      <c r="J1434" s="119"/>
      <c r="K1434" s="119">
        <f t="shared" ref="K1434:K1439" si="19">ROUND(ROUND(G1434,8)*I1434,2)</f>
        <v>0.05</v>
      </c>
    </row>
    <row r="1435" ht="21" customHeight="1" spans="1:11">
      <c r="A1435" s="116" t="s">
        <v>967</v>
      </c>
      <c r="B1435" s="117" t="s">
        <v>968</v>
      </c>
      <c r="C1435" s="117"/>
      <c r="D1435" s="116" t="s">
        <v>32</v>
      </c>
      <c r="E1435" s="116"/>
      <c r="F1435" s="116" t="s">
        <v>337</v>
      </c>
      <c r="G1435" s="118">
        <v>0.0064467</v>
      </c>
      <c r="H1435" s="118"/>
      <c r="I1435" s="119">
        <v>175.02</v>
      </c>
      <c r="J1435" s="119"/>
      <c r="K1435" s="119">
        <f t="shared" si="19"/>
        <v>1.13</v>
      </c>
    </row>
    <row r="1436" ht="28.95" customHeight="1" spans="1:11">
      <c r="A1436" s="116" t="s">
        <v>969</v>
      </c>
      <c r="B1436" s="117" t="s">
        <v>970</v>
      </c>
      <c r="C1436" s="117"/>
      <c r="D1436" s="116" t="s">
        <v>32</v>
      </c>
      <c r="E1436" s="116"/>
      <c r="F1436" s="116" t="s">
        <v>354</v>
      </c>
      <c r="G1436" s="118">
        <v>0.0125731</v>
      </c>
      <c r="H1436" s="118"/>
      <c r="I1436" s="119">
        <v>73.68</v>
      </c>
      <c r="J1436" s="119"/>
      <c r="K1436" s="119">
        <f t="shared" si="19"/>
        <v>0.93</v>
      </c>
    </row>
    <row r="1437" ht="28.95" customHeight="1" spans="1:11">
      <c r="A1437" s="116" t="s">
        <v>346</v>
      </c>
      <c r="B1437" s="117" t="s">
        <v>347</v>
      </c>
      <c r="C1437" s="117"/>
      <c r="D1437" s="116" t="s">
        <v>32</v>
      </c>
      <c r="E1437" s="116"/>
      <c r="F1437" s="116" t="s">
        <v>337</v>
      </c>
      <c r="G1437" s="118">
        <v>0.0122221</v>
      </c>
      <c r="H1437" s="118"/>
      <c r="I1437" s="119">
        <v>166.45</v>
      </c>
      <c r="J1437" s="119"/>
      <c r="K1437" s="119">
        <f t="shared" si="19"/>
        <v>2.03</v>
      </c>
    </row>
    <row r="1438" ht="21" customHeight="1" spans="1:11">
      <c r="A1438" s="116" t="s">
        <v>971</v>
      </c>
      <c r="B1438" s="117" t="s">
        <v>972</v>
      </c>
      <c r="C1438" s="117"/>
      <c r="D1438" s="116" t="s">
        <v>32</v>
      </c>
      <c r="E1438" s="116"/>
      <c r="F1438" s="116" t="s">
        <v>354</v>
      </c>
      <c r="G1438" s="118">
        <v>0.0059508</v>
      </c>
      <c r="H1438" s="118"/>
      <c r="I1438" s="119">
        <v>225.42</v>
      </c>
      <c r="J1438" s="119"/>
      <c r="K1438" s="119">
        <f t="shared" si="19"/>
        <v>1.34</v>
      </c>
    </row>
    <row r="1439" ht="21" customHeight="1" spans="1:11">
      <c r="A1439" s="116" t="s">
        <v>973</v>
      </c>
      <c r="B1439" s="117" t="s">
        <v>974</v>
      </c>
      <c r="C1439" s="117"/>
      <c r="D1439" s="116" t="s">
        <v>32</v>
      </c>
      <c r="E1439" s="116"/>
      <c r="F1439" s="116" t="s">
        <v>337</v>
      </c>
      <c r="G1439" s="118">
        <v>0.0064467</v>
      </c>
      <c r="H1439" s="118"/>
      <c r="I1439" s="119">
        <v>372.69</v>
      </c>
      <c r="J1439" s="119"/>
      <c r="K1439" s="119">
        <f t="shared" si="19"/>
        <v>2.4</v>
      </c>
    </row>
    <row r="1440" ht="18" customHeight="1" spans="1:11">
      <c r="A1440" s="56"/>
      <c r="B1440" s="56"/>
      <c r="C1440" s="56"/>
      <c r="D1440" s="56"/>
      <c r="E1440" s="56"/>
      <c r="F1440" s="56"/>
      <c r="G1440" s="120" t="s">
        <v>338</v>
      </c>
      <c r="H1440" s="120"/>
      <c r="I1440" s="120"/>
      <c r="J1440" s="120"/>
      <c r="K1440" s="121">
        <f>SUM(K1434:K1439)</f>
        <v>7.88</v>
      </c>
    </row>
    <row r="1441" ht="15" customHeight="1" spans="1:11">
      <c r="A1441" s="114" t="s">
        <v>361</v>
      </c>
      <c r="B1441" s="114"/>
      <c r="C1441" s="114"/>
      <c r="D1441" s="115" t="s">
        <v>298</v>
      </c>
      <c r="E1441" s="115"/>
      <c r="F1441" s="115" t="s">
        <v>299</v>
      </c>
      <c r="G1441" s="115" t="s">
        <v>276</v>
      </c>
      <c r="H1441" s="115"/>
      <c r="I1441" s="115" t="s">
        <v>300</v>
      </c>
      <c r="J1441" s="115"/>
      <c r="K1441" s="115" t="s">
        <v>301</v>
      </c>
    </row>
    <row r="1442" ht="21" customHeight="1" spans="1:11">
      <c r="A1442" s="116" t="s">
        <v>975</v>
      </c>
      <c r="B1442" s="117" t="s">
        <v>976</v>
      </c>
      <c r="C1442" s="117"/>
      <c r="D1442" s="116" t="s">
        <v>32</v>
      </c>
      <c r="E1442" s="116"/>
      <c r="F1442" s="116" t="s">
        <v>67</v>
      </c>
      <c r="G1442" s="118">
        <v>0.53076</v>
      </c>
      <c r="H1442" s="118"/>
      <c r="I1442" s="119">
        <v>116.15</v>
      </c>
      <c r="J1442" s="119"/>
      <c r="K1442" s="119">
        <f>ROUND(ROUND(G1442,8)*I1442,2)</f>
        <v>61.65</v>
      </c>
    </row>
    <row r="1443" ht="21" customHeight="1" spans="1:11">
      <c r="A1443" s="116" t="s">
        <v>977</v>
      </c>
      <c r="B1443" s="117" t="s">
        <v>978</v>
      </c>
      <c r="C1443" s="117"/>
      <c r="D1443" s="116" t="s">
        <v>32</v>
      </c>
      <c r="E1443" s="116"/>
      <c r="F1443" s="116" t="s">
        <v>67</v>
      </c>
      <c r="G1443" s="118">
        <v>0.147</v>
      </c>
      <c r="H1443" s="118"/>
      <c r="I1443" s="119">
        <v>100.61</v>
      </c>
      <c r="J1443" s="119"/>
      <c r="K1443" s="119">
        <f>ROUND(ROUND(G1443,8)*I1443,2)</f>
        <v>14.79</v>
      </c>
    </row>
    <row r="1444" ht="21" customHeight="1" spans="1:11">
      <c r="A1444" s="116" t="s">
        <v>979</v>
      </c>
      <c r="B1444" s="117" t="s">
        <v>980</v>
      </c>
      <c r="C1444" s="117"/>
      <c r="D1444" s="116" t="s">
        <v>32</v>
      </c>
      <c r="E1444" s="116"/>
      <c r="F1444" s="116" t="s">
        <v>67</v>
      </c>
      <c r="G1444" s="118">
        <v>0.2606</v>
      </c>
      <c r="H1444" s="118"/>
      <c r="I1444" s="119">
        <v>101.14</v>
      </c>
      <c r="J1444" s="119"/>
      <c r="K1444" s="119">
        <f>ROUND(ROUND(G1444,8)*I1444,2)</f>
        <v>26.36</v>
      </c>
    </row>
    <row r="1445" ht="21" customHeight="1" spans="1:11">
      <c r="A1445" s="116" t="s">
        <v>364</v>
      </c>
      <c r="B1445" s="117" t="s">
        <v>365</v>
      </c>
      <c r="C1445" s="117"/>
      <c r="D1445" s="116" t="s">
        <v>32</v>
      </c>
      <c r="E1445" s="116"/>
      <c r="F1445" s="116" t="s">
        <v>67</v>
      </c>
      <c r="G1445" s="118">
        <v>0.52829</v>
      </c>
      <c r="H1445" s="118"/>
      <c r="I1445" s="119">
        <v>95.03</v>
      </c>
      <c r="J1445" s="119"/>
      <c r="K1445" s="119">
        <f>ROUND(ROUND(G1445,8)*I1445,2)</f>
        <v>50.2</v>
      </c>
    </row>
    <row r="1446" ht="15" customHeight="1" spans="1:11">
      <c r="A1446" s="56"/>
      <c r="B1446" s="56"/>
      <c r="C1446" s="56"/>
      <c r="D1446" s="56"/>
      <c r="E1446" s="56"/>
      <c r="F1446" s="56"/>
      <c r="G1446" s="120" t="s">
        <v>366</v>
      </c>
      <c r="H1446" s="120"/>
      <c r="I1446" s="120"/>
      <c r="J1446" s="120"/>
      <c r="K1446" s="121">
        <f>SUM(K1442:K1445)</f>
        <v>153</v>
      </c>
    </row>
    <row r="1447" ht="15" customHeight="1" spans="1:11">
      <c r="A1447" s="114" t="s">
        <v>339</v>
      </c>
      <c r="B1447" s="114"/>
      <c r="C1447" s="114"/>
      <c r="D1447" s="115" t="s">
        <v>298</v>
      </c>
      <c r="E1447" s="115"/>
      <c r="F1447" s="115" t="s">
        <v>299</v>
      </c>
      <c r="G1447" s="115" t="s">
        <v>276</v>
      </c>
      <c r="H1447" s="115"/>
      <c r="I1447" s="115" t="s">
        <v>300</v>
      </c>
      <c r="J1447" s="115"/>
      <c r="K1447" s="115" t="s">
        <v>301</v>
      </c>
    </row>
    <row r="1448" ht="15" customHeight="1" spans="1:11">
      <c r="A1448" s="116" t="s">
        <v>981</v>
      </c>
      <c r="B1448" s="117" t="s">
        <v>982</v>
      </c>
      <c r="C1448" s="117"/>
      <c r="D1448" s="116" t="s">
        <v>32</v>
      </c>
      <c r="E1448" s="116"/>
      <c r="F1448" s="116" t="s">
        <v>321</v>
      </c>
      <c r="G1448" s="118">
        <v>0.0120664</v>
      </c>
      <c r="H1448" s="118"/>
      <c r="I1448" s="119">
        <v>48.14</v>
      </c>
      <c r="J1448" s="119"/>
      <c r="K1448" s="119">
        <f>ROUND(ROUND(G1448,8)*I1448,2)</f>
        <v>0.58</v>
      </c>
    </row>
    <row r="1449" ht="15" customHeight="1" spans="1:11">
      <c r="A1449" s="116" t="s">
        <v>340</v>
      </c>
      <c r="B1449" s="117" t="s">
        <v>341</v>
      </c>
      <c r="C1449" s="117"/>
      <c r="D1449" s="116" t="s">
        <v>32</v>
      </c>
      <c r="E1449" s="116"/>
      <c r="F1449" s="116" t="s">
        <v>321</v>
      </c>
      <c r="G1449" s="118">
        <v>0.0241328</v>
      </c>
      <c r="H1449" s="118"/>
      <c r="I1449" s="119">
        <v>24.08</v>
      </c>
      <c r="J1449" s="119"/>
      <c r="K1449" s="119">
        <f>ROUND(ROUND(G1449,8)*I1449,2)</f>
        <v>0.58</v>
      </c>
    </row>
    <row r="1450" ht="18" customHeight="1" spans="1:11">
      <c r="A1450" s="56"/>
      <c r="B1450" s="56"/>
      <c r="C1450" s="56"/>
      <c r="D1450" s="56"/>
      <c r="E1450" s="56"/>
      <c r="F1450" s="56"/>
      <c r="G1450" s="120" t="s">
        <v>342</v>
      </c>
      <c r="H1450" s="120"/>
      <c r="I1450" s="120"/>
      <c r="J1450" s="120"/>
      <c r="K1450" s="121">
        <f>SUM(K1448:K1449)</f>
        <v>1.16</v>
      </c>
    </row>
    <row r="1451" ht="15" customHeight="1" spans="1:11">
      <c r="A1451" s="56"/>
      <c r="B1451" s="56"/>
      <c r="C1451" s="56"/>
      <c r="D1451" s="56"/>
      <c r="E1451" s="56"/>
      <c r="F1451" s="56"/>
      <c r="G1451" s="65" t="s">
        <v>304</v>
      </c>
      <c r="H1451" s="65"/>
      <c r="I1451" s="65"/>
      <c r="J1451" s="65"/>
      <c r="K1451" s="122">
        <f>ROUND(SUM(K1440,K1446,K1450),2)</f>
        <v>162.04</v>
      </c>
    </row>
    <row r="1452" ht="22.05" customHeight="1" spans="1:11">
      <c r="A1452" s="68" t="s">
        <v>19</v>
      </c>
      <c r="B1452" s="68"/>
      <c r="C1452" s="68"/>
      <c r="D1452" s="68"/>
      <c r="E1452" s="68"/>
      <c r="F1452" s="68"/>
      <c r="G1452" s="68"/>
      <c r="H1452" s="68"/>
      <c r="I1452" s="68"/>
      <c r="J1452" s="68"/>
      <c r="K1452" s="68"/>
    </row>
  </sheetData>
  <mergeCells count="3512">
    <mergeCell ref="A1:K1"/>
    <mergeCell ref="G2:K2"/>
    <mergeCell ref="A3:K3"/>
    <mergeCell ref="A4:C4"/>
    <mergeCell ref="D4:E4"/>
    <mergeCell ref="G4:H4"/>
    <mergeCell ref="I4:J4"/>
    <mergeCell ref="B5:C5"/>
    <mergeCell ref="D5:E5"/>
    <mergeCell ref="G5:H5"/>
    <mergeCell ref="I5:J5"/>
    <mergeCell ref="B6:C6"/>
    <mergeCell ref="D6:E6"/>
    <mergeCell ref="G6:H6"/>
    <mergeCell ref="I6:J6"/>
    <mergeCell ref="G7:J7"/>
    <mergeCell ref="A8:C8"/>
    <mergeCell ref="D8:E8"/>
    <mergeCell ref="G8:H8"/>
    <mergeCell ref="I8:J8"/>
    <mergeCell ref="B9:C9"/>
    <mergeCell ref="D9:E9"/>
    <mergeCell ref="G9:H9"/>
    <mergeCell ref="I9:J9"/>
    <mergeCell ref="G10:J10"/>
    <mergeCell ref="G11:J11"/>
    <mergeCell ref="G12:K12"/>
    <mergeCell ref="A13:K13"/>
    <mergeCell ref="A14:C14"/>
    <mergeCell ref="D14:E14"/>
    <mergeCell ref="G14:H14"/>
    <mergeCell ref="I14:J14"/>
    <mergeCell ref="B15:C15"/>
    <mergeCell ref="D15:E15"/>
    <mergeCell ref="G15:H15"/>
    <mergeCell ref="I15:J15"/>
    <mergeCell ref="B16:C16"/>
    <mergeCell ref="D16:E16"/>
    <mergeCell ref="G16:H16"/>
    <mergeCell ref="I16:J16"/>
    <mergeCell ref="B17:C17"/>
    <mergeCell ref="D17:E17"/>
    <mergeCell ref="G17:H17"/>
    <mergeCell ref="I17:J17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G21:J21"/>
    <mergeCell ref="A22:C22"/>
    <mergeCell ref="D22:E22"/>
    <mergeCell ref="G22:H22"/>
    <mergeCell ref="I22:J22"/>
    <mergeCell ref="B23:C23"/>
    <mergeCell ref="D23:E23"/>
    <mergeCell ref="G23:H23"/>
    <mergeCell ref="I23:J23"/>
    <mergeCell ref="G24:J24"/>
    <mergeCell ref="A25:C25"/>
    <mergeCell ref="D25:E25"/>
    <mergeCell ref="G25:H25"/>
    <mergeCell ref="I25:J25"/>
    <mergeCell ref="B26:C26"/>
    <mergeCell ref="D26:E26"/>
    <mergeCell ref="G26:H26"/>
    <mergeCell ref="I26:J26"/>
    <mergeCell ref="G27:J27"/>
    <mergeCell ref="G28:J28"/>
    <mergeCell ref="G29:K29"/>
    <mergeCell ref="A30:K30"/>
    <mergeCell ref="A31:C31"/>
    <mergeCell ref="D31:E31"/>
    <mergeCell ref="G31:H31"/>
    <mergeCell ref="I31:J31"/>
    <mergeCell ref="B32:C32"/>
    <mergeCell ref="D32:E32"/>
    <mergeCell ref="G32:H32"/>
    <mergeCell ref="I32:J32"/>
    <mergeCell ref="B33:C33"/>
    <mergeCell ref="D33:E33"/>
    <mergeCell ref="G33:H33"/>
    <mergeCell ref="I33:J33"/>
    <mergeCell ref="B34:C34"/>
    <mergeCell ref="D34:E34"/>
    <mergeCell ref="G34:H34"/>
    <mergeCell ref="I34:J34"/>
    <mergeCell ref="B35:C35"/>
    <mergeCell ref="D35:E35"/>
    <mergeCell ref="G35:H35"/>
    <mergeCell ref="I35:J35"/>
    <mergeCell ref="B36:C36"/>
    <mergeCell ref="D36:E36"/>
    <mergeCell ref="G36:H36"/>
    <mergeCell ref="I36:J36"/>
    <mergeCell ref="B37:C37"/>
    <mergeCell ref="D37:E37"/>
    <mergeCell ref="G37:H37"/>
    <mergeCell ref="I37:J37"/>
    <mergeCell ref="G38:J38"/>
    <mergeCell ref="A39:C39"/>
    <mergeCell ref="D39:E39"/>
    <mergeCell ref="G39:H39"/>
    <mergeCell ref="I39:J39"/>
    <mergeCell ref="B40:C40"/>
    <mergeCell ref="D40:E40"/>
    <mergeCell ref="G40:H40"/>
    <mergeCell ref="I40:J40"/>
    <mergeCell ref="G41:J41"/>
    <mergeCell ref="A42:C42"/>
    <mergeCell ref="D42:E42"/>
    <mergeCell ref="G42:H42"/>
    <mergeCell ref="I42:J42"/>
    <mergeCell ref="B43:C43"/>
    <mergeCell ref="D43:E43"/>
    <mergeCell ref="G43:H43"/>
    <mergeCell ref="I43:J43"/>
    <mergeCell ref="G44:J44"/>
    <mergeCell ref="G45:J45"/>
    <mergeCell ref="G46:K46"/>
    <mergeCell ref="A47:K47"/>
    <mergeCell ref="A48:C48"/>
    <mergeCell ref="D48:E48"/>
    <mergeCell ref="G48:H48"/>
    <mergeCell ref="I48:J48"/>
    <mergeCell ref="B49:C49"/>
    <mergeCell ref="D49:E49"/>
    <mergeCell ref="G49:H49"/>
    <mergeCell ref="I49:J49"/>
    <mergeCell ref="B50:C50"/>
    <mergeCell ref="D50:E50"/>
    <mergeCell ref="G50:H50"/>
    <mergeCell ref="I50:J50"/>
    <mergeCell ref="G51:J51"/>
    <mergeCell ref="G52:J52"/>
    <mergeCell ref="G53:K53"/>
    <mergeCell ref="A54:K54"/>
    <mergeCell ref="A55:C55"/>
    <mergeCell ref="D55:E55"/>
    <mergeCell ref="G55:H55"/>
    <mergeCell ref="I55:J55"/>
    <mergeCell ref="B56:C56"/>
    <mergeCell ref="D56:E56"/>
    <mergeCell ref="G56:H56"/>
    <mergeCell ref="I56:J56"/>
    <mergeCell ref="B57:C57"/>
    <mergeCell ref="D57:E57"/>
    <mergeCell ref="G57:H57"/>
    <mergeCell ref="I57:J57"/>
    <mergeCell ref="B58:C58"/>
    <mergeCell ref="D58:E58"/>
    <mergeCell ref="G58:H58"/>
    <mergeCell ref="I58:J58"/>
    <mergeCell ref="B59:C59"/>
    <mergeCell ref="D59:E59"/>
    <mergeCell ref="G59:H59"/>
    <mergeCell ref="I59:J59"/>
    <mergeCell ref="G60:J60"/>
    <mergeCell ref="G61:J61"/>
    <mergeCell ref="G62:K62"/>
    <mergeCell ref="A63:K63"/>
    <mergeCell ref="A64:C64"/>
    <mergeCell ref="D64:E64"/>
    <mergeCell ref="G64:H64"/>
    <mergeCell ref="I64:J64"/>
    <mergeCell ref="B65:C65"/>
    <mergeCell ref="D65:E65"/>
    <mergeCell ref="G65:H65"/>
    <mergeCell ref="I65:J65"/>
    <mergeCell ref="G66:J66"/>
    <mergeCell ref="G67:J67"/>
    <mergeCell ref="G68:K68"/>
    <mergeCell ref="A69:K69"/>
    <mergeCell ref="A70:C70"/>
    <mergeCell ref="D70:E70"/>
    <mergeCell ref="G70:H70"/>
    <mergeCell ref="I70:J70"/>
    <mergeCell ref="B71:C71"/>
    <mergeCell ref="D71:E71"/>
    <mergeCell ref="G71:H71"/>
    <mergeCell ref="I71:J71"/>
    <mergeCell ref="G72:J72"/>
    <mergeCell ref="G73:J73"/>
    <mergeCell ref="G74:K74"/>
    <mergeCell ref="A75:K75"/>
    <mergeCell ref="A76:C76"/>
    <mergeCell ref="D76:E76"/>
    <mergeCell ref="G76:H76"/>
    <mergeCell ref="I76:J76"/>
    <mergeCell ref="B77:C77"/>
    <mergeCell ref="D77:E77"/>
    <mergeCell ref="G77:H77"/>
    <mergeCell ref="I77:J77"/>
    <mergeCell ref="G78:J78"/>
    <mergeCell ref="G79:J79"/>
    <mergeCell ref="G80:K80"/>
    <mergeCell ref="A81:K81"/>
    <mergeCell ref="A82:C82"/>
    <mergeCell ref="D82:E82"/>
    <mergeCell ref="G82:H82"/>
    <mergeCell ref="I82:J82"/>
    <mergeCell ref="B83:C83"/>
    <mergeCell ref="D83:E83"/>
    <mergeCell ref="G83:H83"/>
    <mergeCell ref="I83:J83"/>
    <mergeCell ref="G84:J84"/>
    <mergeCell ref="G85:J85"/>
    <mergeCell ref="G86:K86"/>
    <mergeCell ref="A87:K87"/>
    <mergeCell ref="A88:C88"/>
    <mergeCell ref="D88:E88"/>
    <mergeCell ref="G88:H88"/>
    <mergeCell ref="I88:J88"/>
    <mergeCell ref="B89:C89"/>
    <mergeCell ref="D89:E89"/>
    <mergeCell ref="G89:H89"/>
    <mergeCell ref="I89:J89"/>
    <mergeCell ref="B90:C90"/>
    <mergeCell ref="D90:E90"/>
    <mergeCell ref="G90:H90"/>
    <mergeCell ref="I90:J90"/>
    <mergeCell ref="B91:C91"/>
    <mergeCell ref="D91:E91"/>
    <mergeCell ref="G91:H91"/>
    <mergeCell ref="I91:J91"/>
    <mergeCell ref="B92:C92"/>
    <mergeCell ref="D92:E92"/>
    <mergeCell ref="G92:H92"/>
    <mergeCell ref="I92:J92"/>
    <mergeCell ref="B93:C93"/>
    <mergeCell ref="D93:E93"/>
    <mergeCell ref="G93:H93"/>
    <mergeCell ref="I93:J93"/>
    <mergeCell ref="B94:C94"/>
    <mergeCell ref="D94:E94"/>
    <mergeCell ref="G94:H94"/>
    <mergeCell ref="I94:J94"/>
    <mergeCell ref="G95:J95"/>
    <mergeCell ref="A96:C96"/>
    <mergeCell ref="D96:E96"/>
    <mergeCell ref="G96:H96"/>
    <mergeCell ref="I96:J96"/>
    <mergeCell ref="B97:C97"/>
    <mergeCell ref="D97:E97"/>
    <mergeCell ref="G97:H97"/>
    <mergeCell ref="I97:J97"/>
    <mergeCell ref="G98:J98"/>
    <mergeCell ref="A99:C99"/>
    <mergeCell ref="D99:E99"/>
    <mergeCell ref="G99:H99"/>
    <mergeCell ref="I99:J99"/>
    <mergeCell ref="B100:C100"/>
    <mergeCell ref="D100:E100"/>
    <mergeCell ref="G100:H100"/>
    <mergeCell ref="I100:J100"/>
    <mergeCell ref="G101:J101"/>
    <mergeCell ref="G102:J102"/>
    <mergeCell ref="G103:K103"/>
    <mergeCell ref="A104:K104"/>
    <mergeCell ref="A105:C105"/>
    <mergeCell ref="D105:E105"/>
    <mergeCell ref="G105:H105"/>
    <mergeCell ref="I105:J105"/>
    <mergeCell ref="B106:C106"/>
    <mergeCell ref="D106:E106"/>
    <mergeCell ref="G106:H106"/>
    <mergeCell ref="I106:J106"/>
    <mergeCell ref="G107:J107"/>
    <mergeCell ref="A108:C108"/>
    <mergeCell ref="D108:E108"/>
    <mergeCell ref="G108:H108"/>
    <mergeCell ref="I108:J108"/>
    <mergeCell ref="B109:C109"/>
    <mergeCell ref="D109:E109"/>
    <mergeCell ref="G109:H109"/>
    <mergeCell ref="I109:J109"/>
    <mergeCell ref="B110:C110"/>
    <mergeCell ref="D110:E110"/>
    <mergeCell ref="G110:H110"/>
    <mergeCell ref="I110:J110"/>
    <mergeCell ref="B111:C111"/>
    <mergeCell ref="D111:E111"/>
    <mergeCell ref="G111:H111"/>
    <mergeCell ref="I111:J111"/>
    <mergeCell ref="B112:C112"/>
    <mergeCell ref="D112:E112"/>
    <mergeCell ref="G112:H112"/>
    <mergeCell ref="I112:J112"/>
    <mergeCell ref="B113:C113"/>
    <mergeCell ref="D113:E113"/>
    <mergeCell ref="G113:H113"/>
    <mergeCell ref="I113:J113"/>
    <mergeCell ref="G114:J114"/>
    <mergeCell ref="G115:J115"/>
    <mergeCell ref="G116:K116"/>
    <mergeCell ref="A117:K117"/>
    <mergeCell ref="A118:C118"/>
    <mergeCell ref="D118:E118"/>
    <mergeCell ref="G118:H118"/>
    <mergeCell ref="I118:J118"/>
    <mergeCell ref="B119:C119"/>
    <mergeCell ref="D119:E119"/>
    <mergeCell ref="G119:H119"/>
    <mergeCell ref="I119:J119"/>
    <mergeCell ref="B120:C120"/>
    <mergeCell ref="D120:E120"/>
    <mergeCell ref="G120:H120"/>
    <mergeCell ref="I120:J120"/>
    <mergeCell ref="G121:J121"/>
    <mergeCell ref="G122:J122"/>
    <mergeCell ref="G123:K123"/>
    <mergeCell ref="A124:K124"/>
    <mergeCell ref="A125:C125"/>
    <mergeCell ref="D125:E125"/>
    <mergeCell ref="G125:H125"/>
    <mergeCell ref="I125:J125"/>
    <mergeCell ref="B126:C126"/>
    <mergeCell ref="D126:E126"/>
    <mergeCell ref="G126:H126"/>
    <mergeCell ref="I126:J126"/>
    <mergeCell ref="B127:C127"/>
    <mergeCell ref="D127:E127"/>
    <mergeCell ref="G127:H127"/>
    <mergeCell ref="I127:J127"/>
    <mergeCell ref="G128:J128"/>
    <mergeCell ref="G129:J129"/>
    <mergeCell ref="G130:K130"/>
    <mergeCell ref="A131:K131"/>
    <mergeCell ref="A132:C132"/>
    <mergeCell ref="D132:E132"/>
    <mergeCell ref="G132:H132"/>
    <mergeCell ref="I132:J132"/>
    <mergeCell ref="B133:C133"/>
    <mergeCell ref="D133:E133"/>
    <mergeCell ref="G133:H133"/>
    <mergeCell ref="I133:J133"/>
    <mergeCell ref="B134:C134"/>
    <mergeCell ref="D134:E134"/>
    <mergeCell ref="G134:H134"/>
    <mergeCell ref="I134:J134"/>
    <mergeCell ref="G135:J135"/>
    <mergeCell ref="G136:J136"/>
    <mergeCell ref="G137:K137"/>
    <mergeCell ref="A138:K138"/>
    <mergeCell ref="A139:C139"/>
    <mergeCell ref="D139:E139"/>
    <mergeCell ref="G139:H139"/>
    <mergeCell ref="I139:J139"/>
    <mergeCell ref="B140:C140"/>
    <mergeCell ref="D140:E140"/>
    <mergeCell ref="G140:H140"/>
    <mergeCell ref="I140:J140"/>
    <mergeCell ref="B141:C141"/>
    <mergeCell ref="D141:E141"/>
    <mergeCell ref="G141:H141"/>
    <mergeCell ref="I141:J141"/>
    <mergeCell ref="G142:J142"/>
    <mergeCell ref="G143:J143"/>
    <mergeCell ref="G144:K144"/>
    <mergeCell ref="A145:K145"/>
    <mergeCell ref="A146:C146"/>
    <mergeCell ref="D146:E146"/>
    <mergeCell ref="G146:H146"/>
    <mergeCell ref="I146:J146"/>
    <mergeCell ref="B147:C147"/>
    <mergeCell ref="D147:E147"/>
    <mergeCell ref="G147:H147"/>
    <mergeCell ref="I147:J147"/>
    <mergeCell ref="G148:J148"/>
    <mergeCell ref="G149:J149"/>
    <mergeCell ref="G150:K150"/>
    <mergeCell ref="A151:K151"/>
    <mergeCell ref="A152:C152"/>
    <mergeCell ref="D152:E152"/>
    <mergeCell ref="G152:H152"/>
    <mergeCell ref="I152:J152"/>
    <mergeCell ref="B153:C153"/>
    <mergeCell ref="D153:E153"/>
    <mergeCell ref="G153:H153"/>
    <mergeCell ref="I153:J153"/>
    <mergeCell ref="G154:J154"/>
    <mergeCell ref="A155:C155"/>
    <mergeCell ref="D155:E155"/>
    <mergeCell ref="G155:H155"/>
    <mergeCell ref="I155:J155"/>
    <mergeCell ref="B156:C156"/>
    <mergeCell ref="D156:E156"/>
    <mergeCell ref="G156:H156"/>
    <mergeCell ref="I156:J156"/>
    <mergeCell ref="B157:C157"/>
    <mergeCell ref="D157:E157"/>
    <mergeCell ref="G157:H157"/>
    <mergeCell ref="I157:J157"/>
    <mergeCell ref="B158:C158"/>
    <mergeCell ref="D158:E158"/>
    <mergeCell ref="G158:H158"/>
    <mergeCell ref="I158:J158"/>
    <mergeCell ref="G159:J159"/>
    <mergeCell ref="G160:J160"/>
    <mergeCell ref="G161:K161"/>
    <mergeCell ref="A162:K162"/>
    <mergeCell ref="A163:C163"/>
    <mergeCell ref="D163:E163"/>
    <mergeCell ref="G163:H163"/>
    <mergeCell ref="I163:J163"/>
    <mergeCell ref="B164:C164"/>
    <mergeCell ref="D164:E164"/>
    <mergeCell ref="G164:H164"/>
    <mergeCell ref="I164:J164"/>
    <mergeCell ref="G165:J165"/>
    <mergeCell ref="A166:C166"/>
    <mergeCell ref="D166:E166"/>
    <mergeCell ref="G166:H166"/>
    <mergeCell ref="I166:J166"/>
    <mergeCell ref="B167:C167"/>
    <mergeCell ref="D167:E167"/>
    <mergeCell ref="G167:H167"/>
    <mergeCell ref="I167:J167"/>
    <mergeCell ref="B168:C168"/>
    <mergeCell ref="D168:E168"/>
    <mergeCell ref="G168:H168"/>
    <mergeCell ref="I168:J168"/>
    <mergeCell ref="B169:C169"/>
    <mergeCell ref="D169:E169"/>
    <mergeCell ref="G169:H169"/>
    <mergeCell ref="I169:J169"/>
    <mergeCell ref="B170:C170"/>
    <mergeCell ref="D170:E170"/>
    <mergeCell ref="G170:H170"/>
    <mergeCell ref="I170:J170"/>
    <mergeCell ref="B171:C171"/>
    <mergeCell ref="D171:E171"/>
    <mergeCell ref="G171:H171"/>
    <mergeCell ref="I171:J171"/>
    <mergeCell ref="G172:J172"/>
    <mergeCell ref="G173:J173"/>
    <mergeCell ref="G174:K174"/>
    <mergeCell ref="A175:K175"/>
    <mergeCell ref="A176:C176"/>
    <mergeCell ref="D176:E176"/>
    <mergeCell ref="G176:H176"/>
    <mergeCell ref="I176:J176"/>
    <mergeCell ref="B177:C177"/>
    <mergeCell ref="D177:E177"/>
    <mergeCell ref="G177:H177"/>
    <mergeCell ref="I177:J177"/>
    <mergeCell ref="B178:C178"/>
    <mergeCell ref="D178:E178"/>
    <mergeCell ref="G178:H178"/>
    <mergeCell ref="I178:J178"/>
    <mergeCell ref="G179:J179"/>
    <mergeCell ref="G180:J180"/>
    <mergeCell ref="G181:K181"/>
    <mergeCell ref="A182:K182"/>
    <mergeCell ref="A183:C183"/>
    <mergeCell ref="D183:E183"/>
    <mergeCell ref="G183:H183"/>
    <mergeCell ref="I183:J183"/>
    <mergeCell ref="B184:C184"/>
    <mergeCell ref="D184:E184"/>
    <mergeCell ref="G184:H184"/>
    <mergeCell ref="I184:J184"/>
    <mergeCell ref="B185:C185"/>
    <mergeCell ref="D185:E185"/>
    <mergeCell ref="G185:H185"/>
    <mergeCell ref="I185:J185"/>
    <mergeCell ref="G186:J186"/>
    <mergeCell ref="G187:J187"/>
    <mergeCell ref="G188:K188"/>
    <mergeCell ref="A189:K189"/>
    <mergeCell ref="A190:C190"/>
    <mergeCell ref="D190:E190"/>
    <mergeCell ref="G190:H190"/>
    <mergeCell ref="I190:J190"/>
    <mergeCell ref="B191:C191"/>
    <mergeCell ref="D191:E191"/>
    <mergeCell ref="G191:H191"/>
    <mergeCell ref="I191:J191"/>
    <mergeCell ref="B192:C192"/>
    <mergeCell ref="D192:E192"/>
    <mergeCell ref="G192:H192"/>
    <mergeCell ref="I192:J192"/>
    <mergeCell ref="G193:J193"/>
    <mergeCell ref="G194:J194"/>
    <mergeCell ref="G195:K195"/>
    <mergeCell ref="A196:K196"/>
    <mergeCell ref="A197:C197"/>
    <mergeCell ref="D197:E197"/>
    <mergeCell ref="G197:H197"/>
    <mergeCell ref="I197:J197"/>
    <mergeCell ref="B198:C198"/>
    <mergeCell ref="D198:E198"/>
    <mergeCell ref="G198:H198"/>
    <mergeCell ref="I198:J198"/>
    <mergeCell ref="B199:C199"/>
    <mergeCell ref="D199:E199"/>
    <mergeCell ref="G199:H199"/>
    <mergeCell ref="I199:J199"/>
    <mergeCell ref="G200:J200"/>
    <mergeCell ref="G201:J201"/>
    <mergeCell ref="G202:K202"/>
    <mergeCell ref="A203:K203"/>
    <mergeCell ref="A204:C204"/>
    <mergeCell ref="D204:E204"/>
    <mergeCell ref="G204:H204"/>
    <mergeCell ref="I204:J204"/>
    <mergeCell ref="B205:C205"/>
    <mergeCell ref="D205:E205"/>
    <mergeCell ref="G205:H205"/>
    <mergeCell ref="I205:J205"/>
    <mergeCell ref="G206:J206"/>
    <mergeCell ref="G207:J207"/>
    <mergeCell ref="G208:K208"/>
    <mergeCell ref="A209:K209"/>
    <mergeCell ref="A210:C210"/>
    <mergeCell ref="D210:E210"/>
    <mergeCell ref="G210:H210"/>
    <mergeCell ref="I210:J210"/>
    <mergeCell ref="B211:C211"/>
    <mergeCell ref="D211:E211"/>
    <mergeCell ref="G211:H211"/>
    <mergeCell ref="I211:J211"/>
    <mergeCell ref="G212:J212"/>
    <mergeCell ref="A213:C213"/>
    <mergeCell ref="D213:E213"/>
    <mergeCell ref="G213:H213"/>
    <mergeCell ref="I213:J213"/>
    <mergeCell ref="B214:C214"/>
    <mergeCell ref="D214:E214"/>
    <mergeCell ref="G214:H214"/>
    <mergeCell ref="I214:J214"/>
    <mergeCell ref="B215:C215"/>
    <mergeCell ref="D215:E215"/>
    <mergeCell ref="G215:H215"/>
    <mergeCell ref="I215:J215"/>
    <mergeCell ref="B216:C216"/>
    <mergeCell ref="D216:E216"/>
    <mergeCell ref="G216:H216"/>
    <mergeCell ref="I216:J216"/>
    <mergeCell ref="G217:J217"/>
    <mergeCell ref="G218:J218"/>
    <mergeCell ref="G219:K219"/>
    <mergeCell ref="A220:K220"/>
    <mergeCell ref="A221:C221"/>
    <mergeCell ref="D221:E221"/>
    <mergeCell ref="G221:H221"/>
    <mergeCell ref="I221:J221"/>
    <mergeCell ref="B222:C222"/>
    <mergeCell ref="D222:E222"/>
    <mergeCell ref="G222:H222"/>
    <mergeCell ref="I222:J222"/>
    <mergeCell ref="G223:J223"/>
    <mergeCell ref="A224:C224"/>
    <mergeCell ref="D224:E224"/>
    <mergeCell ref="G224:H224"/>
    <mergeCell ref="I224:J224"/>
    <mergeCell ref="B225:C225"/>
    <mergeCell ref="D225:E225"/>
    <mergeCell ref="G225:H225"/>
    <mergeCell ref="I225:J225"/>
    <mergeCell ref="B226:C226"/>
    <mergeCell ref="D226:E226"/>
    <mergeCell ref="G226:H226"/>
    <mergeCell ref="I226:J226"/>
    <mergeCell ref="B227:C227"/>
    <mergeCell ref="D227:E227"/>
    <mergeCell ref="G227:H227"/>
    <mergeCell ref="I227:J227"/>
    <mergeCell ref="B228:C228"/>
    <mergeCell ref="D228:E228"/>
    <mergeCell ref="G228:H228"/>
    <mergeCell ref="I228:J228"/>
    <mergeCell ref="B229:C229"/>
    <mergeCell ref="D229:E229"/>
    <mergeCell ref="G229:H229"/>
    <mergeCell ref="I229:J229"/>
    <mergeCell ref="G230:J230"/>
    <mergeCell ref="G231:J231"/>
    <mergeCell ref="G232:K232"/>
    <mergeCell ref="A233:K233"/>
    <mergeCell ref="A234:C234"/>
    <mergeCell ref="D234:E234"/>
    <mergeCell ref="G234:H234"/>
    <mergeCell ref="I234:J234"/>
    <mergeCell ref="B235:C235"/>
    <mergeCell ref="D235:E235"/>
    <mergeCell ref="G235:H235"/>
    <mergeCell ref="I235:J235"/>
    <mergeCell ref="B236:C236"/>
    <mergeCell ref="D236:E236"/>
    <mergeCell ref="G236:H236"/>
    <mergeCell ref="I236:J236"/>
    <mergeCell ref="G237:J237"/>
    <mergeCell ref="G238:J238"/>
    <mergeCell ref="G239:K239"/>
    <mergeCell ref="A240:K240"/>
    <mergeCell ref="A241:C241"/>
    <mergeCell ref="D241:E241"/>
    <mergeCell ref="G241:H241"/>
    <mergeCell ref="I241:J241"/>
    <mergeCell ref="B242:C242"/>
    <mergeCell ref="D242:E242"/>
    <mergeCell ref="G242:H242"/>
    <mergeCell ref="I242:J242"/>
    <mergeCell ref="B243:C243"/>
    <mergeCell ref="D243:E243"/>
    <mergeCell ref="G243:H243"/>
    <mergeCell ref="I243:J243"/>
    <mergeCell ref="G244:J244"/>
    <mergeCell ref="G245:J245"/>
    <mergeCell ref="G246:K246"/>
    <mergeCell ref="A247:K247"/>
    <mergeCell ref="A248:C248"/>
    <mergeCell ref="D248:E248"/>
    <mergeCell ref="G248:H248"/>
    <mergeCell ref="I248:J248"/>
    <mergeCell ref="B249:C249"/>
    <mergeCell ref="D249:E249"/>
    <mergeCell ref="G249:H249"/>
    <mergeCell ref="I249:J249"/>
    <mergeCell ref="B250:C250"/>
    <mergeCell ref="D250:E250"/>
    <mergeCell ref="G250:H250"/>
    <mergeCell ref="I250:J250"/>
    <mergeCell ref="G251:J251"/>
    <mergeCell ref="G252:J252"/>
    <mergeCell ref="G253:K253"/>
    <mergeCell ref="A254:K254"/>
    <mergeCell ref="A255:C255"/>
    <mergeCell ref="D255:E255"/>
    <mergeCell ref="G255:H255"/>
    <mergeCell ref="I255:J255"/>
    <mergeCell ref="B256:C256"/>
    <mergeCell ref="D256:E256"/>
    <mergeCell ref="G256:H256"/>
    <mergeCell ref="I256:J256"/>
    <mergeCell ref="B257:C257"/>
    <mergeCell ref="D257:E257"/>
    <mergeCell ref="G257:H257"/>
    <mergeCell ref="I257:J257"/>
    <mergeCell ref="G258:J258"/>
    <mergeCell ref="G259:J259"/>
    <mergeCell ref="G260:K260"/>
    <mergeCell ref="A261:K261"/>
    <mergeCell ref="A262:C262"/>
    <mergeCell ref="D262:E262"/>
    <mergeCell ref="G262:H262"/>
    <mergeCell ref="I262:J262"/>
    <mergeCell ref="B263:C263"/>
    <mergeCell ref="D263:E263"/>
    <mergeCell ref="G263:H263"/>
    <mergeCell ref="I263:J263"/>
    <mergeCell ref="G264:J264"/>
    <mergeCell ref="G265:J265"/>
    <mergeCell ref="G266:K266"/>
    <mergeCell ref="A267:K267"/>
    <mergeCell ref="A268:C268"/>
    <mergeCell ref="D268:E268"/>
    <mergeCell ref="G268:H268"/>
    <mergeCell ref="I268:J268"/>
    <mergeCell ref="B269:C269"/>
    <mergeCell ref="D269:E269"/>
    <mergeCell ref="G269:H269"/>
    <mergeCell ref="I269:J269"/>
    <mergeCell ref="G270:J270"/>
    <mergeCell ref="A271:C271"/>
    <mergeCell ref="D271:E271"/>
    <mergeCell ref="G271:H271"/>
    <mergeCell ref="I271:J271"/>
    <mergeCell ref="B272:C272"/>
    <mergeCell ref="D272:E272"/>
    <mergeCell ref="G272:H272"/>
    <mergeCell ref="I272:J272"/>
    <mergeCell ref="B273:C273"/>
    <mergeCell ref="D273:E273"/>
    <mergeCell ref="G273:H273"/>
    <mergeCell ref="I273:J273"/>
    <mergeCell ref="B274:C274"/>
    <mergeCell ref="D274:E274"/>
    <mergeCell ref="G274:H274"/>
    <mergeCell ref="I274:J274"/>
    <mergeCell ref="B275:C275"/>
    <mergeCell ref="D275:E275"/>
    <mergeCell ref="G275:H275"/>
    <mergeCell ref="I275:J275"/>
    <mergeCell ref="B276:C276"/>
    <mergeCell ref="D276:E276"/>
    <mergeCell ref="G276:H276"/>
    <mergeCell ref="I276:J276"/>
    <mergeCell ref="G277:J277"/>
    <mergeCell ref="G278:J278"/>
    <mergeCell ref="G279:K279"/>
    <mergeCell ref="A280:K280"/>
    <mergeCell ref="A281:C281"/>
    <mergeCell ref="D281:E281"/>
    <mergeCell ref="G281:H281"/>
    <mergeCell ref="I281:J281"/>
    <mergeCell ref="B282:C282"/>
    <mergeCell ref="D282:E282"/>
    <mergeCell ref="G282:H282"/>
    <mergeCell ref="I282:J282"/>
    <mergeCell ref="B283:C283"/>
    <mergeCell ref="D283:E283"/>
    <mergeCell ref="G283:H283"/>
    <mergeCell ref="I283:J283"/>
    <mergeCell ref="G284:J284"/>
    <mergeCell ref="G285:J285"/>
    <mergeCell ref="G286:K286"/>
    <mergeCell ref="A287:K287"/>
    <mergeCell ref="A288:C288"/>
    <mergeCell ref="D288:E288"/>
    <mergeCell ref="G288:H288"/>
    <mergeCell ref="I288:J288"/>
    <mergeCell ref="B289:C289"/>
    <mergeCell ref="D289:E289"/>
    <mergeCell ref="G289:H289"/>
    <mergeCell ref="I289:J289"/>
    <mergeCell ref="B290:C290"/>
    <mergeCell ref="D290:E290"/>
    <mergeCell ref="G290:H290"/>
    <mergeCell ref="I290:J290"/>
    <mergeCell ref="G291:J291"/>
    <mergeCell ref="G292:J292"/>
    <mergeCell ref="G293:K293"/>
    <mergeCell ref="A294:K294"/>
    <mergeCell ref="A295:C295"/>
    <mergeCell ref="D295:E295"/>
    <mergeCell ref="G295:H295"/>
    <mergeCell ref="I295:J295"/>
    <mergeCell ref="B296:C296"/>
    <mergeCell ref="D296:E296"/>
    <mergeCell ref="G296:H296"/>
    <mergeCell ref="I296:J296"/>
    <mergeCell ref="B297:C297"/>
    <mergeCell ref="D297:E297"/>
    <mergeCell ref="G297:H297"/>
    <mergeCell ref="I297:J297"/>
    <mergeCell ref="G298:J298"/>
    <mergeCell ref="G299:J299"/>
    <mergeCell ref="G300:K300"/>
    <mergeCell ref="A301:K301"/>
    <mergeCell ref="A302:C302"/>
    <mergeCell ref="D302:E302"/>
    <mergeCell ref="G302:H302"/>
    <mergeCell ref="I302:J302"/>
    <mergeCell ref="B303:C303"/>
    <mergeCell ref="D303:E303"/>
    <mergeCell ref="G303:H303"/>
    <mergeCell ref="I303:J303"/>
    <mergeCell ref="B304:C304"/>
    <mergeCell ref="D304:E304"/>
    <mergeCell ref="G304:H304"/>
    <mergeCell ref="I304:J304"/>
    <mergeCell ref="G305:J305"/>
    <mergeCell ref="G306:J306"/>
    <mergeCell ref="G307:K307"/>
    <mergeCell ref="A308:K308"/>
    <mergeCell ref="A309:C309"/>
    <mergeCell ref="D309:E309"/>
    <mergeCell ref="G309:H309"/>
    <mergeCell ref="I309:J309"/>
    <mergeCell ref="B310:C310"/>
    <mergeCell ref="D310:E310"/>
    <mergeCell ref="G310:H310"/>
    <mergeCell ref="I310:J310"/>
    <mergeCell ref="G311:J311"/>
    <mergeCell ref="G312:J312"/>
    <mergeCell ref="G313:K313"/>
    <mergeCell ref="A314:K314"/>
    <mergeCell ref="A315:C315"/>
    <mergeCell ref="D315:E315"/>
    <mergeCell ref="G315:H315"/>
    <mergeCell ref="I315:J315"/>
    <mergeCell ref="B316:C316"/>
    <mergeCell ref="D316:E316"/>
    <mergeCell ref="G316:H316"/>
    <mergeCell ref="I316:J316"/>
    <mergeCell ref="B317:C317"/>
    <mergeCell ref="D317:E317"/>
    <mergeCell ref="G317:H317"/>
    <mergeCell ref="I317:J317"/>
    <mergeCell ref="B318:C318"/>
    <mergeCell ref="D318:E318"/>
    <mergeCell ref="G318:H318"/>
    <mergeCell ref="I318:J318"/>
    <mergeCell ref="B319:C319"/>
    <mergeCell ref="D319:E319"/>
    <mergeCell ref="G319:H319"/>
    <mergeCell ref="I319:J319"/>
    <mergeCell ref="B320:C320"/>
    <mergeCell ref="D320:E320"/>
    <mergeCell ref="G320:H320"/>
    <mergeCell ref="I320:J320"/>
    <mergeCell ref="B321:C321"/>
    <mergeCell ref="D321:E321"/>
    <mergeCell ref="G321:H321"/>
    <mergeCell ref="I321:J321"/>
    <mergeCell ref="G322:J322"/>
    <mergeCell ref="A323:C323"/>
    <mergeCell ref="D323:E323"/>
    <mergeCell ref="G323:H323"/>
    <mergeCell ref="I323:J323"/>
    <mergeCell ref="B324:C324"/>
    <mergeCell ref="D324:E324"/>
    <mergeCell ref="G324:H324"/>
    <mergeCell ref="I324:J324"/>
    <mergeCell ref="G325:J325"/>
    <mergeCell ref="A326:C326"/>
    <mergeCell ref="D326:E326"/>
    <mergeCell ref="G326:H326"/>
    <mergeCell ref="I326:J326"/>
    <mergeCell ref="B327:C327"/>
    <mergeCell ref="D327:E327"/>
    <mergeCell ref="G327:H327"/>
    <mergeCell ref="I327:J327"/>
    <mergeCell ref="G328:J328"/>
    <mergeCell ref="G329:J329"/>
    <mergeCell ref="G330:K330"/>
    <mergeCell ref="A331:K331"/>
    <mergeCell ref="A332:C332"/>
    <mergeCell ref="D332:E332"/>
    <mergeCell ref="G332:H332"/>
    <mergeCell ref="I332:J332"/>
    <mergeCell ref="B333:C333"/>
    <mergeCell ref="D333:E333"/>
    <mergeCell ref="G333:H333"/>
    <mergeCell ref="I333:J333"/>
    <mergeCell ref="G334:J334"/>
    <mergeCell ref="A335:C335"/>
    <mergeCell ref="D335:E335"/>
    <mergeCell ref="G335:H335"/>
    <mergeCell ref="I335:J335"/>
    <mergeCell ref="B336:C336"/>
    <mergeCell ref="D336:E336"/>
    <mergeCell ref="G336:H336"/>
    <mergeCell ref="I336:J336"/>
    <mergeCell ref="B337:C337"/>
    <mergeCell ref="D337:E337"/>
    <mergeCell ref="G337:H337"/>
    <mergeCell ref="I337:J337"/>
    <mergeCell ref="G338:J338"/>
    <mergeCell ref="G339:J339"/>
    <mergeCell ref="G340:K340"/>
    <mergeCell ref="A341:K341"/>
    <mergeCell ref="A342:C342"/>
    <mergeCell ref="D342:E342"/>
    <mergeCell ref="G342:H342"/>
    <mergeCell ref="I342:J342"/>
    <mergeCell ref="B343:C343"/>
    <mergeCell ref="D343:E343"/>
    <mergeCell ref="G343:H343"/>
    <mergeCell ref="I343:J343"/>
    <mergeCell ref="G344:J344"/>
    <mergeCell ref="A345:C345"/>
    <mergeCell ref="D345:E345"/>
    <mergeCell ref="G345:H345"/>
    <mergeCell ref="I345:J345"/>
    <mergeCell ref="B346:C346"/>
    <mergeCell ref="D346:E346"/>
    <mergeCell ref="G346:H346"/>
    <mergeCell ref="I346:J346"/>
    <mergeCell ref="B347:C347"/>
    <mergeCell ref="D347:E347"/>
    <mergeCell ref="G347:H347"/>
    <mergeCell ref="I347:J347"/>
    <mergeCell ref="B348:C348"/>
    <mergeCell ref="D348:E348"/>
    <mergeCell ref="G348:H348"/>
    <mergeCell ref="I348:J348"/>
    <mergeCell ref="B349:C349"/>
    <mergeCell ref="D349:E349"/>
    <mergeCell ref="G349:H349"/>
    <mergeCell ref="I349:J349"/>
    <mergeCell ref="G350:J350"/>
    <mergeCell ref="G351:J351"/>
    <mergeCell ref="G352:K352"/>
    <mergeCell ref="A353:K353"/>
    <mergeCell ref="A354:C354"/>
    <mergeCell ref="D354:E354"/>
    <mergeCell ref="G354:H354"/>
    <mergeCell ref="I354:J354"/>
    <mergeCell ref="B355:C355"/>
    <mergeCell ref="D355:E355"/>
    <mergeCell ref="G355:H355"/>
    <mergeCell ref="I355:J355"/>
    <mergeCell ref="G356:J356"/>
    <mergeCell ref="G357:J357"/>
    <mergeCell ref="G358:K358"/>
    <mergeCell ref="A359:K359"/>
    <mergeCell ref="A360:C360"/>
    <mergeCell ref="D360:E360"/>
    <mergeCell ref="G360:H360"/>
    <mergeCell ref="I360:J360"/>
    <mergeCell ref="B361:C361"/>
    <mergeCell ref="D361:E361"/>
    <mergeCell ref="G361:H361"/>
    <mergeCell ref="I361:J361"/>
    <mergeCell ref="G362:J362"/>
    <mergeCell ref="G363:J363"/>
    <mergeCell ref="G364:K364"/>
    <mergeCell ref="A365:K365"/>
    <mergeCell ref="A366:C366"/>
    <mergeCell ref="D366:E366"/>
    <mergeCell ref="G366:H366"/>
    <mergeCell ref="I366:J366"/>
    <mergeCell ref="B367:C367"/>
    <mergeCell ref="D367:E367"/>
    <mergeCell ref="G367:H367"/>
    <mergeCell ref="I367:J367"/>
    <mergeCell ref="G368:J368"/>
    <mergeCell ref="G369:J369"/>
    <mergeCell ref="G370:K370"/>
    <mergeCell ref="A371:K371"/>
    <mergeCell ref="A372:C372"/>
    <mergeCell ref="D372:E372"/>
    <mergeCell ref="G372:H372"/>
    <mergeCell ref="I372:J372"/>
    <mergeCell ref="B373:C373"/>
    <mergeCell ref="D373:E373"/>
    <mergeCell ref="G373:H373"/>
    <mergeCell ref="I373:J373"/>
    <mergeCell ref="G374:J374"/>
    <mergeCell ref="G375:J375"/>
    <mergeCell ref="G376:K376"/>
    <mergeCell ref="A377:K377"/>
    <mergeCell ref="A378:C378"/>
    <mergeCell ref="D378:E378"/>
    <mergeCell ref="G378:H378"/>
    <mergeCell ref="I378:J378"/>
    <mergeCell ref="B379:C379"/>
    <mergeCell ref="D379:E379"/>
    <mergeCell ref="G379:H379"/>
    <mergeCell ref="I379:J379"/>
    <mergeCell ref="B380:C380"/>
    <mergeCell ref="D380:E380"/>
    <mergeCell ref="G380:H380"/>
    <mergeCell ref="I380:J380"/>
    <mergeCell ref="B381:C381"/>
    <mergeCell ref="D381:E381"/>
    <mergeCell ref="G381:H381"/>
    <mergeCell ref="I381:J381"/>
    <mergeCell ref="G382:J382"/>
    <mergeCell ref="A383:C383"/>
    <mergeCell ref="D383:E383"/>
    <mergeCell ref="G383:H383"/>
    <mergeCell ref="I383:J383"/>
    <mergeCell ref="B384:C384"/>
    <mergeCell ref="D384:E384"/>
    <mergeCell ref="G384:H384"/>
    <mergeCell ref="I384:J384"/>
    <mergeCell ref="G385:J385"/>
    <mergeCell ref="G386:J386"/>
    <mergeCell ref="G387:K387"/>
    <mergeCell ref="A388:K388"/>
    <mergeCell ref="A389:C389"/>
    <mergeCell ref="D389:E389"/>
    <mergeCell ref="G389:H389"/>
    <mergeCell ref="I389:J389"/>
    <mergeCell ref="B390:C390"/>
    <mergeCell ref="D390:E390"/>
    <mergeCell ref="G390:H390"/>
    <mergeCell ref="I390:J390"/>
    <mergeCell ref="B391:C391"/>
    <mergeCell ref="D391:E391"/>
    <mergeCell ref="G391:H391"/>
    <mergeCell ref="I391:J391"/>
    <mergeCell ref="G392:J392"/>
    <mergeCell ref="G393:J393"/>
    <mergeCell ref="G394:K394"/>
    <mergeCell ref="A395:K395"/>
    <mergeCell ref="A396:C396"/>
    <mergeCell ref="D396:E396"/>
    <mergeCell ref="G396:H396"/>
    <mergeCell ref="I396:J396"/>
    <mergeCell ref="B397:C397"/>
    <mergeCell ref="D397:E397"/>
    <mergeCell ref="G397:H397"/>
    <mergeCell ref="I397:J397"/>
    <mergeCell ref="B398:C398"/>
    <mergeCell ref="D398:E398"/>
    <mergeCell ref="G398:H398"/>
    <mergeCell ref="I398:J398"/>
    <mergeCell ref="B399:C399"/>
    <mergeCell ref="D399:E399"/>
    <mergeCell ref="G399:H399"/>
    <mergeCell ref="I399:J399"/>
    <mergeCell ref="B400:C400"/>
    <mergeCell ref="D400:E400"/>
    <mergeCell ref="G400:H400"/>
    <mergeCell ref="I400:J400"/>
    <mergeCell ref="G401:J401"/>
    <mergeCell ref="G402:J402"/>
    <mergeCell ref="G403:K403"/>
    <mergeCell ref="A404:K404"/>
    <mergeCell ref="A405:C405"/>
    <mergeCell ref="D405:E405"/>
    <mergeCell ref="G405:H405"/>
    <mergeCell ref="I405:J405"/>
    <mergeCell ref="B406:C406"/>
    <mergeCell ref="D406:E406"/>
    <mergeCell ref="G406:H406"/>
    <mergeCell ref="I406:J406"/>
    <mergeCell ref="G407:J407"/>
    <mergeCell ref="A408:C408"/>
    <mergeCell ref="D408:E408"/>
    <mergeCell ref="G408:H408"/>
    <mergeCell ref="I408:J408"/>
    <mergeCell ref="B409:C409"/>
    <mergeCell ref="D409:E409"/>
    <mergeCell ref="G409:H409"/>
    <mergeCell ref="I409:J409"/>
    <mergeCell ref="G410:J410"/>
    <mergeCell ref="G411:J411"/>
    <mergeCell ref="G412:K412"/>
    <mergeCell ref="A413:K413"/>
    <mergeCell ref="A414:C414"/>
    <mergeCell ref="D414:E414"/>
    <mergeCell ref="G414:H414"/>
    <mergeCell ref="I414:J414"/>
    <mergeCell ref="B415:C415"/>
    <mergeCell ref="D415:E415"/>
    <mergeCell ref="G415:H415"/>
    <mergeCell ref="I415:J415"/>
    <mergeCell ref="G416:J416"/>
    <mergeCell ref="G417:J417"/>
    <mergeCell ref="G418:K418"/>
    <mergeCell ref="A419:K419"/>
    <mergeCell ref="A420:C420"/>
    <mergeCell ref="D420:E420"/>
    <mergeCell ref="G420:H420"/>
    <mergeCell ref="I420:J420"/>
    <mergeCell ref="B421:C421"/>
    <mergeCell ref="D421:E421"/>
    <mergeCell ref="G421:H421"/>
    <mergeCell ref="I421:J421"/>
    <mergeCell ref="G422:J422"/>
    <mergeCell ref="A423:C423"/>
    <mergeCell ref="D423:E423"/>
    <mergeCell ref="G423:H423"/>
    <mergeCell ref="I423:J423"/>
    <mergeCell ref="B424:C424"/>
    <mergeCell ref="D424:E424"/>
    <mergeCell ref="G424:H424"/>
    <mergeCell ref="I424:J424"/>
    <mergeCell ref="G425:J425"/>
    <mergeCell ref="G426:J426"/>
    <mergeCell ref="G427:K427"/>
    <mergeCell ref="A428:K428"/>
    <mergeCell ref="A429:C429"/>
    <mergeCell ref="D429:E429"/>
    <mergeCell ref="G429:H429"/>
    <mergeCell ref="I429:J429"/>
    <mergeCell ref="B430:C430"/>
    <mergeCell ref="D430:E430"/>
    <mergeCell ref="G430:H430"/>
    <mergeCell ref="I430:J430"/>
    <mergeCell ref="G431:J431"/>
    <mergeCell ref="G432:J432"/>
    <mergeCell ref="G433:K433"/>
    <mergeCell ref="A434:K434"/>
    <mergeCell ref="A435:C435"/>
    <mergeCell ref="D435:E435"/>
    <mergeCell ref="G435:H435"/>
    <mergeCell ref="I435:J435"/>
    <mergeCell ref="B436:C436"/>
    <mergeCell ref="D436:E436"/>
    <mergeCell ref="G436:H436"/>
    <mergeCell ref="I436:J436"/>
    <mergeCell ref="G437:J437"/>
    <mergeCell ref="G438:J438"/>
    <mergeCell ref="G439:K439"/>
    <mergeCell ref="A440:K440"/>
    <mergeCell ref="A441:C441"/>
    <mergeCell ref="D441:E441"/>
    <mergeCell ref="G441:H441"/>
    <mergeCell ref="I441:J441"/>
    <mergeCell ref="B442:C442"/>
    <mergeCell ref="D442:E442"/>
    <mergeCell ref="G442:H442"/>
    <mergeCell ref="I442:J442"/>
    <mergeCell ref="G443:J443"/>
    <mergeCell ref="G444:J444"/>
    <mergeCell ref="G445:K445"/>
    <mergeCell ref="A446:K446"/>
    <mergeCell ref="A447:C447"/>
    <mergeCell ref="D447:E447"/>
    <mergeCell ref="G447:H447"/>
    <mergeCell ref="I447:J447"/>
    <mergeCell ref="B448:C448"/>
    <mergeCell ref="D448:E448"/>
    <mergeCell ref="G448:H448"/>
    <mergeCell ref="I448:J448"/>
    <mergeCell ref="G449:J449"/>
    <mergeCell ref="G450:J450"/>
    <mergeCell ref="G451:K451"/>
    <mergeCell ref="A452:K452"/>
    <mergeCell ref="A453:C453"/>
    <mergeCell ref="D453:E453"/>
    <mergeCell ref="G453:H453"/>
    <mergeCell ref="I453:J453"/>
    <mergeCell ref="B454:C454"/>
    <mergeCell ref="D454:E454"/>
    <mergeCell ref="G454:H454"/>
    <mergeCell ref="I454:J454"/>
    <mergeCell ref="G455:J455"/>
    <mergeCell ref="G456:J456"/>
    <mergeCell ref="G457:K457"/>
    <mergeCell ref="A458:K458"/>
    <mergeCell ref="A459:C459"/>
    <mergeCell ref="D459:E459"/>
    <mergeCell ref="G459:H459"/>
    <mergeCell ref="I459:J459"/>
    <mergeCell ref="B460:C460"/>
    <mergeCell ref="D460:E460"/>
    <mergeCell ref="G460:H460"/>
    <mergeCell ref="I460:J460"/>
    <mergeCell ref="G461:J461"/>
    <mergeCell ref="G462:J462"/>
    <mergeCell ref="G463:K463"/>
    <mergeCell ref="A464:K464"/>
    <mergeCell ref="A465:C465"/>
    <mergeCell ref="D465:E465"/>
    <mergeCell ref="G465:H465"/>
    <mergeCell ref="I465:J465"/>
    <mergeCell ref="B466:C466"/>
    <mergeCell ref="D466:E466"/>
    <mergeCell ref="G466:H466"/>
    <mergeCell ref="I466:J466"/>
    <mergeCell ref="G467:J467"/>
    <mergeCell ref="G468:J468"/>
    <mergeCell ref="G469:K469"/>
    <mergeCell ref="A470:K470"/>
    <mergeCell ref="A471:C471"/>
    <mergeCell ref="D471:E471"/>
    <mergeCell ref="G471:H471"/>
    <mergeCell ref="I471:J471"/>
    <mergeCell ref="B472:C472"/>
    <mergeCell ref="D472:E472"/>
    <mergeCell ref="G472:H472"/>
    <mergeCell ref="I472:J472"/>
    <mergeCell ref="G473:J473"/>
    <mergeCell ref="G474:J474"/>
    <mergeCell ref="G475:K475"/>
    <mergeCell ref="A476:K476"/>
    <mergeCell ref="A477:C477"/>
    <mergeCell ref="D477:E477"/>
    <mergeCell ref="G477:H477"/>
    <mergeCell ref="I477:J477"/>
    <mergeCell ref="B478:C478"/>
    <mergeCell ref="D478:E478"/>
    <mergeCell ref="G478:H478"/>
    <mergeCell ref="I478:J478"/>
    <mergeCell ref="G479:J479"/>
    <mergeCell ref="G480:J480"/>
    <mergeCell ref="G481:K481"/>
    <mergeCell ref="A482:K482"/>
    <mergeCell ref="A483:C483"/>
    <mergeCell ref="D483:E483"/>
    <mergeCell ref="G483:H483"/>
    <mergeCell ref="I483:J483"/>
    <mergeCell ref="B484:C484"/>
    <mergeCell ref="D484:E484"/>
    <mergeCell ref="G484:H484"/>
    <mergeCell ref="I484:J484"/>
    <mergeCell ref="G485:J485"/>
    <mergeCell ref="G486:J486"/>
    <mergeCell ref="G487:K487"/>
    <mergeCell ref="A488:K488"/>
    <mergeCell ref="A489:C489"/>
    <mergeCell ref="D489:E489"/>
    <mergeCell ref="G489:H489"/>
    <mergeCell ref="I489:J489"/>
    <mergeCell ref="B490:C490"/>
    <mergeCell ref="D490:E490"/>
    <mergeCell ref="G490:H490"/>
    <mergeCell ref="I490:J490"/>
    <mergeCell ref="G491:J491"/>
    <mergeCell ref="G492:J492"/>
    <mergeCell ref="G493:K493"/>
    <mergeCell ref="A494:K494"/>
    <mergeCell ref="A495:C495"/>
    <mergeCell ref="D495:E495"/>
    <mergeCell ref="G495:H495"/>
    <mergeCell ref="I495:J495"/>
    <mergeCell ref="B496:C496"/>
    <mergeCell ref="D496:E496"/>
    <mergeCell ref="G496:H496"/>
    <mergeCell ref="I496:J496"/>
    <mergeCell ref="G497:J497"/>
    <mergeCell ref="G498:J498"/>
    <mergeCell ref="G499:K499"/>
    <mergeCell ref="A500:K500"/>
    <mergeCell ref="A501:C501"/>
    <mergeCell ref="D501:E501"/>
    <mergeCell ref="G501:H501"/>
    <mergeCell ref="I501:J501"/>
    <mergeCell ref="B502:C502"/>
    <mergeCell ref="D502:E502"/>
    <mergeCell ref="G502:H502"/>
    <mergeCell ref="I502:J502"/>
    <mergeCell ref="G503:J503"/>
    <mergeCell ref="G504:J504"/>
    <mergeCell ref="G505:K505"/>
    <mergeCell ref="A506:K506"/>
    <mergeCell ref="A507:C507"/>
    <mergeCell ref="D507:E507"/>
    <mergeCell ref="G507:H507"/>
    <mergeCell ref="I507:J507"/>
    <mergeCell ref="B508:C508"/>
    <mergeCell ref="D508:E508"/>
    <mergeCell ref="G508:H508"/>
    <mergeCell ref="I508:J508"/>
    <mergeCell ref="G509:J509"/>
    <mergeCell ref="G510:J510"/>
    <mergeCell ref="G511:K511"/>
    <mergeCell ref="A512:K512"/>
    <mergeCell ref="A513:C513"/>
    <mergeCell ref="D513:E513"/>
    <mergeCell ref="G513:H513"/>
    <mergeCell ref="I513:J513"/>
    <mergeCell ref="B514:C514"/>
    <mergeCell ref="D514:E514"/>
    <mergeCell ref="G514:H514"/>
    <mergeCell ref="I514:J514"/>
    <mergeCell ref="G515:J515"/>
    <mergeCell ref="G516:J516"/>
    <mergeCell ref="G517:K517"/>
    <mergeCell ref="A518:K518"/>
    <mergeCell ref="A519:C519"/>
    <mergeCell ref="D519:E519"/>
    <mergeCell ref="G519:H519"/>
    <mergeCell ref="I519:J519"/>
    <mergeCell ref="B520:C520"/>
    <mergeCell ref="D520:E520"/>
    <mergeCell ref="G520:H520"/>
    <mergeCell ref="I520:J520"/>
    <mergeCell ref="G521:J521"/>
    <mergeCell ref="G522:J522"/>
    <mergeCell ref="G523:K523"/>
    <mergeCell ref="A524:K524"/>
    <mergeCell ref="A525:C525"/>
    <mergeCell ref="D525:E525"/>
    <mergeCell ref="G525:H525"/>
    <mergeCell ref="I525:J525"/>
    <mergeCell ref="B526:C526"/>
    <mergeCell ref="D526:E526"/>
    <mergeCell ref="G526:H526"/>
    <mergeCell ref="I526:J526"/>
    <mergeCell ref="G527:J527"/>
    <mergeCell ref="G528:J528"/>
    <mergeCell ref="G529:K529"/>
    <mergeCell ref="A530:K530"/>
    <mergeCell ref="A531:C531"/>
    <mergeCell ref="D531:E531"/>
    <mergeCell ref="G531:H531"/>
    <mergeCell ref="I531:J531"/>
    <mergeCell ref="B532:C532"/>
    <mergeCell ref="D532:E532"/>
    <mergeCell ref="G532:H532"/>
    <mergeCell ref="I532:J532"/>
    <mergeCell ref="G533:J533"/>
    <mergeCell ref="G534:J534"/>
    <mergeCell ref="G535:K535"/>
    <mergeCell ref="A536:K536"/>
    <mergeCell ref="A537:C537"/>
    <mergeCell ref="D537:E537"/>
    <mergeCell ref="G537:H537"/>
    <mergeCell ref="I537:J537"/>
    <mergeCell ref="B538:C538"/>
    <mergeCell ref="D538:E538"/>
    <mergeCell ref="G538:H538"/>
    <mergeCell ref="I538:J538"/>
    <mergeCell ref="G539:J539"/>
    <mergeCell ref="G540:J540"/>
    <mergeCell ref="G541:K541"/>
    <mergeCell ref="A542:K542"/>
    <mergeCell ref="A543:C543"/>
    <mergeCell ref="D543:E543"/>
    <mergeCell ref="G543:H543"/>
    <mergeCell ref="I543:J543"/>
    <mergeCell ref="B544:C544"/>
    <mergeCell ref="D544:E544"/>
    <mergeCell ref="G544:H544"/>
    <mergeCell ref="I544:J544"/>
    <mergeCell ref="G545:J545"/>
    <mergeCell ref="G546:J546"/>
    <mergeCell ref="G547:K547"/>
    <mergeCell ref="A548:K548"/>
    <mergeCell ref="A549:C549"/>
    <mergeCell ref="D549:E549"/>
    <mergeCell ref="G549:H549"/>
    <mergeCell ref="I549:J549"/>
    <mergeCell ref="B550:C550"/>
    <mergeCell ref="D550:E550"/>
    <mergeCell ref="G550:H550"/>
    <mergeCell ref="I550:J550"/>
    <mergeCell ref="G551:J551"/>
    <mergeCell ref="G552:J552"/>
    <mergeCell ref="G553:K553"/>
    <mergeCell ref="A554:K554"/>
    <mergeCell ref="A555:C555"/>
    <mergeCell ref="D555:E555"/>
    <mergeCell ref="G555:H555"/>
    <mergeCell ref="I555:J555"/>
    <mergeCell ref="B556:C556"/>
    <mergeCell ref="D556:E556"/>
    <mergeCell ref="G556:H556"/>
    <mergeCell ref="I556:J556"/>
    <mergeCell ref="G557:J557"/>
    <mergeCell ref="G558:J558"/>
    <mergeCell ref="G559:K559"/>
    <mergeCell ref="A560:K560"/>
    <mergeCell ref="A561:C561"/>
    <mergeCell ref="D561:E561"/>
    <mergeCell ref="G561:H561"/>
    <mergeCell ref="I561:J561"/>
    <mergeCell ref="B562:C562"/>
    <mergeCell ref="D562:E562"/>
    <mergeCell ref="G562:H562"/>
    <mergeCell ref="I562:J562"/>
    <mergeCell ref="G563:J563"/>
    <mergeCell ref="G564:J564"/>
    <mergeCell ref="G565:K565"/>
    <mergeCell ref="A566:K566"/>
    <mergeCell ref="E567:F567"/>
    <mergeCell ref="G567:J567"/>
    <mergeCell ref="G568:H568"/>
    <mergeCell ref="I568:J568"/>
    <mergeCell ref="B569:C569"/>
    <mergeCell ref="G569:H569"/>
    <mergeCell ref="I569:J569"/>
    <mergeCell ref="B570:C570"/>
    <mergeCell ref="G570:H570"/>
    <mergeCell ref="I570:J570"/>
    <mergeCell ref="G571:J571"/>
    <mergeCell ref="A572:E572"/>
    <mergeCell ref="G572:H572"/>
    <mergeCell ref="I572:J572"/>
    <mergeCell ref="B573:E573"/>
    <mergeCell ref="G573:H573"/>
    <mergeCell ref="I573:J573"/>
    <mergeCell ref="G574:J574"/>
    <mergeCell ref="G575:J575"/>
    <mergeCell ref="G576:J576"/>
    <mergeCell ref="G577:J577"/>
    <mergeCell ref="G578:J578"/>
    <mergeCell ref="G579:J579"/>
    <mergeCell ref="G580:K580"/>
    <mergeCell ref="A581:K581"/>
    <mergeCell ref="E582:F582"/>
    <mergeCell ref="G582:J582"/>
    <mergeCell ref="G583:H583"/>
    <mergeCell ref="I583:J583"/>
    <mergeCell ref="B584:C584"/>
    <mergeCell ref="G584:H584"/>
    <mergeCell ref="I584:J584"/>
    <mergeCell ref="G585:J585"/>
    <mergeCell ref="A586:E586"/>
    <mergeCell ref="G586:H586"/>
    <mergeCell ref="I586:J586"/>
    <mergeCell ref="B587:E587"/>
    <mergeCell ref="G587:H587"/>
    <mergeCell ref="I587:J587"/>
    <mergeCell ref="G588:J588"/>
    <mergeCell ref="G589:J589"/>
    <mergeCell ref="G590:J590"/>
    <mergeCell ref="G591:J591"/>
    <mergeCell ref="G592:J592"/>
    <mergeCell ref="G593:J593"/>
    <mergeCell ref="G594:J594"/>
    <mergeCell ref="G595:K595"/>
    <mergeCell ref="A596:K596"/>
    <mergeCell ref="A597:C597"/>
    <mergeCell ref="D597:E597"/>
    <mergeCell ref="G597:H597"/>
    <mergeCell ref="I597:J597"/>
    <mergeCell ref="B598:C598"/>
    <mergeCell ref="D598:E598"/>
    <mergeCell ref="G598:H598"/>
    <mergeCell ref="I598:J598"/>
    <mergeCell ref="B599:C599"/>
    <mergeCell ref="D599:E599"/>
    <mergeCell ref="G599:H599"/>
    <mergeCell ref="I599:J599"/>
    <mergeCell ref="B600:C600"/>
    <mergeCell ref="D600:E600"/>
    <mergeCell ref="G600:H600"/>
    <mergeCell ref="I600:J600"/>
    <mergeCell ref="B601:C601"/>
    <mergeCell ref="D601:E601"/>
    <mergeCell ref="G601:H601"/>
    <mergeCell ref="I601:J601"/>
    <mergeCell ref="B602:C602"/>
    <mergeCell ref="D602:E602"/>
    <mergeCell ref="G602:H602"/>
    <mergeCell ref="I602:J602"/>
    <mergeCell ref="B603:C603"/>
    <mergeCell ref="D603:E603"/>
    <mergeCell ref="G603:H603"/>
    <mergeCell ref="I603:J603"/>
    <mergeCell ref="G604:J604"/>
    <mergeCell ref="A605:C605"/>
    <mergeCell ref="D605:E605"/>
    <mergeCell ref="G605:H605"/>
    <mergeCell ref="I605:J605"/>
    <mergeCell ref="B606:C606"/>
    <mergeCell ref="D606:E606"/>
    <mergeCell ref="G606:H606"/>
    <mergeCell ref="I606:J606"/>
    <mergeCell ref="G607:J607"/>
    <mergeCell ref="A608:C608"/>
    <mergeCell ref="D608:E608"/>
    <mergeCell ref="G608:H608"/>
    <mergeCell ref="I608:J608"/>
    <mergeCell ref="B609:C609"/>
    <mergeCell ref="D609:E609"/>
    <mergeCell ref="G609:H609"/>
    <mergeCell ref="I609:J609"/>
    <mergeCell ref="G610:J610"/>
    <mergeCell ref="G611:J611"/>
    <mergeCell ref="G612:K612"/>
    <mergeCell ref="A613:K613"/>
    <mergeCell ref="A614:C614"/>
    <mergeCell ref="D614:E614"/>
    <mergeCell ref="G614:H614"/>
    <mergeCell ref="I614:J614"/>
    <mergeCell ref="B615:C615"/>
    <mergeCell ref="D615:E615"/>
    <mergeCell ref="G615:H615"/>
    <mergeCell ref="I615:J615"/>
    <mergeCell ref="B616:C616"/>
    <mergeCell ref="D616:E616"/>
    <mergeCell ref="G616:H616"/>
    <mergeCell ref="I616:J616"/>
    <mergeCell ref="G617:J617"/>
    <mergeCell ref="G618:J618"/>
    <mergeCell ref="G619:K619"/>
    <mergeCell ref="A620:K620"/>
    <mergeCell ref="A621:C621"/>
    <mergeCell ref="D621:E621"/>
    <mergeCell ref="G621:H621"/>
    <mergeCell ref="I621:J621"/>
    <mergeCell ref="B622:C622"/>
    <mergeCell ref="D622:E622"/>
    <mergeCell ref="G622:H622"/>
    <mergeCell ref="I622:J622"/>
    <mergeCell ref="B623:C623"/>
    <mergeCell ref="D623:E623"/>
    <mergeCell ref="G623:H623"/>
    <mergeCell ref="I623:J623"/>
    <mergeCell ref="B624:C624"/>
    <mergeCell ref="D624:E624"/>
    <mergeCell ref="G624:H624"/>
    <mergeCell ref="I624:J624"/>
    <mergeCell ref="B625:C625"/>
    <mergeCell ref="D625:E625"/>
    <mergeCell ref="G625:H625"/>
    <mergeCell ref="I625:J625"/>
    <mergeCell ref="G626:J626"/>
    <mergeCell ref="G627:J627"/>
    <mergeCell ref="G628:K628"/>
    <mergeCell ref="A629:K629"/>
    <mergeCell ref="A630:C630"/>
    <mergeCell ref="D630:E630"/>
    <mergeCell ref="G630:H630"/>
    <mergeCell ref="I630:J630"/>
    <mergeCell ref="B631:C631"/>
    <mergeCell ref="D631:E631"/>
    <mergeCell ref="G631:H631"/>
    <mergeCell ref="I631:J631"/>
    <mergeCell ref="G632:J632"/>
    <mergeCell ref="G633:J633"/>
    <mergeCell ref="G634:K634"/>
    <mergeCell ref="A635:K635"/>
    <mergeCell ref="A636:C636"/>
    <mergeCell ref="D636:E636"/>
    <mergeCell ref="G636:H636"/>
    <mergeCell ref="I636:J636"/>
    <mergeCell ref="B637:C637"/>
    <mergeCell ref="D637:E637"/>
    <mergeCell ref="G637:H637"/>
    <mergeCell ref="I637:J637"/>
    <mergeCell ref="G638:J638"/>
    <mergeCell ref="G639:J639"/>
    <mergeCell ref="G640:K640"/>
    <mergeCell ref="A641:K641"/>
    <mergeCell ref="A642:C642"/>
    <mergeCell ref="D642:E642"/>
    <mergeCell ref="G642:H642"/>
    <mergeCell ref="I642:J642"/>
    <mergeCell ref="B643:C643"/>
    <mergeCell ref="D643:E643"/>
    <mergeCell ref="G643:H643"/>
    <mergeCell ref="I643:J643"/>
    <mergeCell ref="G644:J644"/>
    <mergeCell ref="G645:J645"/>
    <mergeCell ref="G646:K646"/>
    <mergeCell ref="A647:K647"/>
    <mergeCell ref="A648:C648"/>
    <mergeCell ref="D648:E648"/>
    <mergeCell ref="G648:H648"/>
    <mergeCell ref="I648:J648"/>
    <mergeCell ref="B649:C649"/>
    <mergeCell ref="D649:E649"/>
    <mergeCell ref="G649:H649"/>
    <mergeCell ref="I649:J649"/>
    <mergeCell ref="G650:J650"/>
    <mergeCell ref="G651:J651"/>
    <mergeCell ref="G652:K652"/>
    <mergeCell ref="A653:K653"/>
    <mergeCell ref="A654:C654"/>
    <mergeCell ref="D654:E654"/>
    <mergeCell ref="G654:H654"/>
    <mergeCell ref="I654:J654"/>
    <mergeCell ref="B655:C655"/>
    <mergeCell ref="D655:E655"/>
    <mergeCell ref="G655:H655"/>
    <mergeCell ref="I655:J655"/>
    <mergeCell ref="G656:J656"/>
    <mergeCell ref="A657:C657"/>
    <mergeCell ref="D657:E657"/>
    <mergeCell ref="G657:H657"/>
    <mergeCell ref="I657:J657"/>
    <mergeCell ref="B658:C658"/>
    <mergeCell ref="D658:E658"/>
    <mergeCell ref="G658:H658"/>
    <mergeCell ref="I658:J658"/>
    <mergeCell ref="B659:C659"/>
    <mergeCell ref="D659:E659"/>
    <mergeCell ref="G659:H659"/>
    <mergeCell ref="I659:J659"/>
    <mergeCell ref="G660:J660"/>
    <mergeCell ref="G661:J661"/>
    <mergeCell ref="G662:K662"/>
    <mergeCell ref="A663:K663"/>
    <mergeCell ref="A664:C664"/>
    <mergeCell ref="D664:E664"/>
    <mergeCell ref="G664:H664"/>
    <mergeCell ref="I664:J664"/>
    <mergeCell ref="B665:C665"/>
    <mergeCell ref="D665:E665"/>
    <mergeCell ref="G665:H665"/>
    <mergeCell ref="I665:J665"/>
    <mergeCell ref="G666:J666"/>
    <mergeCell ref="A667:C667"/>
    <mergeCell ref="D667:E667"/>
    <mergeCell ref="G667:H667"/>
    <mergeCell ref="I667:J667"/>
    <mergeCell ref="B668:C668"/>
    <mergeCell ref="D668:E668"/>
    <mergeCell ref="G668:H668"/>
    <mergeCell ref="I668:J668"/>
    <mergeCell ref="B669:C669"/>
    <mergeCell ref="D669:E669"/>
    <mergeCell ref="G669:H669"/>
    <mergeCell ref="I669:J669"/>
    <mergeCell ref="B670:C670"/>
    <mergeCell ref="D670:E670"/>
    <mergeCell ref="G670:H670"/>
    <mergeCell ref="I670:J670"/>
    <mergeCell ref="B671:C671"/>
    <mergeCell ref="D671:E671"/>
    <mergeCell ref="G671:H671"/>
    <mergeCell ref="I671:J671"/>
    <mergeCell ref="G672:J672"/>
    <mergeCell ref="G673:J673"/>
    <mergeCell ref="G674:K674"/>
    <mergeCell ref="A675:K675"/>
    <mergeCell ref="A676:C676"/>
    <mergeCell ref="D676:E676"/>
    <mergeCell ref="G676:H676"/>
    <mergeCell ref="I676:J676"/>
    <mergeCell ref="B677:C677"/>
    <mergeCell ref="D677:E677"/>
    <mergeCell ref="G677:H677"/>
    <mergeCell ref="I677:J677"/>
    <mergeCell ref="G678:J678"/>
    <mergeCell ref="G679:J679"/>
    <mergeCell ref="G680:K680"/>
    <mergeCell ref="A681:K681"/>
    <mergeCell ref="A682:C682"/>
    <mergeCell ref="D682:E682"/>
    <mergeCell ref="G682:H682"/>
    <mergeCell ref="I682:J682"/>
    <mergeCell ref="B683:C683"/>
    <mergeCell ref="D683:E683"/>
    <mergeCell ref="G683:H683"/>
    <mergeCell ref="I683:J683"/>
    <mergeCell ref="G684:J684"/>
    <mergeCell ref="G685:J685"/>
    <mergeCell ref="G686:K686"/>
    <mergeCell ref="A687:K687"/>
    <mergeCell ref="A688:C688"/>
    <mergeCell ref="D688:E688"/>
    <mergeCell ref="G688:H688"/>
    <mergeCell ref="I688:J688"/>
    <mergeCell ref="B689:C689"/>
    <mergeCell ref="D689:E689"/>
    <mergeCell ref="G689:H689"/>
    <mergeCell ref="I689:J689"/>
    <mergeCell ref="G690:J690"/>
    <mergeCell ref="G691:J691"/>
    <mergeCell ref="G692:K692"/>
    <mergeCell ref="A693:K693"/>
    <mergeCell ref="A694:C694"/>
    <mergeCell ref="D694:E694"/>
    <mergeCell ref="G694:H694"/>
    <mergeCell ref="I694:J694"/>
    <mergeCell ref="B695:C695"/>
    <mergeCell ref="D695:E695"/>
    <mergeCell ref="G695:H695"/>
    <mergeCell ref="I695:J695"/>
    <mergeCell ref="G696:J696"/>
    <mergeCell ref="G697:J697"/>
    <mergeCell ref="G698:K698"/>
    <mergeCell ref="A699:K699"/>
    <mergeCell ref="A700:C700"/>
    <mergeCell ref="D700:E700"/>
    <mergeCell ref="G700:H700"/>
    <mergeCell ref="I700:J700"/>
    <mergeCell ref="B701:C701"/>
    <mergeCell ref="D701:E701"/>
    <mergeCell ref="G701:H701"/>
    <mergeCell ref="I701:J701"/>
    <mergeCell ref="B702:C702"/>
    <mergeCell ref="D702:E702"/>
    <mergeCell ref="G702:H702"/>
    <mergeCell ref="I702:J702"/>
    <mergeCell ref="B703:C703"/>
    <mergeCell ref="D703:E703"/>
    <mergeCell ref="G703:H703"/>
    <mergeCell ref="I703:J703"/>
    <mergeCell ref="B704:C704"/>
    <mergeCell ref="D704:E704"/>
    <mergeCell ref="G704:H704"/>
    <mergeCell ref="I704:J704"/>
    <mergeCell ref="B705:C705"/>
    <mergeCell ref="D705:E705"/>
    <mergeCell ref="G705:H705"/>
    <mergeCell ref="I705:J705"/>
    <mergeCell ref="B706:C706"/>
    <mergeCell ref="D706:E706"/>
    <mergeCell ref="G706:H706"/>
    <mergeCell ref="I706:J706"/>
    <mergeCell ref="G707:J707"/>
    <mergeCell ref="A708:C708"/>
    <mergeCell ref="D708:E708"/>
    <mergeCell ref="G708:H708"/>
    <mergeCell ref="I708:J708"/>
    <mergeCell ref="B709:C709"/>
    <mergeCell ref="D709:E709"/>
    <mergeCell ref="G709:H709"/>
    <mergeCell ref="I709:J709"/>
    <mergeCell ref="G710:J710"/>
    <mergeCell ref="A711:C711"/>
    <mergeCell ref="D711:E711"/>
    <mergeCell ref="G711:H711"/>
    <mergeCell ref="I711:J711"/>
    <mergeCell ref="B712:C712"/>
    <mergeCell ref="D712:E712"/>
    <mergeCell ref="G712:H712"/>
    <mergeCell ref="I712:J712"/>
    <mergeCell ref="G713:J713"/>
    <mergeCell ref="G714:J714"/>
    <mergeCell ref="G715:K715"/>
    <mergeCell ref="A716:K716"/>
    <mergeCell ref="A717:C717"/>
    <mergeCell ref="D717:E717"/>
    <mergeCell ref="G717:H717"/>
    <mergeCell ref="I717:J717"/>
    <mergeCell ref="B718:C718"/>
    <mergeCell ref="D718:E718"/>
    <mergeCell ref="G718:H718"/>
    <mergeCell ref="I718:J718"/>
    <mergeCell ref="B719:C719"/>
    <mergeCell ref="D719:E719"/>
    <mergeCell ref="G719:H719"/>
    <mergeCell ref="I719:J719"/>
    <mergeCell ref="B720:C720"/>
    <mergeCell ref="D720:E720"/>
    <mergeCell ref="G720:H720"/>
    <mergeCell ref="I720:J720"/>
    <mergeCell ref="B721:C721"/>
    <mergeCell ref="D721:E721"/>
    <mergeCell ref="G721:H721"/>
    <mergeCell ref="I721:J721"/>
    <mergeCell ref="B722:C722"/>
    <mergeCell ref="D722:E722"/>
    <mergeCell ref="G722:H722"/>
    <mergeCell ref="I722:J722"/>
    <mergeCell ref="B723:C723"/>
    <mergeCell ref="D723:E723"/>
    <mergeCell ref="G723:H723"/>
    <mergeCell ref="I723:J723"/>
    <mergeCell ref="G724:J724"/>
    <mergeCell ref="A725:C725"/>
    <mergeCell ref="D725:E725"/>
    <mergeCell ref="G725:H725"/>
    <mergeCell ref="I725:J725"/>
    <mergeCell ref="B726:C726"/>
    <mergeCell ref="D726:E726"/>
    <mergeCell ref="G726:H726"/>
    <mergeCell ref="I726:J726"/>
    <mergeCell ref="G727:J727"/>
    <mergeCell ref="A728:C728"/>
    <mergeCell ref="D728:E728"/>
    <mergeCell ref="G728:H728"/>
    <mergeCell ref="I728:J728"/>
    <mergeCell ref="B729:C729"/>
    <mergeCell ref="D729:E729"/>
    <mergeCell ref="G729:H729"/>
    <mergeCell ref="I729:J729"/>
    <mergeCell ref="G730:J730"/>
    <mergeCell ref="G731:J731"/>
    <mergeCell ref="G732:K732"/>
    <mergeCell ref="A733:K733"/>
    <mergeCell ref="A734:C734"/>
    <mergeCell ref="D734:E734"/>
    <mergeCell ref="G734:H734"/>
    <mergeCell ref="I734:J734"/>
    <mergeCell ref="B735:C735"/>
    <mergeCell ref="D735:E735"/>
    <mergeCell ref="G735:H735"/>
    <mergeCell ref="I735:J735"/>
    <mergeCell ref="G736:J736"/>
    <mergeCell ref="A737:C737"/>
    <mergeCell ref="D737:E737"/>
    <mergeCell ref="G737:H737"/>
    <mergeCell ref="I737:J737"/>
    <mergeCell ref="B738:C738"/>
    <mergeCell ref="D738:E738"/>
    <mergeCell ref="G738:H738"/>
    <mergeCell ref="I738:J738"/>
    <mergeCell ref="B739:C739"/>
    <mergeCell ref="D739:E739"/>
    <mergeCell ref="G739:H739"/>
    <mergeCell ref="I739:J739"/>
    <mergeCell ref="B740:C740"/>
    <mergeCell ref="D740:E740"/>
    <mergeCell ref="G740:H740"/>
    <mergeCell ref="I740:J740"/>
    <mergeCell ref="B741:C741"/>
    <mergeCell ref="D741:E741"/>
    <mergeCell ref="G741:H741"/>
    <mergeCell ref="I741:J741"/>
    <mergeCell ref="G742:J742"/>
    <mergeCell ref="G743:J743"/>
    <mergeCell ref="G744:K744"/>
    <mergeCell ref="A745:K745"/>
    <mergeCell ref="A746:C746"/>
    <mergeCell ref="D746:E746"/>
    <mergeCell ref="G746:H746"/>
    <mergeCell ref="I746:J746"/>
    <mergeCell ref="B747:C747"/>
    <mergeCell ref="D747:E747"/>
    <mergeCell ref="G747:H747"/>
    <mergeCell ref="I747:J747"/>
    <mergeCell ref="G748:J748"/>
    <mergeCell ref="G749:J749"/>
    <mergeCell ref="G750:K750"/>
    <mergeCell ref="A751:K751"/>
    <mergeCell ref="A752:C752"/>
    <mergeCell ref="D752:E752"/>
    <mergeCell ref="G752:H752"/>
    <mergeCell ref="I752:J752"/>
    <mergeCell ref="B753:C753"/>
    <mergeCell ref="D753:E753"/>
    <mergeCell ref="G753:H753"/>
    <mergeCell ref="I753:J753"/>
    <mergeCell ref="G754:J754"/>
    <mergeCell ref="G755:J755"/>
    <mergeCell ref="G756:K756"/>
    <mergeCell ref="A757:K757"/>
    <mergeCell ref="A758:C758"/>
    <mergeCell ref="D758:E758"/>
    <mergeCell ref="G758:H758"/>
    <mergeCell ref="I758:J758"/>
    <mergeCell ref="B759:C759"/>
    <mergeCell ref="D759:E759"/>
    <mergeCell ref="G759:H759"/>
    <mergeCell ref="I759:J759"/>
    <mergeCell ref="G760:J760"/>
    <mergeCell ref="G761:J761"/>
    <mergeCell ref="G762:K762"/>
    <mergeCell ref="A763:K763"/>
    <mergeCell ref="A764:C764"/>
    <mergeCell ref="D764:E764"/>
    <mergeCell ref="G764:H764"/>
    <mergeCell ref="I764:J764"/>
    <mergeCell ref="B765:C765"/>
    <mergeCell ref="D765:E765"/>
    <mergeCell ref="G765:H765"/>
    <mergeCell ref="I765:J765"/>
    <mergeCell ref="G766:J766"/>
    <mergeCell ref="G767:J767"/>
    <mergeCell ref="G768:K768"/>
    <mergeCell ref="A769:K769"/>
    <mergeCell ref="A770:C770"/>
    <mergeCell ref="D770:E770"/>
    <mergeCell ref="G770:H770"/>
    <mergeCell ref="I770:J770"/>
    <mergeCell ref="B771:C771"/>
    <mergeCell ref="D771:E771"/>
    <mergeCell ref="G771:H771"/>
    <mergeCell ref="I771:J771"/>
    <mergeCell ref="B772:C772"/>
    <mergeCell ref="D772:E772"/>
    <mergeCell ref="G772:H772"/>
    <mergeCell ref="I772:J772"/>
    <mergeCell ref="B773:C773"/>
    <mergeCell ref="D773:E773"/>
    <mergeCell ref="G773:H773"/>
    <mergeCell ref="I773:J773"/>
    <mergeCell ref="B774:C774"/>
    <mergeCell ref="D774:E774"/>
    <mergeCell ref="G774:H774"/>
    <mergeCell ref="I774:J774"/>
    <mergeCell ref="B775:C775"/>
    <mergeCell ref="D775:E775"/>
    <mergeCell ref="G775:H775"/>
    <mergeCell ref="I775:J775"/>
    <mergeCell ref="B776:C776"/>
    <mergeCell ref="D776:E776"/>
    <mergeCell ref="G776:H776"/>
    <mergeCell ref="I776:J776"/>
    <mergeCell ref="G777:J777"/>
    <mergeCell ref="A778:C778"/>
    <mergeCell ref="D778:E778"/>
    <mergeCell ref="G778:H778"/>
    <mergeCell ref="I778:J778"/>
    <mergeCell ref="B779:C779"/>
    <mergeCell ref="D779:E779"/>
    <mergeCell ref="G779:H779"/>
    <mergeCell ref="I779:J779"/>
    <mergeCell ref="G780:J780"/>
    <mergeCell ref="A781:C781"/>
    <mergeCell ref="D781:E781"/>
    <mergeCell ref="G781:H781"/>
    <mergeCell ref="I781:J781"/>
    <mergeCell ref="B782:C782"/>
    <mergeCell ref="D782:E782"/>
    <mergeCell ref="G782:H782"/>
    <mergeCell ref="I782:J782"/>
    <mergeCell ref="G783:J783"/>
    <mergeCell ref="G784:J784"/>
    <mergeCell ref="G785:K785"/>
    <mergeCell ref="A786:K786"/>
    <mergeCell ref="A787:C787"/>
    <mergeCell ref="D787:E787"/>
    <mergeCell ref="G787:H787"/>
    <mergeCell ref="I787:J787"/>
    <mergeCell ref="B788:C788"/>
    <mergeCell ref="D788:E788"/>
    <mergeCell ref="G788:H788"/>
    <mergeCell ref="I788:J788"/>
    <mergeCell ref="B789:C789"/>
    <mergeCell ref="D789:E789"/>
    <mergeCell ref="G789:H789"/>
    <mergeCell ref="I789:J789"/>
    <mergeCell ref="B790:C790"/>
    <mergeCell ref="D790:E790"/>
    <mergeCell ref="G790:H790"/>
    <mergeCell ref="I790:J790"/>
    <mergeCell ref="B791:C791"/>
    <mergeCell ref="D791:E791"/>
    <mergeCell ref="G791:H791"/>
    <mergeCell ref="I791:J791"/>
    <mergeCell ref="B792:C792"/>
    <mergeCell ref="D792:E792"/>
    <mergeCell ref="G792:H792"/>
    <mergeCell ref="I792:J792"/>
    <mergeCell ref="B793:C793"/>
    <mergeCell ref="D793:E793"/>
    <mergeCell ref="G793:H793"/>
    <mergeCell ref="I793:J793"/>
    <mergeCell ref="G794:J794"/>
    <mergeCell ref="A795:C795"/>
    <mergeCell ref="D795:E795"/>
    <mergeCell ref="G795:H795"/>
    <mergeCell ref="I795:J795"/>
    <mergeCell ref="B796:C796"/>
    <mergeCell ref="D796:E796"/>
    <mergeCell ref="G796:H796"/>
    <mergeCell ref="I796:J796"/>
    <mergeCell ref="G797:J797"/>
    <mergeCell ref="A798:C798"/>
    <mergeCell ref="D798:E798"/>
    <mergeCell ref="G798:H798"/>
    <mergeCell ref="I798:J798"/>
    <mergeCell ref="B799:C799"/>
    <mergeCell ref="D799:E799"/>
    <mergeCell ref="G799:H799"/>
    <mergeCell ref="I799:J799"/>
    <mergeCell ref="G800:J800"/>
    <mergeCell ref="G801:J801"/>
    <mergeCell ref="G802:K802"/>
    <mergeCell ref="A803:K803"/>
    <mergeCell ref="A804:C804"/>
    <mergeCell ref="D804:E804"/>
    <mergeCell ref="G804:H804"/>
    <mergeCell ref="I804:J804"/>
    <mergeCell ref="B805:C805"/>
    <mergeCell ref="D805:E805"/>
    <mergeCell ref="G805:H805"/>
    <mergeCell ref="I805:J805"/>
    <mergeCell ref="B806:C806"/>
    <mergeCell ref="D806:E806"/>
    <mergeCell ref="G806:H806"/>
    <mergeCell ref="I806:J806"/>
    <mergeCell ref="B807:C807"/>
    <mergeCell ref="D807:E807"/>
    <mergeCell ref="G807:H807"/>
    <mergeCell ref="I807:J807"/>
    <mergeCell ref="B808:C808"/>
    <mergeCell ref="D808:E808"/>
    <mergeCell ref="G808:H808"/>
    <mergeCell ref="I808:J808"/>
    <mergeCell ref="B809:C809"/>
    <mergeCell ref="D809:E809"/>
    <mergeCell ref="G809:H809"/>
    <mergeCell ref="I809:J809"/>
    <mergeCell ref="B810:C810"/>
    <mergeCell ref="D810:E810"/>
    <mergeCell ref="G810:H810"/>
    <mergeCell ref="I810:J810"/>
    <mergeCell ref="G811:J811"/>
    <mergeCell ref="A812:C812"/>
    <mergeCell ref="D812:E812"/>
    <mergeCell ref="G812:H812"/>
    <mergeCell ref="I812:J812"/>
    <mergeCell ref="B813:C813"/>
    <mergeCell ref="D813:E813"/>
    <mergeCell ref="G813:H813"/>
    <mergeCell ref="I813:J813"/>
    <mergeCell ref="G814:J814"/>
    <mergeCell ref="A815:C815"/>
    <mergeCell ref="D815:E815"/>
    <mergeCell ref="G815:H815"/>
    <mergeCell ref="I815:J815"/>
    <mergeCell ref="B816:C816"/>
    <mergeCell ref="D816:E816"/>
    <mergeCell ref="G816:H816"/>
    <mergeCell ref="I816:J816"/>
    <mergeCell ref="G817:J817"/>
    <mergeCell ref="G818:J818"/>
    <mergeCell ref="G819:K819"/>
    <mergeCell ref="A820:K820"/>
    <mergeCell ref="A821:C821"/>
    <mergeCell ref="D821:E821"/>
    <mergeCell ref="G821:H821"/>
    <mergeCell ref="I821:J821"/>
    <mergeCell ref="B822:C822"/>
    <mergeCell ref="D822:E822"/>
    <mergeCell ref="G822:H822"/>
    <mergeCell ref="I822:J822"/>
    <mergeCell ref="B823:C823"/>
    <mergeCell ref="D823:E823"/>
    <mergeCell ref="G823:H823"/>
    <mergeCell ref="I823:J823"/>
    <mergeCell ref="B824:C824"/>
    <mergeCell ref="D824:E824"/>
    <mergeCell ref="G824:H824"/>
    <mergeCell ref="I824:J824"/>
    <mergeCell ref="B825:C825"/>
    <mergeCell ref="D825:E825"/>
    <mergeCell ref="G825:H825"/>
    <mergeCell ref="I825:J825"/>
    <mergeCell ref="B826:C826"/>
    <mergeCell ref="D826:E826"/>
    <mergeCell ref="G826:H826"/>
    <mergeCell ref="I826:J826"/>
    <mergeCell ref="B827:C827"/>
    <mergeCell ref="D827:E827"/>
    <mergeCell ref="G827:H827"/>
    <mergeCell ref="I827:J827"/>
    <mergeCell ref="G828:J828"/>
    <mergeCell ref="A829:C829"/>
    <mergeCell ref="D829:E829"/>
    <mergeCell ref="G829:H829"/>
    <mergeCell ref="I829:J829"/>
    <mergeCell ref="B830:C830"/>
    <mergeCell ref="D830:E830"/>
    <mergeCell ref="G830:H830"/>
    <mergeCell ref="I830:J830"/>
    <mergeCell ref="G831:J831"/>
    <mergeCell ref="A832:C832"/>
    <mergeCell ref="D832:E832"/>
    <mergeCell ref="G832:H832"/>
    <mergeCell ref="I832:J832"/>
    <mergeCell ref="B833:C833"/>
    <mergeCell ref="D833:E833"/>
    <mergeCell ref="G833:H833"/>
    <mergeCell ref="I833:J833"/>
    <mergeCell ref="G834:J834"/>
    <mergeCell ref="G835:J835"/>
    <mergeCell ref="G836:K836"/>
    <mergeCell ref="A837:K837"/>
    <mergeCell ref="A838:C838"/>
    <mergeCell ref="D838:E838"/>
    <mergeCell ref="G838:H838"/>
    <mergeCell ref="I838:J838"/>
    <mergeCell ref="B839:C839"/>
    <mergeCell ref="D839:E839"/>
    <mergeCell ref="G839:H839"/>
    <mergeCell ref="I839:J839"/>
    <mergeCell ref="B840:C840"/>
    <mergeCell ref="D840:E840"/>
    <mergeCell ref="G840:H840"/>
    <mergeCell ref="I840:J840"/>
    <mergeCell ref="B841:C841"/>
    <mergeCell ref="D841:E841"/>
    <mergeCell ref="G841:H841"/>
    <mergeCell ref="I841:J841"/>
    <mergeCell ref="B842:C842"/>
    <mergeCell ref="D842:E842"/>
    <mergeCell ref="G842:H842"/>
    <mergeCell ref="I842:J842"/>
    <mergeCell ref="B843:C843"/>
    <mergeCell ref="D843:E843"/>
    <mergeCell ref="G843:H843"/>
    <mergeCell ref="I843:J843"/>
    <mergeCell ref="B844:C844"/>
    <mergeCell ref="D844:E844"/>
    <mergeCell ref="G844:H844"/>
    <mergeCell ref="I844:J844"/>
    <mergeCell ref="G845:J845"/>
    <mergeCell ref="A846:C846"/>
    <mergeCell ref="D846:E846"/>
    <mergeCell ref="G846:H846"/>
    <mergeCell ref="I846:J846"/>
    <mergeCell ref="B847:C847"/>
    <mergeCell ref="D847:E847"/>
    <mergeCell ref="G847:H847"/>
    <mergeCell ref="I847:J847"/>
    <mergeCell ref="G848:J848"/>
    <mergeCell ref="A849:C849"/>
    <mergeCell ref="D849:E849"/>
    <mergeCell ref="G849:H849"/>
    <mergeCell ref="I849:J849"/>
    <mergeCell ref="B850:C850"/>
    <mergeCell ref="D850:E850"/>
    <mergeCell ref="G850:H850"/>
    <mergeCell ref="I850:J850"/>
    <mergeCell ref="G851:J851"/>
    <mergeCell ref="G852:J852"/>
    <mergeCell ref="G853:K853"/>
    <mergeCell ref="A854:K854"/>
    <mergeCell ref="A855:C855"/>
    <mergeCell ref="D855:E855"/>
    <mergeCell ref="G855:H855"/>
    <mergeCell ref="I855:J855"/>
    <mergeCell ref="B856:C856"/>
    <mergeCell ref="D856:E856"/>
    <mergeCell ref="G856:H856"/>
    <mergeCell ref="I856:J856"/>
    <mergeCell ref="B857:C857"/>
    <mergeCell ref="D857:E857"/>
    <mergeCell ref="G857:H857"/>
    <mergeCell ref="I857:J857"/>
    <mergeCell ref="B858:C858"/>
    <mergeCell ref="D858:E858"/>
    <mergeCell ref="G858:H858"/>
    <mergeCell ref="I858:J858"/>
    <mergeCell ref="B859:C859"/>
    <mergeCell ref="D859:E859"/>
    <mergeCell ref="G859:H859"/>
    <mergeCell ref="I859:J859"/>
    <mergeCell ref="B860:C860"/>
    <mergeCell ref="D860:E860"/>
    <mergeCell ref="G860:H860"/>
    <mergeCell ref="I860:J860"/>
    <mergeCell ref="B861:C861"/>
    <mergeCell ref="D861:E861"/>
    <mergeCell ref="G861:H861"/>
    <mergeCell ref="I861:J861"/>
    <mergeCell ref="G862:J862"/>
    <mergeCell ref="A863:C863"/>
    <mergeCell ref="D863:E863"/>
    <mergeCell ref="G863:H863"/>
    <mergeCell ref="I863:J863"/>
    <mergeCell ref="B864:C864"/>
    <mergeCell ref="D864:E864"/>
    <mergeCell ref="G864:H864"/>
    <mergeCell ref="I864:J864"/>
    <mergeCell ref="G865:J865"/>
    <mergeCell ref="A866:C866"/>
    <mergeCell ref="D866:E866"/>
    <mergeCell ref="G866:H866"/>
    <mergeCell ref="I866:J866"/>
    <mergeCell ref="B867:C867"/>
    <mergeCell ref="D867:E867"/>
    <mergeCell ref="G867:H867"/>
    <mergeCell ref="I867:J867"/>
    <mergeCell ref="G868:J868"/>
    <mergeCell ref="G869:J869"/>
    <mergeCell ref="G870:K870"/>
    <mergeCell ref="A871:K871"/>
    <mergeCell ref="A872:C872"/>
    <mergeCell ref="D872:E872"/>
    <mergeCell ref="G872:H872"/>
    <mergeCell ref="I872:J872"/>
    <mergeCell ref="B873:C873"/>
    <mergeCell ref="D873:E873"/>
    <mergeCell ref="G873:H873"/>
    <mergeCell ref="I873:J873"/>
    <mergeCell ref="B874:C874"/>
    <mergeCell ref="D874:E874"/>
    <mergeCell ref="G874:H874"/>
    <mergeCell ref="I874:J874"/>
    <mergeCell ref="B875:C875"/>
    <mergeCell ref="D875:E875"/>
    <mergeCell ref="G875:H875"/>
    <mergeCell ref="I875:J875"/>
    <mergeCell ref="B876:C876"/>
    <mergeCell ref="D876:E876"/>
    <mergeCell ref="G876:H876"/>
    <mergeCell ref="I876:J876"/>
    <mergeCell ref="B877:C877"/>
    <mergeCell ref="D877:E877"/>
    <mergeCell ref="G877:H877"/>
    <mergeCell ref="I877:J877"/>
    <mergeCell ref="B878:C878"/>
    <mergeCell ref="D878:E878"/>
    <mergeCell ref="G878:H878"/>
    <mergeCell ref="I878:J878"/>
    <mergeCell ref="G879:J879"/>
    <mergeCell ref="A880:C880"/>
    <mergeCell ref="D880:E880"/>
    <mergeCell ref="G880:H880"/>
    <mergeCell ref="I880:J880"/>
    <mergeCell ref="B881:C881"/>
    <mergeCell ref="D881:E881"/>
    <mergeCell ref="G881:H881"/>
    <mergeCell ref="I881:J881"/>
    <mergeCell ref="G882:J882"/>
    <mergeCell ref="A883:C883"/>
    <mergeCell ref="D883:E883"/>
    <mergeCell ref="G883:H883"/>
    <mergeCell ref="I883:J883"/>
    <mergeCell ref="B884:C884"/>
    <mergeCell ref="D884:E884"/>
    <mergeCell ref="G884:H884"/>
    <mergeCell ref="I884:J884"/>
    <mergeCell ref="G885:J885"/>
    <mergeCell ref="G886:J886"/>
    <mergeCell ref="G887:K887"/>
    <mergeCell ref="A888:K888"/>
    <mergeCell ref="A889:C889"/>
    <mergeCell ref="D889:E889"/>
    <mergeCell ref="G889:H889"/>
    <mergeCell ref="I889:J889"/>
    <mergeCell ref="B890:C890"/>
    <mergeCell ref="D890:E890"/>
    <mergeCell ref="G890:H890"/>
    <mergeCell ref="I890:J890"/>
    <mergeCell ref="B891:C891"/>
    <mergeCell ref="D891:E891"/>
    <mergeCell ref="G891:H891"/>
    <mergeCell ref="I891:J891"/>
    <mergeCell ref="B892:C892"/>
    <mergeCell ref="D892:E892"/>
    <mergeCell ref="G892:H892"/>
    <mergeCell ref="I892:J892"/>
    <mergeCell ref="B893:C893"/>
    <mergeCell ref="D893:E893"/>
    <mergeCell ref="G893:H893"/>
    <mergeCell ref="I893:J893"/>
    <mergeCell ref="B894:C894"/>
    <mergeCell ref="D894:E894"/>
    <mergeCell ref="G894:H894"/>
    <mergeCell ref="I894:J894"/>
    <mergeCell ref="B895:C895"/>
    <mergeCell ref="D895:E895"/>
    <mergeCell ref="G895:H895"/>
    <mergeCell ref="I895:J895"/>
    <mergeCell ref="G896:J896"/>
    <mergeCell ref="A897:C897"/>
    <mergeCell ref="D897:E897"/>
    <mergeCell ref="G897:H897"/>
    <mergeCell ref="I897:J897"/>
    <mergeCell ref="B898:C898"/>
    <mergeCell ref="D898:E898"/>
    <mergeCell ref="G898:H898"/>
    <mergeCell ref="I898:J898"/>
    <mergeCell ref="G899:J899"/>
    <mergeCell ref="A900:C900"/>
    <mergeCell ref="D900:E900"/>
    <mergeCell ref="G900:H900"/>
    <mergeCell ref="I900:J900"/>
    <mergeCell ref="B901:C901"/>
    <mergeCell ref="D901:E901"/>
    <mergeCell ref="G901:H901"/>
    <mergeCell ref="I901:J901"/>
    <mergeCell ref="G902:J902"/>
    <mergeCell ref="G903:J903"/>
    <mergeCell ref="G904:K904"/>
    <mergeCell ref="A905:K905"/>
    <mergeCell ref="A906:C906"/>
    <mergeCell ref="D906:E906"/>
    <mergeCell ref="G906:H906"/>
    <mergeCell ref="I906:J906"/>
    <mergeCell ref="B907:C907"/>
    <mergeCell ref="D907:E907"/>
    <mergeCell ref="G907:H907"/>
    <mergeCell ref="I907:J907"/>
    <mergeCell ref="B908:C908"/>
    <mergeCell ref="D908:E908"/>
    <mergeCell ref="G908:H908"/>
    <mergeCell ref="I908:J908"/>
    <mergeCell ref="B909:C909"/>
    <mergeCell ref="D909:E909"/>
    <mergeCell ref="G909:H909"/>
    <mergeCell ref="I909:J909"/>
    <mergeCell ref="B910:C910"/>
    <mergeCell ref="D910:E910"/>
    <mergeCell ref="G910:H910"/>
    <mergeCell ref="I910:J910"/>
    <mergeCell ref="B911:C911"/>
    <mergeCell ref="D911:E911"/>
    <mergeCell ref="G911:H911"/>
    <mergeCell ref="I911:J911"/>
    <mergeCell ref="B912:C912"/>
    <mergeCell ref="D912:E912"/>
    <mergeCell ref="G912:H912"/>
    <mergeCell ref="I912:J912"/>
    <mergeCell ref="G913:J913"/>
    <mergeCell ref="A914:C914"/>
    <mergeCell ref="D914:E914"/>
    <mergeCell ref="G914:H914"/>
    <mergeCell ref="I914:J914"/>
    <mergeCell ref="B915:C915"/>
    <mergeCell ref="D915:E915"/>
    <mergeCell ref="G915:H915"/>
    <mergeCell ref="I915:J915"/>
    <mergeCell ref="G916:J916"/>
    <mergeCell ref="A917:C917"/>
    <mergeCell ref="D917:E917"/>
    <mergeCell ref="G917:H917"/>
    <mergeCell ref="I917:J917"/>
    <mergeCell ref="B918:C918"/>
    <mergeCell ref="D918:E918"/>
    <mergeCell ref="G918:H918"/>
    <mergeCell ref="I918:J918"/>
    <mergeCell ref="G919:J919"/>
    <mergeCell ref="G920:J920"/>
    <mergeCell ref="G921:K921"/>
    <mergeCell ref="A922:K922"/>
    <mergeCell ref="A923:C923"/>
    <mergeCell ref="D923:E923"/>
    <mergeCell ref="G923:H923"/>
    <mergeCell ref="I923:J923"/>
    <mergeCell ref="B924:C924"/>
    <mergeCell ref="D924:E924"/>
    <mergeCell ref="G924:H924"/>
    <mergeCell ref="I924:J924"/>
    <mergeCell ref="B925:C925"/>
    <mergeCell ref="D925:E925"/>
    <mergeCell ref="G925:H925"/>
    <mergeCell ref="I925:J925"/>
    <mergeCell ref="B926:C926"/>
    <mergeCell ref="D926:E926"/>
    <mergeCell ref="G926:H926"/>
    <mergeCell ref="I926:J926"/>
    <mergeCell ref="B927:C927"/>
    <mergeCell ref="D927:E927"/>
    <mergeCell ref="G927:H927"/>
    <mergeCell ref="I927:J927"/>
    <mergeCell ref="B928:C928"/>
    <mergeCell ref="D928:E928"/>
    <mergeCell ref="G928:H928"/>
    <mergeCell ref="I928:J928"/>
    <mergeCell ref="B929:C929"/>
    <mergeCell ref="D929:E929"/>
    <mergeCell ref="G929:H929"/>
    <mergeCell ref="I929:J929"/>
    <mergeCell ref="G930:J930"/>
    <mergeCell ref="A931:C931"/>
    <mergeCell ref="D931:E931"/>
    <mergeCell ref="G931:H931"/>
    <mergeCell ref="I931:J931"/>
    <mergeCell ref="B932:C932"/>
    <mergeCell ref="D932:E932"/>
    <mergeCell ref="G932:H932"/>
    <mergeCell ref="I932:J932"/>
    <mergeCell ref="G933:J933"/>
    <mergeCell ref="A934:C934"/>
    <mergeCell ref="D934:E934"/>
    <mergeCell ref="G934:H934"/>
    <mergeCell ref="I934:J934"/>
    <mergeCell ref="B935:C935"/>
    <mergeCell ref="D935:E935"/>
    <mergeCell ref="G935:H935"/>
    <mergeCell ref="I935:J935"/>
    <mergeCell ref="G936:J936"/>
    <mergeCell ref="G937:J937"/>
    <mergeCell ref="G938:K938"/>
    <mergeCell ref="A939:K939"/>
    <mergeCell ref="A940:C940"/>
    <mergeCell ref="D940:E940"/>
    <mergeCell ref="G940:H940"/>
    <mergeCell ref="I940:J940"/>
    <mergeCell ref="B941:C941"/>
    <mergeCell ref="D941:E941"/>
    <mergeCell ref="G941:H941"/>
    <mergeCell ref="I941:J941"/>
    <mergeCell ref="B942:C942"/>
    <mergeCell ref="D942:E942"/>
    <mergeCell ref="G942:H942"/>
    <mergeCell ref="I942:J942"/>
    <mergeCell ref="B943:C943"/>
    <mergeCell ref="D943:E943"/>
    <mergeCell ref="G943:H943"/>
    <mergeCell ref="I943:J943"/>
    <mergeCell ref="G944:J944"/>
    <mergeCell ref="A945:C945"/>
    <mergeCell ref="D945:E945"/>
    <mergeCell ref="G945:H945"/>
    <mergeCell ref="I945:J945"/>
    <mergeCell ref="B946:C946"/>
    <mergeCell ref="D946:E946"/>
    <mergeCell ref="G946:H946"/>
    <mergeCell ref="I946:J946"/>
    <mergeCell ref="G947:J947"/>
    <mergeCell ref="G948:J948"/>
    <mergeCell ref="G949:K949"/>
    <mergeCell ref="A950:K950"/>
    <mergeCell ref="A951:C951"/>
    <mergeCell ref="D951:E951"/>
    <mergeCell ref="G951:H951"/>
    <mergeCell ref="I951:J951"/>
    <mergeCell ref="B952:C952"/>
    <mergeCell ref="D952:E952"/>
    <mergeCell ref="G952:H952"/>
    <mergeCell ref="I952:J952"/>
    <mergeCell ref="G953:J953"/>
    <mergeCell ref="A954:C954"/>
    <mergeCell ref="D954:E954"/>
    <mergeCell ref="G954:H954"/>
    <mergeCell ref="I954:J954"/>
    <mergeCell ref="B955:C955"/>
    <mergeCell ref="D955:E955"/>
    <mergeCell ref="G955:H955"/>
    <mergeCell ref="I955:J955"/>
    <mergeCell ref="G956:J956"/>
    <mergeCell ref="G957:J957"/>
    <mergeCell ref="G958:K958"/>
    <mergeCell ref="A959:K959"/>
    <mergeCell ref="A960:C960"/>
    <mergeCell ref="D960:E960"/>
    <mergeCell ref="G960:H960"/>
    <mergeCell ref="I960:J960"/>
    <mergeCell ref="B961:C961"/>
    <mergeCell ref="D961:E961"/>
    <mergeCell ref="G961:H961"/>
    <mergeCell ref="I961:J961"/>
    <mergeCell ref="B962:C962"/>
    <mergeCell ref="D962:E962"/>
    <mergeCell ref="G962:H962"/>
    <mergeCell ref="I962:J962"/>
    <mergeCell ref="G963:J963"/>
    <mergeCell ref="A964:C964"/>
    <mergeCell ref="D964:E964"/>
    <mergeCell ref="G964:H964"/>
    <mergeCell ref="I964:J964"/>
    <mergeCell ref="B965:C965"/>
    <mergeCell ref="D965:E965"/>
    <mergeCell ref="G965:H965"/>
    <mergeCell ref="I965:J965"/>
    <mergeCell ref="G966:J966"/>
    <mergeCell ref="G967:J967"/>
    <mergeCell ref="G968:K968"/>
    <mergeCell ref="A969:K969"/>
    <mergeCell ref="A970:C970"/>
    <mergeCell ref="D970:E970"/>
    <mergeCell ref="G970:H970"/>
    <mergeCell ref="I970:J970"/>
    <mergeCell ref="B971:C971"/>
    <mergeCell ref="D971:E971"/>
    <mergeCell ref="G971:H971"/>
    <mergeCell ref="I971:J971"/>
    <mergeCell ref="B972:C972"/>
    <mergeCell ref="D972:E972"/>
    <mergeCell ref="G972:H972"/>
    <mergeCell ref="I972:J972"/>
    <mergeCell ref="G973:J973"/>
    <mergeCell ref="G974:J974"/>
    <mergeCell ref="G975:K975"/>
    <mergeCell ref="A976:K976"/>
    <mergeCell ref="A977:C977"/>
    <mergeCell ref="D977:E977"/>
    <mergeCell ref="G977:H977"/>
    <mergeCell ref="I977:J977"/>
    <mergeCell ref="B978:C978"/>
    <mergeCell ref="D978:E978"/>
    <mergeCell ref="G978:H978"/>
    <mergeCell ref="I978:J978"/>
    <mergeCell ref="B979:C979"/>
    <mergeCell ref="D979:E979"/>
    <mergeCell ref="G979:H979"/>
    <mergeCell ref="I979:J979"/>
    <mergeCell ref="B980:C980"/>
    <mergeCell ref="D980:E980"/>
    <mergeCell ref="G980:H980"/>
    <mergeCell ref="I980:J980"/>
    <mergeCell ref="B981:C981"/>
    <mergeCell ref="D981:E981"/>
    <mergeCell ref="G981:H981"/>
    <mergeCell ref="I981:J981"/>
    <mergeCell ref="G982:J982"/>
    <mergeCell ref="G983:J983"/>
    <mergeCell ref="G984:K984"/>
    <mergeCell ref="A985:K985"/>
    <mergeCell ref="A986:C986"/>
    <mergeCell ref="D986:E986"/>
    <mergeCell ref="G986:H986"/>
    <mergeCell ref="I986:J986"/>
    <mergeCell ref="B987:C987"/>
    <mergeCell ref="D987:E987"/>
    <mergeCell ref="G987:H987"/>
    <mergeCell ref="I987:J987"/>
    <mergeCell ref="G988:J988"/>
    <mergeCell ref="G989:J989"/>
    <mergeCell ref="G990:K990"/>
    <mergeCell ref="A991:K991"/>
    <mergeCell ref="A992:C992"/>
    <mergeCell ref="D992:E992"/>
    <mergeCell ref="G992:H992"/>
    <mergeCell ref="I992:J992"/>
    <mergeCell ref="B993:C993"/>
    <mergeCell ref="D993:E993"/>
    <mergeCell ref="G993:H993"/>
    <mergeCell ref="I993:J993"/>
    <mergeCell ref="G994:J994"/>
    <mergeCell ref="G995:J995"/>
    <mergeCell ref="G996:K996"/>
    <mergeCell ref="A997:K997"/>
    <mergeCell ref="A998:C998"/>
    <mergeCell ref="D998:E998"/>
    <mergeCell ref="G998:H998"/>
    <mergeCell ref="I998:J998"/>
    <mergeCell ref="B999:C999"/>
    <mergeCell ref="D999:E999"/>
    <mergeCell ref="G999:H999"/>
    <mergeCell ref="I999:J999"/>
    <mergeCell ref="G1000:J1000"/>
    <mergeCell ref="G1001:J1001"/>
    <mergeCell ref="G1002:K1002"/>
    <mergeCell ref="A1003:K1003"/>
    <mergeCell ref="A1004:C1004"/>
    <mergeCell ref="D1004:E1004"/>
    <mergeCell ref="G1004:H1004"/>
    <mergeCell ref="I1004:J1004"/>
    <mergeCell ref="B1005:C1005"/>
    <mergeCell ref="D1005:E1005"/>
    <mergeCell ref="G1005:H1005"/>
    <mergeCell ref="I1005:J1005"/>
    <mergeCell ref="G1006:J1006"/>
    <mergeCell ref="G1007:J1007"/>
    <mergeCell ref="G1008:K1008"/>
    <mergeCell ref="A1009:K1009"/>
    <mergeCell ref="A1010:C1010"/>
    <mergeCell ref="D1010:E1010"/>
    <mergeCell ref="G1010:H1010"/>
    <mergeCell ref="I1010:J1010"/>
    <mergeCell ref="B1011:C1011"/>
    <mergeCell ref="D1011:E1011"/>
    <mergeCell ref="G1011:H1011"/>
    <mergeCell ref="I1011:J1011"/>
    <mergeCell ref="B1012:C1012"/>
    <mergeCell ref="D1012:E1012"/>
    <mergeCell ref="G1012:H1012"/>
    <mergeCell ref="I1012:J1012"/>
    <mergeCell ref="G1013:J1013"/>
    <mergeCell ref="A1014:C1014"/>
    <mergeCell ref="D1014:E1014"/>
    <mergeCell ref="G1014:H1014"/>
    <mergeCell ref="I1014:J1014"/>
    <mergeCell ref="B1015:C1015"/>
    <mergeCell ref="D1015:E1015"/>
    <mergeCell ref="G1015:H1015"/>
    <mergeCell ref="I1015:J1015"/>
    <mergeCell ref="G1016:J1016"/>
    <mergeCell ref="A1017:C1017"/>
    <mergeCell ref="D1017:E1017"/>
    <mergeCell ref="G1017:H1017"/>
    <mergeCell ref="I1017:J1017"/>
    <mergeCell ref="B1018:C1018"/>
    <mergeCell ref="D1018:E1018"/>
    <mergeCell ref="G1018:H1018"/>
    <mergeCell ref="I1018:J1018"/>
    <mergeCell ref="B1019:C1019"/>
    <mergeCell ref="D1019:E1019"/>
    <mergeCell ref="G1019:H1019"/>
    <mergeCell ref="I1019:J1019"/>
    <mergeCell ref="G1020:J1020"/>
    <mergeCell ref="G1021:J1021"/>
    <mergeCell ref="G1022:K1022"/>
    <mergeCell ref="A1023:K1023"/>
    <mergeCell ref="E1024:F1024"/>
    <mergeCell ref="G1024:J1024"/>
    <mergeCell ref="G1025:H1025"/>
    <mergeCell ref="I1025:J1025"/>
    <mergeCell ref="B1026:C1026"/>
    <mergeCell ref="G1026:H1026"/>
    <mergeCell ref="I1026:J1026"/>
    <mergeCell ref="B1027:C1027"/>
    <mergeCell ref="G1027:H1027"/>
    <mergeCell ref="I1027:J1027"/>
    <mergeCell ref="G1028:J1028"/>
    <mergeCell ref="A1029:E1029"/>
    <mergeCell ref="G1029:H1029"/>
    <mergeCell ref="I1029:J1029"/>
    <mergeCell ref="B1030:E1030"/>
    <mergeCell ref="G1030:H1030"/>
    <mergeCell ref="I1030:J1030"/>
    <mergeCell ref="B1031:E1031"/>
    <mergeCell ref="G1031:H1031"/>
    <mergeCell ref="I1031:J1031"/>
    <mergeCell ref="G1032:J1032"/>
    <mergeCell ref="G1033:J1033"/>
    <mergeCell ref="G1034:J1034"/>
    <mergeCell ref="G1035:J1035"/>
    <mergeCell ref="A1036:E1036"/>
    <mergeCell ref="G1036:H1036"/>
    <mergeCell ref="I1036:J1036"/>
    <mergeCell ref="B1037:E1037"/>
    <mergeCell ref="G1037:H1037"/>
    <mergeCell ref="I1037:J1037"/>
    <mergeCell ref="G1038:J1038"/>
    <mergeCell ref="A1039:C1039"/>
    <mergeCell ref="E1039:F1039"/>
    <mergeCell ref="G1039:H1039"/>
    <mergeCell ref="I1039:J1039"/>
    <mergeCell ref="B1040:C1040"/>
    <mergeCell ref="E1040:F1040"/>
    <mergeCell ref="G1040:H1040"/>
    <mergeCell ref="I1040:J1040"/>
    <mergeCell ref="G1041:J1041"/>
    <mergeCell ref="E1042:F1042"/>
    <mergeCell ref="G1042:H1042"/>
    <mergeCell ref="I1042:J1042"/>
    <mergeCell ref="G1045:J1045"/>
    <mergeCell ref="G1046:J1046"/>
    <mergeCell ref="G1047:J1047"/>
    <mergeCell ref="G1048:K1048"/>
    <mergeCell ref="A1049:K1049"/>
    <mergeCell ref="A1050:C1050"/>
    <mergeCell ref="D1050:E1050"/>
    <mergeCell ref="G1050:H1050"/>
    <mergeCell ref="I1050:J1050"/>
    <mergeCell ref="B1051:C1051"/>
    <mergeCell ref="D1051:E1051"/>
    <mergeCell ref="G1051:H1051"/>
    <mergeCell ref="I1051:J1051"/>
    <mergeCell ref="G1052:J1052"/>
    <mergeCell ref="A1053:C1053"/>
    <mergeCell ref="D1053:E1053"/>
    <mergeCell ref="G1053:H1053"/>
    <mergeCell ref="I1053:J1053"/>
    <mergeCell ref="B1054:C1054"/>
    <mergeCell ref="D1054:E1054"/>
    <mergeCell ref="G1054:H1054"/>
    <mergeCell ref="I1054:J1054"/>
    <mergeCell ref="B1055:C1055"/>
    <mergeCell ref="D1055:E1055"/>
    <mergeCell ref="G1055:H1055"/>
    <mergeCell ref="I1055:J1055"/>
    <mergeCell ref="G1056:J1056"/>
    <mergeCell ref="G1057:J1057"/>
    <mergeCell ref="G1058:K1058"/>
    <mergeCell ref="A1059:K1059"/>
    <mergeCell ref="A1060:C1060"/>
    <mergeCell ref="D1060:E1060"/>
    <mergeCell ref="G1060:H1060"/>
    <mergeCell ref="I1060:J1060"/>
    <mergeCell ref="B1061:C1061"/>
    <mergeCell ref="D1061:E1061"/>
    <mergeCell ref="G1061:H1061"/>
    <mergeCell ref="I1061:J1061"/>
    <mergeCell ref="G1062:J1062"/>
    <mergeCell ref="A1063:C1063"/>
    <mergeCell ref="D1063:E1063"/>
    <mergeCell ref="G1063:H1063"/>
    <mergeCell ref="I1063:J1063"/>
    <mergeCell ref="B1064:C1064"/>
    <mergeCell ref="D1064:E1064"/>
    <mergeCell ref="G1064:H1064"/>
    <mergeCell ref="I1064:J1064"/>
    <mergeCell ref="B1065:C1065"/>
    <mergeCell ref="D1065:E1065"/>
    <mergeCell ref="G1065:H1065"/>
    <mergeCell ref="I1065:J1065"/>
    <mergeCell ref="B1066:C1066"/>
    <mergeCell ref="D1066:E1066"/>
    <mergeCell ref="G1066:H1066"/>
    <mergeCell ref="I1066:J1066"/>
    <mergeCell ref="B1067:C1067"/>
    <mergeCell ref="D1067:E1067"/>
    <mergeCell ref="G1067:H1067"/>
    <mergeCell ref="I1067:J1067"/>
    <mergeCell ref="G1068:J1068"/>
    <mergeCell ref="G1069:J1069"/>
    <mergeCell ref="G1070:K1070"/>
    <mergeCell ref="A1071:K1071"/>
    <mergeCell ref="A1072:C1072"/>
    <mergeCell ref="D1072:E1072"/>
    <mergeCell ref="G1072:H1072"/>
    <mergeCell ref="I1072:J1072"/>
    <mergeCell ref="B1073:C1073"/>
    <mergeCell ref="D1073:E1073"/>
    <mergeCell ref="G1073:H1073"/>
    <mergeCell ref="I1073:J1073"/>
    <mergeCell ref="G1074:J1074"/>
    <mergeCell ref="G1075:J1075"/>
    <mergeCell ref="G1076:K1076"/>
    <mergeCell ref="A1077:K1077"/>
    <mergeCell ref="A1078:C1078"/>
    <mergeCell ref="D1078:E1078"/>
    <mergeCell ref="G1078:H1078"/>
    <mergeCell ref="I1078:J1078"/>
    <mergeCell ref="B1079:C1079"/>
    <mergeCell ref="D1079:E1079"/>
    <mergeCell ref="G1079:H1079"/>
    <mergeCell ref="I1079:J1079"/>
    <mergeCell ref="G1080:J1080"/>
    <mergeCell ref="G1081:J1081"/>
    <mergeCell ref="G1082:K1082"/>
    <mergeCell ref="A1083:K1083"/>
    <mergeCell ref="A1084:C1084"/>
    <mergeCell ref="D1084:E1084"/>
    <mergeCell ref="G1084:H1084"/>
    <mergeCell ref="I1084:J1084"/>
    <mergeCell ref="B1085:C1085"/>
    <mergeCell ref="D1085:E1085"/>
    <mergeCell ref="G1085:H1085"/>
    <mergeCell ref="I1085:J1085"/>
    <mergeCell ref="G1086:J1086"/>
    <mergeCell ref="G1087:J1087"/>
    <mergeCell ref="G1088:K1088"/>
    <mergeCell ref="A1089:K1089"/>
    <mergeCell ref="A1090:C1090"/>
    <mergeCell ref="D1090:E1090"/>
    <mergeCell ref="G1090:H1090"/>
    <mergeCell ref="I1090:J1090"/>
    <mergeCell ref="B1091:C1091"/>
    <mergeCell ref="D1091:E1091"/>
    <mergeCell ref="G1091:H1091"/>
    <mergeCell ref="I1091:J1091"/>
    <mergeCell ref="G1092:J1092"/>
    <mergeCell ref="G1093:J1093"/>
    <mergeCell ref="G1094:K1094"/>
    <mergeCell ref="A1095:K1095"/>
    <mergeCell ref="A1096:C1096"/>
    <mergeCell ref="D1096:E1096"/>
    <mergeCell ref="G1096:H1096"/>
    <mergeCell ref="I1096:J1096"/>
    <mergeCell ref="B1097:C1097"/>
    <mergeCell ref="D1097:E1097"/>
    <mergeCell ref="G1097:H1097"/>
    <mergeCell ref="I1097:J1097"/>
    <mergeCell ref="G1098:J1098"/>
    <mergeCell ref="A1099:C1099"/>
    <mergeCell ref="D1099:E1099"/>
    <mergeCell ref="G1099:H1099"/>
    <mergeCell ref="I1099:J1099"/>
    <mergeCell ref="B1100:C1100"/>
    <mergeCell ref="D1100:E1100"/>
    <mergeCell ref="G1100:H1100"/>
    <mergeCell ref="I1100:J1100"/>
    <mergeCell ref="B1101:C1101"/>
    <mergeCell ref="D1101:E1101"/>
    <mergeCell ref="G1101:H1101"/>
    <mergeCell ref="I1101:J1101"/>
    <mergeCell ref="G1102:J1102"/>
    <mergeCell ref="G1103:J1103"/>
    <mergeCell ref="G1104:K1104"/>
    <mergeCell ref="A1105:K1105"/>
    <mergeCell ref="A1106:C1106"/>
    <mergeCell ref="D1106:E1106"/>
    <mergeCell ref="G1106:H1106"/>
    <mergeCell ref="I1106:J1106"/>
    <mergeCell ref="B1107:C1107"/>
    <mergeCell ref="D1107:E1107"/>
    <mergeCell ref="G1107:H1107"/>
    <mergeCell ref="I1107:J1107"/>
    <mergeCell ref="G1108:J1108"/>
    <mergeCell ref="A1109:C1109"/>
    <mergeCell ref="D1109:E1109"/>
    <mergeCell ref="G1109:H1109"/>
    <mergeCell ref="I1109:J1109"/>
    <mergeCell ref="B1110:C1110"/>
    <mergeCell ref="D1110:E1110"/>
    <mergeCell ref="G1110:H1110"/>
    <mergeCell ref="I1110:J1110"/>
    <mergeCell ref="B1111:C1111"/>
    <mergeCell ref="D1111:E1111"/>
    <mergeCell ref="G1111:H1111"/>
    <mergeCell ref="I1111:J1111"/>
    <mergeCell ref="B1112:C1112"/>
    <mergeCell ref="D1112:E1112"/>
    <mergeCell ref="G1112:H1112"/>
    <mergeCell ref="I1112:J1112"/>
    <mergeCell ref="B1113:C1113"/>
    <mergeCell ref="D1113:E1113"/>
    <mergeCell ref="G1113:H1113"/>
    <mergeCell ref="I1113:J1113"/>
    <mergeCell ref="G1114:J1114"/>
    <mergeCell ref="G1115:J1115"/>
    <mergeCell ref="G1116:K1116"/>
    <mergeCell ref="A1117:K1117"/>
    <mergeCell ref="A1118:C1118"/>
    <mergeCell ref="D1118:E1118"/>
    <mergeCell ref="G1118:H1118"/>
    <mergeCell ref="I1118:J1118"/>
    <mergeCell ref="B1119:C1119"/>
    <mergeCell ref="D1119:E1119"/>
    <mergeCell ref="G1119:H1119"/>
    <mergeCell ref="I1119:J1119"/>
    <mergeCell ref="G1120:J1120"/>
    <mergeCell ref="G1121:J1121"/>
    <mergeCell ref="G1122:K1122"/>
    <mergeCell ref="A1123:K1123"/>
    <mergeCell ref="A1124:C1124"/>
    <mergeCell ref="D1124:E1124"/>
    <mergeCell ref="G1124:H1124"/>
    <mergeCell ref="I1124:J1124"/>
    <mergeCell ref="B1125:C1125"/>
    <mergeCell ref="D1125:E1125"/>
    <mergeCell ref="G1125:H1125"/>
    <mergeCell ref="I1125:J1125"/>
    <mergeCell ref="G1126:J1126"/>
    <mergeCell ref="G1127:J1127"/>
    <mergeCell ref="G1128:K1128"/>
    <mergeCell ref="A1129:K1129"/>
    <mergeCell ref="A1130:C1130"/>
    <mergeCell ref="D1130:E1130"/>
    <mergeCell ref="G1130:H1130"/>
    <mergeCell ref="I1130:J1130"/>
    <mergeCell ref="B1131:C1131"/>
    <mergeCell ref="D1131:E1131"/>
    <mergeCell ref="G1131:H1131"/>
    <mergeCell ref="I1131:J1131"/>
    <mergeCell ref="G1132:J1132"/>
    <mergeCell ref="G1133:J1133"/>
    <mergeCell ref="G1134:K1134"/>
    <mergeCell ref="A1135:K1135"/>
    <mergeCell ref="A1136:C1136"/>
    <mergeCell ref="D1136:E1136"/>
    <mergeCell ref="G1136:H1136"/>
    <mergeCell ref="I1136:J1136"/>
    <mergeCell ref="B1137:C1137"/>
    <mergeCell ref="D1137:E1137"/>
    <mergeCell ref="G1137:H1137"/>
    <mergeCell ref="I1137:J1137"/>
    <mergeCell ref="G1138:J1138"/>
    <mergeCell ref="G1139:J1139"/>
    <mergeCell ref="G1140:K1140"/>
    <mergeCell ref="A1141:K1141"/>
    <mergeCell ref="A1142:C1142"/>
    <mergeCell ref="D1142:E1142"/>
    <mergeCell ref="G1142:H1142"/>
    <mergeCell ref="I1142:J1142"/>
    <mergeCell ref="B1143:C1143"/>
    <mergeCell ref="D1143:E1143"/>
    <mergeCell ref="G1143:H1143"/>
    <mergeCell ref="I1143:J1143"/>
    <mergeCell ref="G1144:J1144"/>
    <mergeCell ref="A1145:C1145"/>
    <mergeCell ref="D1145:E1145"/>
    <mergeCell ref="G1145:H1145"/>
    <mergeCell ref="I1145:J1145"/>
    <mergeCell ref="B1146:C1146"/>
    <mergeCell ref="D1146:E1146"/>
    <mergeCell ref="G1146:H1146"/>
    <mergeCell ref="I1146:J1146"/>
    <mergeCell ref="B1147:C1147"/>
    <mergeCell ref="D1147:E1147"/>
    <mergeCell ref="G1147:H1147"/>
    <mergeCell ref="I1147:J1147"/>
    <mergeCell ref="G1148:J1148"/>
    <mergeCell ref="G1149:J1149"/>
    <mergeCell ref="G1150:K1150"/>
    <mergeCell ref="A1151:K1151"/>
    <mergeCell ref="A1152:C1152"/>
    <mergeCell ref="D1152:E1152"/>
    <mergeCell ref="G1152:H1152"/>
    <mergeCell ref="I1152:J1152"/>
    <mergeCell ref="B1153:C1153"/>
    <mergeCell ref="D1153:E1153"/>
    <mergeCell ref="G1153:H1153"/>
    <mergeCell ref="I1153:J1153"/>
    <mergeCell ref="G1154:J1154"/>
    <mergeCell ref="A1155:C1155"/>
    <mergeCell ref="D1155:E1155"/>
    <mergeCell ref="G1155:H1155"/>
    <mergeCell ref="I1155:J1155"/>
    <mergeCell ref="B1156:C1156"/>
    <mergeCell ref="D1156:E1156"/>
    <mergeCell ref="G1156:H1156"/>
    <mergeCell ref="I1156:J1156"/>
    <mergeCell ref="B1157:C1157"/>
    <mergeCell ref="D1157:E1157"/>
    <mergeCell ref="G1157:H1157"/>
    <mergeCell ref="I1157:J1157"/>
    <mergeCell ref="B1158:C1158"/>
    <mergeCell ref="D1158:E1158"/>
    <mergeCell ref="G1158:H1158"/>
    <mergeCell ref="I1158:J1158"/>
    <mergeCell ref="B1159:C1159"/>
    <mergeCell ref="D1159:E1159"/>
    <mergeCell ref="G1159:H1159"/>
    <mergeCell ref="I1159:J1159"/>
    <mergeCell ref="G1160:J1160"/>
    <mergeCell ref="G1161:J1161"/>
    <mergeCell ref="G1162:K1162"/>
    <mergeCell ref="A1163:K1163"/>
    <mergeCell ref="A1164:C1164"/>
    <mergeCell ref="D1164:E1164"/>
    <mergeCell ref="G1164:H1164"/>
    <mergeCell ref="I1164:J1164"/>
    <mergeCell ref="B1165:C1165"/>
    <mergeCell ref="D1165:E1165"/>
    <mergeCell ref="G1165:H1165"/>
    <mergeCell ref="I1165:J1165"/>
    <mergeCell ref="G1166:J1166"/>
    <mergeCell ref="G1167:J1167"/>
    <mergeCell ref="G1168:K1168"/>
    <mergeCell ref="A1169:K1169"/>
    <mergeCell ref="A1170:C1170"/>
    <mergeCell ref="D1170:E1170"/>
    <mergeCell ref="G1170:H1170"/>
    <mergeCell ref="I1170:J1170"/>
    <mergeCell ref="B1171:C1171"/>
    <mergeCell ref="D1171:E1171"/>
    <mergeCell ref="G1171:H1171"/>
    <mergeCell ref="I1171:J1171"/>
    <mergeCell ref="G1172:J1172"/>
    <mergeCell ref="G1173:J1173"/>
    <mergeCell ref="G1174:K1174"/>
    <mergeCell ref="A1175:K1175"/>
    <mergeCell ref="A1176:C1176"/>
    <mergeCell ref="D1176:E1176"/>
    <mergeCell ref="G1176:H1176"/>
    <mergeCell ref="I1176:J1176"/>
    <mergeCell ref="B1177:C1177"/>
    <mergeCell ref="D1177:E1177"/>
    <mergeCell ref="G1177:H1177"/>
    <mergeCell ref="I1177:J1177"/>
    <mergeCell ref="G1178:J1178"/>
    <mergeCell ref="G1179:J1179"/>
    <mergeCell ref="G1180:K1180"/>
    <mergeCell ref="A1181:K1181"/>
    <mergeCell ref="A1182:C1182"/>
    <mergeCell ref="D1182:E1182"/>
    <mergeCell ref="G1182:H1182"/>
    <mergeCell ref="I1182:J1182"/>
    <mergeCell ref="B1183:C1183"/>
    <mergeCell ref="D1183:E1183"/>
    <mergeCell ref="G1183:H1183"/>
    <mergeCell ref="I1183:J1183"/>
    <mergeCell ref="G1184:J1184"/>
    <mergeCell ref="G1185:J1185"/>
    <mergeCell ref="G1186:K1186"/>
    <mergeCell ref="A1187:K1187"/>
    <mergeCell ref="A1188:C1188"/>
    <mergeCell ref="D1188:E1188"/>
    <mergeCell ref="G1188:H1188"/>
    <mergeCell ref="I1188:J1188"/>
    <mergeCell ref="B1189:C1189"/>
    <mergeCell ref="D1189:E1189"/>
    <mergeCell ref="G1189:H1189"/>
    <mergeCell ref="I1189:J1189"/>
    <mergeCell ref="G1190:J1190"/>
    <mergeCell ref="A1191:C1191"/>
    <mergeCell ref="D1191:E1191"/>
    <mergeCell ref="G1191:H1191"/>
    <mergeCell ref="I1191:J1191"/>
    <mergeCell ref="B1192:C1192"/>
    <mergeCell ref="D1192:E1192"/>
    <mergeCell ref="G1192:H1192"/>
    <mergeCell ref="I1192:J1192"/>
    <mergeCell ref="B1193:C1193"/>
    <mergeCell ref="D1193:E1193"/>
    <mergeCell ref="G1193:H1193"/>
    <mergeCell ref="I1193:J1193"/>
    <mergeCell ref="G1194:J1194"/>
    <mergeCell ref="G1195:J1195"/>
    <mergeCell ref="G1196:K1196"/>
    <mergeCell ref="A1197:K1197"/>
    <mergeCell ref="A1198:C1198"/>
    <mergeCell ref="D1198:E1198"/>
    <mergeCell ref="G1198:H1198"/>
    <mergeCell ref="I1198:J1198"/>
    <mergeCell ref="B1199:C1199"/>
    <mergeCell ref="D1199:E1199"/>
    <mergeCell ref="G1199:H1199"/>
    <mergeCell ref="I1199:J1199"/>
    <mergeCell ref="G1200:J1200"/>
    <mergeCell ref="A1201:C1201"/>
    <mergeCell ref="D1201:E1201"/>
    <mergeCell ref="G1201:H1201"/>
    <mergeCell ref="I1201:J1201"/>
    <mergeCell ref="B1202:C1202"/>
    <mergeCell ref="D1202:E1202"/>
    <mergeCell ref="G1202:H1202"/>
    <mergeCell ref="I1202:J1202"/>
    <mergeCell ref="B1203:C1203"/>
    <mergeCell ref="D1203:E1203"/>
    <mergeCell ref="G1203:H1203"/>
    <mergeCell ref="I1203:J1203"/>
    <mergeCell ref="B1204:C1204"/>
    <mergeCell ref="D1204:E1204"/>
    <mergeCell ref="G1204:H1204"/>
    <mergeCell ref="I1204:J1204"/>
    <mergeCell ref="B1205:C1205"/>
    <mergeCell ref="D1205:E1205"/>
    <mergeCell ref="G1205:H1205"/>
    <mergeCell ref="I1205:J1205"/>
    <mergeCell ref="G1206:J1206"/>
    <mergeCell ref="G1207:J1207"/>
    <mergeCell ref="G1208:K1208"/>
    <mergeCell ref="A1209:K1209"/>
    <mergeCell ref="A1210:C1210"/>
    <mergeCell ref="D1210:E1210"/>
    <mergeCell ref="G1210:H1210"/>
    <mergeCell ref="I1210:J1210"/>
    <mergeCell ref="B1211:C1211"/>
    <mergeCell ref="D1211:E1211"/>
    <mergeCell ref="G1211:H1211"/>
    <mergeCell ref="I1211:J1211"/>
    <mergeCell ref="G1212:J1212"/>
    <mergeCell ref="G1213:J1213"/>
    <mergeCell ref="G1214:K1214"/>
    <mergeCell ref="A1215:K1215"/>
    <mergeCell ref="A1216:C1216"/>
    <mergeCell ref="D1216:E1216"/>
    <mergeCell ref="G1216:H1216"/>
    <mergeCell ref="I1216:J1216"/>
    <mergeCell ref="B1217:C1217"/>
    <mergeCell ref="D1217:E1217"/>
    <mergeCell ref="G1217:H1217"/>
    <mergeCell ref="I1217:J1217"/>
    <mergeCell ref="G1218:J1218"/>
    <mergeCell ref="G1219:J1219"/>
    <mergeCell ref="G1220:K1220"/>
    <mergeCell ref="A1221:K1221"/>
    <mergeCell ref="A1222:C1222"/>
    <mergeCell ref="D1222:E1222"/>
    <mergeCell ref="G1222:H1222"/>
    <mergeCell ref="I1222:J1222"/>
    <mergeCell ref="B1223:C1223"/>
    <mergeCell ref="D1223:E1223"/>
    <mergeCell ref="G1223:H1223"/>
    <mergeCell ref="I1223:J1223"/>
    <mergeCell ref="G1224:J1224"/>
    <mergeCell ref="G1225:J1225"/>
    <mergeCell ref="G1226:K1226"/>
    <mergeCell ref="A1227:K1227"/>
    <mergeCell ref="A1228:C1228"/>
    <mergeCell ref="D1228:E1228"/>
    <mergeCell ref="G1228:H1228"/>
    <mergeCell ref="I1228:J1228"/>
    <mergeCell ref="B1229:C1229"/>
    <mergeCell ref="D1229:E1229"/>
    <mergeCell ref="G1229:H1229"/>
    <mergeCell ref="I1229:J1229"/>
    <mergeCell ref="G1230:J1230"/>
    <mergeCell ref="G1231:J1231"/>
    <mergeCell ref="G1232:K1232"/>
    <mergeCell ref="A1233:K1233"/>
    <mergeCell ref="A1234:C1234"/>
    <mergeCell ref="D1234:E1234"/>
    <mergeCell ref="G1234:H1234"/>
    <mergeCell ref="I1234:J1234"/>
    <mergeCell ref="B1235:C1235"/>
    <mergeCell ref="D1235:E1235"/>
    <mergeCell ref="G1235:H1235"/>
    <mergeCell ref="I1235:J1235"/>
    <mergeCell ref="G1236:J1236"/>
    <mergeCell ref="A1237:C1237"/>
    <mergeCell ref="D1237:E1237"/>
    <mergeCell ref="G1237:H1237"/>
    <mergeCell ref="I1237:J1237"/>
    <mergeCell ref="B1238:C1238"/>
    <mergeCell ref="D1238:E1238"/>
    <mergeCell ref="G1238:H1238"/>
    <mergeCell ref="I1238:J1238"/>
    <mergeCell ref="B1239:C1239"/>
    <mergeCell ref="D1239:E1239"/>
    <mergeCell ref="G1239:H1239"/>
    <mergeCell ref="I1239:J1239"/>
    <mergeCell ref="G1240:J1240"/>
    <mergeCell ref="G1241:J1241"/>
    <mergeCell ref="G1242:K1242"/>
    <mergeCell ref="A1243:K1243"/>
    <mergeCell ref="A1244:C1244"/>
    <mergeCell ref="D1244:E1244"/>
    <mergeCell ref="G1244:H1244"/>
    <mergeCell ref="I1244:J1244"/>
    <mergeCell ref="B1245:C1245"/>
    <mergeCell ref="D1245:E1245"/>
    <mergeCell ref="G1245:H1245"/>
    <mergeCell ref="I1245:J1245"/>
    <mergeCell ref="G1246:J1246"/>
    <mergeCell ref="A1247:C1247"/>
    <mergeCell ref="D1247:E1247"/>
    <mergeCell ref="G1247:H1247"/>
    <mergeCell ref="I1247:J1247"/>
    <mergeCell ref="B1248:C1248"/>
    <mergeCell ref="D1248:E1248"/>
    <mergeCell ref="G1248:H1248"/>
    <mergeCell ref="I1248:J1248"/>
    <mergeCell ref="B1249:C1249"/>
    <mergeCell ref="D1249:E1249"/>
    <mergeCell ref="G1249:H1249"/>
    <mergeCell ref="I1249:J1249"/>
    <mergeCell ref="B1250:C1250"/>
    <mergeCell ref="D1250:E1250"/>
    <mergeCell ref="G1250:H1250"/>
    <mergeCell ref="I1250:J1250"/>
    <mergeCell ref="B1251:C1251"/>
    <mergeCell ref="D1251:E1251"/>
    <mergeCell ref="G1251:H1251"/>
    <mergeCell ref="I1251:J1251"/>
    <mergeCell ref="G1252:J1252"/>
    <mergeCell ref="G1253:J1253"/>
    <mergeCell ref="G1254:K1254"/>
    <mergeCell ref="A1255:K1255"/>
    <mergeCell ref="A1256:C1256"/>
    <mergeCell ref="D1256:E1256"/>
    <mergeCell ref="G1256:H1256"/>
    <mergeCell ref="I1256:J1256"/>
    <mergeCell ref="B1257:C1257"/>
    <mergeCell ref="D1257:E1257"/>
    <mergeCell ref="G1257:H1257"/>
    <mergeCell ref="I1257:J1257"/>
    <mergeCell ref="G1258:J1258"/>
    <mergeCell ref="G1259:J1259"/>
    <mergeCell ref="G1260:K1260"/>
    <mergeCell ref="A1261:K1261"/>
    <mergeCell ref="A1262:C1262"/>
    <mergeCell ref="D1262:E1262"/>
    <mergeCell ref="G1262:H1262"/>
    <mergeCell ref="I1262:J1262"/>
    <mergeCell ref="B1263:C1263"/>
    <mergeCell ref="D1263:E1263"/>
    <mergeCell ref="G1263:H1263"/>
    <mergeCell ref="I1263:J1263"/>
    <mergeCell ref="G1264:J1264"/>
    <mergeCell ref="G1265:J1265"/>
    <mergeCell ref="G1266:K1266"/>
    <mergeCell ref="A1267:K1267"/>
    <mergeCell ref="A1268:C1268"/>
    <mergeCell ref="D1268:E1268"/>
    <mergeCell ref="G1268:H1268"/>
    <mergeCell ref="I1268:J1268"/>
    <mergeCell ref="B1269:C1269"/>
    <mergeCell ref="D1269:E1269"/>
    <mergeCell ref="G1269:H1269"/>
    <mergeCell ref="I1269:J1269"/>
    <mergeCell ref="G1270:J1270"/>
    <mergeCell ref="G1271:J1271"/>
    <mergeCell ref="G1272:K1272"/>
    <mergeCell ref="A1273:K1273"/>
    <mergeCell ref="A1274:C1274"/>
    <mergeCell ref="D1274:E1274"/>
    <mergeCell ref="G1274:H1274"/>
    <mergeCell ref="I1274:J1274"/>
    <mergeCell ref="B1275:C1275"/>
    <mergeCell ref="D1275:E1275"/>
    <mergeCell ref="G1275:H1275"/>
    <mergeCell ref="I1275:J1275"/>
    <mergeCell ref="G1276:J1276"/>
    <mergeCell ref="G1277:J1277"/>
    <mergeCell ref="G1278:K1278"/>
    <mergeCell ref="A1279:K1279"/>
    <mergeCell ref="A1280:C1280"/>
    <mergeCell ref="D1280:E1280"/>
    <mergeCell ref="G1280:H1280"/>
    <mergeCell ref="I1280:J1280"/>
    <mergeCell ref="B1281:C1281"/>
    <mergeCell ref="D1281:E1281"/>
    <mergeCell ref="G1281:H1281"/>
    <mergeCell ref="I1281:J1281"/>
    <mergeCell ref="B1282:C1282"/>
    <mergeCell ref="D1282:E1282"/>
    <mergeCell ref="G1282:H1282"/>
    <mergeCell ref="I1282:J1282"/>
    <mergeCell ref="B1283:C1283"/>
    <mergeCell ref="D1283:E1283"/>
    <mergeCell ref="G1283:H1283"/>
    <mergeCell ref="I1283:J1283"/>
    <mergeCell ref="B1284:C1284"/>
    <mergeCell ref="D1284:E1284"/>
    <mergeCell ref="G1284:H1284"/>
    <mergeCell ref="I1284:J1284"/>
    <mergeCell ref="B1285:C1285"/>
    <mergeCell ref="D1285:E1285"/>
    <mergeCell ref="G1285:H1285"/>
    <mergeCell ref="I1285:J1285"/>
    <mergeCell ref="B1286:C1286"/>
    <mergeCell ref="D1286:E1286"/>
    <mergeCell ref="G1286:H1286"/>
    <mergeCell ref="I1286:J1286"/>
    <mergeCell ref="G1287:J1287"/>
    <mergeCell ref="A1288:C1288"/>
    <mergeCell ref="D1288:E1288"/>
    <mergeCell ref="G1288:H1288"/>
    <mergeCell ref="I1288:J1288"/>
    <mergeCell ref="B1289:C1289"/>
    <mergeCell ref="D1289:E1289"/>
    <mergeCell ref="G1289:H1289"/>
    <mergeCell ref="I1289:J1289"/>
    <mergeCell ref="G1290:J1290"/>
    <mergeCell ref="A1291:C1291"/>
    <mergeCell ref="D1291:E1291"/>
    <mergeCell ref="G1291:H1291"/>
    <mergeCell ref="I1291:J1291"/>
    <mergeCell ref="B1292:C1292"/>
    <mergeCell ref="D1292:E1292"/>
    <mergeCell ref="G1292:H1292"/>
    <mergeCell ref="I1292:J1292"/>
    <mergeCell ref="G1293:J1293"/>
    <mergeCell ref="G1294:J1294"/>
    <mergeCell ref="G1295:K1295"/>
    <mergeCell ref="A1296:K1296"/>
    <mergeCell ref="A1297:C1297"/>
    <mergeCell ref="D1297:E1297"/>
    <mergeCell ref="G1297:H1297"/>
    <mergeCell ref="I1297:J1297"/>
    <mergeCell ref="B1298:C1298"/>
    <mergeCell ref="D1298:E1298"/>
    <mergeCell ref="G1298:H1298"/>
    <mergeCell ref="I1298:J1298"/>
    <mergeCell ref="G1299:J1299"/>
    <mergeCell ref="A1300:C1300"/>
    <mergeCell ref="D1300:E1300"/>
    <mergeCell ref="G1300:H1300"/>
    <mergeCell ref="I1300:J1300"/>
    <mergeCell ref="B1301:C1301"/>
    <mergeCell ref="D1301:E1301"/>
    <mergeCell ref="G1301:H1301"/>
    <mergeCell ref="I1301:J1301"/>
    <mergeCell ref="B1302:C1302"/>
    <mergeCell ref="D1302:E1302"/>
    <mergeCell ref="G1302:H1302"/>
    <mergeCell ref="I1302:J1302"/>
    <mergeCell ref="B1303:C1303"/>
    <mergeCell ref="D1303:E1303"/>
    <mergeCell ref="G1303:H1303"/>
    <mergeCell ref="I1303:J1303"/>
    <mergeCell ref="B1304:C1304"/>
    <mergeCell ref="D1304:E1304"/>
    <mergeCell ref="G1304:H1304"/>
    <mergeCell ref="I1304:J1304"/>
    <mergeCell ref="G1305:J1305"/>
    <mergeCell ref="G1306:J1306"/>
    <mergeCell ref="G1307:K1307"/>
    <mergeCell ref="A1308:K1308"/>
    <mergeCell ref="A1309:C1309"/>
    <mergeCell ref="D1309:E1309"/>
    <mergeCell ref="G1309:H1309"/>
    <mergeCell ref="I1309:J1309"/>
    <mergeCell ref="B1310:C1310"/>
    <mergeCell ref="D1310:E1310"/>
    <mergeCell ref="G1310:H1310"/>
    <mergeCell ref="I1310:J1310"/>
    <mergeCell ref="G1311:J1311"/>
    <mergeCell ref="G1312:J1312"/>
    <mergeCell ref="G1313:K1313"/>
    <mergeCell ref="A1314:K1314"/>
    <mergeCell ref="A1315:C1315"/>
    <mergeCell ref="D1315:E1315"/>
    <mergeCell ref="G1315:H1315"/>
    <mergeCell ref="I1315:J1315"/>
    <mergeCell ref="B1316:C1316"/>
    <mergeCell ref="D1316:E1316"/>
    <mergeCell ref="G1316:H1316"/>
    <mergeCell ref="I1316:J1316"/>
    <mergeCell ref="G1317:J1317"/>
    <mergeCell ref="G1318:J1318"/>
    <mergeCell ref="G1319:K1319"/>
    <mergeCell ref="A1320:K1320"/>
    <mergeCell ref="A1321:C1321"/>
    <mergeCell ref="D1321:E1321"/>
    <mergeCell ref="G1321:H1321"/>
    <mergeCell ref="I1321:J1321"/>
    <mergeCell ref="B1322:C1322"/>
    <mergeCell ref="D1322:E1322"/>
    <mergeCell ref="G1322:H1322"/>
    <mergeCell ref="I1322:J1322"/>
    <mergeCell ref="G1323:J1323"/>
    <mergeCell ref="G1324:J1324"/>
    <mergeCell ref="G1325:K1325"/>
    <mergeCell ref="A1326:K1326"/>
    <mergeCell ref="A1327:C1327"/>
    <mergeCell ref="D1327:E1327"/>
    <mergeCell ref="G1327:H1327"/>
    <mergeCell ref="I1327:J1327"/>
    <mergeCell ref="B1328:C1328"/>
    <mergeCell ref="D1328:E1328"/>
    <mergeCell ref="G1328:H1328"/>
    <mergeCell ref="I1328:J1328"/>
    <mergeCell ref="G1329:J1329"/>
    <mergeCell ref="G1330:J1330"/>
    <mergeCell ref="G1331:K1331"/>
    <mergeCell ref="A1332:K1332"/>
    <mergeCell ref="A1333:C1333"/>
    <mergeCell ref="D1333:E1333"/>
    <mergeCell ref="G1333:H1333"/>
    <mergeCell ref="I1333:J1333"/>
    <mergeCell ref="B1334:C1334"/>
    <mergeCell ref="D1334:E1334"/>
    <mergeCell ref="G1334:H1334"/>
    <mergeCell ref="I1334:J1334"/>
    <mergeCell ref="B1335:C1335"/>
    <mergeCell ref="D1335:E1335"/>
    <mergeCell ref="G1335:H1335"/>
    <mergeCell ref="I1335:J1335"/>
    <mergeCell ref="B1336:C1336"/>
    <mergeCell ref="D1336:E1336"/>
    <mergeCell ref="G1336:H1336"/>
    <mergeCell ref="I1336:J1336"/>
    <mergeCell ref="B1337:C1337"/>
    <mergeCell ref="D1337:E1337"/>
    <mergeCell ref="G1337:H1337"/>
    <mergeCell ref="I1337:J1337"/>
    <mergeCell ref="B1338:C1338"/>
    <mergeCell ref="D1338:E1338"/>
    <mergeCell ref="G1338:H1338"/>
    <mergeCell ref="I1338:J1338"/>
    <mergeCell ref="B1339:C1339"/>
    <mergeCell ref="D1339:E1339"/>
    <mergeCell ref="G1339:H1339"/>
    <mergeCell ref="I1339:J1339"/>
    <mergeCell ref="G1340:J1340"/>
    <mergeCell ref="A1341:C1341"/>
    <mergeCell ref="D1341:E1341"/>
    <mergeCell ref="G1341:H1341"/>
    <mergeCell ref="I1341:J1341"/>
    <mergeCell ref="B1342:C1342"/>
    <mergeCell ref="D1342:E1342"/>
    <mergeCell ref="G1342:H1342"/>
    <mergeCell ref="I1342:J1342"/>
    <mergeCell ref="G1343:J1343"/>
    <mergeCell ref="A1344:C1344"/>
    <mergeCell ref="D1344:E1344"/>
    <mergeCell ref="G1344:H1344"/>
    <mergeCell ref="I1344:J1344"/>
    <mergeCell ref="B1345:C1345"/>
    <mergeCell ref="D1345:E1345"/>
    <mergeCell ref="G1345:H1345"/>
    <mergeCell ref="I1345:J1345"/>
    <mergeCell ref="G1346:J1346"/>
    <mergeCell ref="G1347:J1347"/>
    <mergeCell ref="G1348:K1348"/>
    <mergeCell ref="A1349:K1349"/>
    <mergeCell ref="E1350:F1350"/>
    <mergeCell ref="G1350:J1350"/>
    <mergeCell ref="G1351:H1351"/>
    <mergeCell ref="I1351:J1351"/>
    <mergeCell ref="B1352:C1352"/>
    <mergeCell ref="G1352:H1352"/>
    <mergeCell ref="I1352:J1352"/>
    <mergeCell ref="G1353:J1353"/>
    <mergeCell ref="G1354:J1354"/>
    <mergeCell ref="G1355:J1355"/>
    <mergeCell ref="G1356:J1356"/>
    <mergeCell ref="G1357:J1357"/>
    <mergeCell ref="G1358:J1358"/>
    <mergeCell ref="G1359:J1359"/>
    <mergeCell ref="G1360:K1360"/>
    <mergeCell ref="A1361:K1361"/>
    <mergeCell ref="E1362:F1362"/>
    <mergeCell ref="G1362:J1362"/>
    <mergeCell ref="G1363:H1363"/>
    <mergeCell ref="I1363:J1363"/>
    <mergeCell ref="B1364:C1364"/>
    <mergeCell ref="G1364:H1364"/>
    <mergeCell ref="I1364:J1364"/>
    <mergeCell ref="G1365:J1365"/>
    <mergeCell ref="G1366:J1366"/>
    <mergeCell ref="G1367:J1367"/>
    <mergeCell ref="G1368:J1368"/>
    <mergeCell ref="G1369:J1369"/>
    <mergeCell ref="G1370:J1370"/>
    <mergeCell ref="G1371:J1371"/>
    <mergeCell ref="G1372:K1372"/>
    <mergeCell ref="A1373:K1373"/>
    <mergeCell ref="E1374:F1374"/>
    <mergeCell ref="G1374:J1374"/>
    <mergeCell ref="G1375:H1375"/>
    <mergeCell ref="I1375:J1375"/>
    <mergeCell ref="B1376:C1376"/>
    <mergeCell ref="G1376:H1376"/>
    <mergeCell ref="I1376:J1376"/>
    <mergeCell ref="G1377:J1377"/>
    <mergeCell ref="G1378:J1378"/>
    <mergeCell ref="G1379:J1379"/>
    <mergeCell ref="G1380:J1380"/>
    <mergeCell ref="G1381:J1381"/>
    <mergeCell ref="G1382:J1382"/>
    <mergeCell ref="G1383:K1383"/>
    <mergeCell ref="A1384:K1384"/>
    <mergeCell ref="A1385:C1385"/>
    <mergeCell ref="D1385:E1385"/>
    <mergeCell ref="G1385:H1385"/>
    <mergeCell ref="I1385:J1385"/>
    <mergeCell ref="B1386:C1386"/>
    <mergeCell ref="D1386:E1386"/>
    <mergeCell ref="G1386:H1386"/>
    <mergeCell ref="I1386:J1386"/>
    <mergeCell ref="B1387:C1387"/>
    <mergeCell ref="D1387:E1387"/>
    <mergeCell ref="G1387:H1387"/>
    <mergeCell ref="I1387:J1387"/>
    <mergeCell ref="G1388:J1388"/>
    <mergeCell ref="A1389:C1389"/>
    <mergeCell ref="D1389:E1389"/>
    <mergeCell ref="G1389:H1389"/>
    <mergeCell ref="I1389:J1389"/>
    <mergeCell ref="B1390:C1390"/>
    <mergeCell ref="D1390:E1390"/>
    <mergeCell ref="G1390:H1390"/>
    <mergeCell ref="I1390:J1390"/>
    <mergeCell ref="B1391:C1391"/>
    <mergeCell ref="D1391:E1391"/>
    <mergeCell ref="G1391:H1391"/>
    <mergeCell ref="I1391:J1391"/>
    <mergeCell ref="G1392:J1392"/>
    <mergeCell ref="G1393:J1393"/>
    <mergeCell ref="G1394:K1394"/>
    <mergeCell ref="A1395:K1395"/>
    <mergeCell ref="A1396:C1396"/>
    <mergeCell ref="D1396:E1396"/>
    <mergeCell ref="G1396:H1396"/>
    <mergeCell ref="I1396:J1396"/>
    <mergeCell ref="B1397:C1397"/>
    <mergeCell ref="D1397:E1397"/>
    <mergeCell ref="G1397:H1397"/>
    <mergeCell ref="I1397:J1397"/>
    <mergeCell ref="B1398:C1398"/>
    <mergeCell ref="D1398:E1398"/>
    <mergeCell ref="G1398:H1398"/>
    <mergeCell ref="I1398:J1398"/>
    <mergeCell ref="G1399:J1399"/>
    <mergeCell ref="A1400:C1400"/>
    <mergeCell ref="D1400:E1400"/>
    <mergeCell ref="G1400:H1400"/>
    <mergeCell ref="I1400:J1400"/>
    <mergeCell ref="B1401:C1401"/>
    <mergeCell ref="D1401:E1401"/>
    <mergeCell ref="G1401:H1401"/>
    <mergeCell ref="I1401:J1401"/>
    <mergeCell ref="B1402:C1402"/>
    <mergeCell ref="D1402:E1402"/>
    <mergeCell ref="G1402:H1402"/>
    <mergeCell ref="I1402:J1402"/>
    <mergeCell ref="B1403:C1403"/>
    <mergeCell ref="D1403:E1403"/>
    <mergeCell ref="G1403:H1403"/>
    <mergeCell ref="I1403:J1403"/>
    <mergeCell ref="B1404:C1404"/>
    <mergeCell ref="D1404:E1404"/>
    <mergeCell ref="G1404:H1404"/>
    <mergeCell ref="I1404:J1404"/>
    <mergeCell ref="G1405:J1405"/>
    <mergeCell ref="G1406:J1406"/>
    <mergeCell ref="G1407:K1407"/>
    <mergeCell ref="A1408:K1408"/>
    <mergeCell ref="A1409:C1409"/>
    <mergeCell ref="D1409:E1409"/>
    <mergeCell ref="G1409:H1409"/>
    <mergeCell ref="I1409:J1409"/>
    <mergeCell ref="B1410:C1410"/>
    <mergeCell ref="D1410:E1410"/>
    <mergeCell ref="G1410:H1410"/>
    <mergeCell ref="I1410:J1410"/>
    <mergeCell ref="G1411:J1411"/>
    <mergeCell ref="G1412:J1412"/>
    <mergeCell ref="G1413:K1413"/>
    <mergeCell ref="A1414:K1414"/>
    <mergeCell ref="A1415:C1415"/>
    <mergeCell ref="D1415:E1415"/>
    <mergeCell ref="G1415:H1415"/>
    <mergeCell ref="I1415:J1415"/>
    <mergeCell ref="B1416:C1416"/>
    <mergeCell ref="D1416:E1416"/>
    <mergeCell ref="G1416:H1416"/>
    <mergeCell ref="I1416:J1416"/>
    <mergeCell ref="G1417:J1417"/>
    <mergeCell ref="G1418:J1418"/>
    <mergeCell ref="G1419:K1419"/>
    <mergeCell ref="A1420:K1420"/>
    <mergeCell ref="A1421:C1421"/>
    <mergeCell ref="D1421:E1421"/>
    <mergeCell ref="G1421:H1421"/>
    <mergeCell ref="I1421:J1421"/>
    <mergeCell ref="B1422:C1422"/>
    <mergeCell ref="D1422:E1422"/>
    <mergeCell ref="G1422:H1422"/>
    <mergeCell ref="I1422:J1422"/>
    <mergeCell ref="G1423:J1423"/>
    <mergeCell ref="G1424:J1424"/>
    <mergeCell ref="G1425:K1425"/>
    <mergeCell ref="A1426:K1426"/>
    <mergeCell ref="A1427:C1427"/>
    <mergeCell ref="D1427:E1427"/>
    <mergeCell ref="G1427:H1427"/>
    <mergeCell ref="I1427:J1427"/>
    <mergeCell ref="B1428:C1428"/>
    <mergeCell ref="D1428:E1428"/>
    <mergeCell ref="G1428:H1428"/>
    <mergeCell ref="I1428:J1428"/>
    <mergeCell ref="G1429:J1429"/>
    <mergeCell ref="G1430:J1430"/>
    <mergeCell ref="G1431:K1431"/>
    <mergeCell ref="A1432:K1432"/>
    <mergeCell ref="A1433:C1433"/>
    <mergeCell ref="D1433:E1433"/>
    <mergeCell ref="G1433:H1433"/>
    <mergeCell ref="I1433:J1433"/>
    <mergeCell ref="B1434:C1434"/>
    <mergeCell ref="D1434:E1434"/>
    <mergeCell ref="G1434:H1434"/>
    <mergeCell ref="I1434:J1434"/>
    <mergeCell ref="B1435:C1435"/>
    <mergeCell ref="D1435:E1435"/>
    <mergeCell ref="G1435:H1435"/>
    <mergeCell ref="I1435:J1435"/>
    <mergeCell ref="B1436:C1436"/>
    <mergeCell ref="D1436:E1436"/>
    <mergeCell ref="G1436:H1436"/>
    <mergeCell ref="I1436:J1436"/>
    <mergeCell ref="B1437:C1437"/>
    <mergeCell ref="D1437:E1437"/>
    <mergeCell ref="G1437:H1437"/>
    <mergeCell ref="I1437:J1437"/>
    <mergeCell ref="B1438:C1438"/>
    <mergeCell ref="D1438:E1438"/>
    <mergeCell ref="G1438:H1438"/>
    <mergeCell ref="I1438:J1438"/>
    <mergeCell ref="B1439:C1439"/>
    <mergeCell ref="D1439:E1439"/>
    <mergeCell ref="G1439:H1439"/>
    <mergeCell ref="I1439:J1439"/>
    <mergeCell ref="G1440:J1440"/>
    <mergeCell ref="A1441:C1441"/>
    <mergeCell ref="D1441:E1441"/>
    <mergeCell ref="G1441:H1441"/>
    <mergeCell ref="I1441:J1441"/>
    <mergeCell ref="B1442:C1442"/>
    <mergeCell ref="D1442:E1442"/>
    <mergeCell ref="G1442:H1442"/>
    <mergeCell ref="I1442:J1442"/>
    <mergeCell ref="B1443:C1443"/>
    <mergeCell ref="D1443:E1443"/>
    <mergeCell ref="G1443:H1443"/>
    <mergeCell ref="I1443:J1443"/>
    <mergeCell ref="B1444:C1444"/>
    <mergeCell ref="D1444:E1444"/>
    <mergeCell ref="G1444:H1444"/>
    <mergeCell ref="I1444:J1444"/>
    <mergeCell ref="B1445:C1445"/>
    <mergeCell ref="D1445:E1445"/>
    <mergeCell ref="G1445:H1445"/>
    <mergeCell ref="I1445:J1445"/>
    <mergeCell ref="G1446:J1446"/>
    <mergeCell ref="A1447:C1447"/>
    <mergeCell ref="D1447:E1447"/>
    <mergeCell ref="G1447:H1447"/>
    <mergeCell ref="I1447:J1447"/>
    <mergeCell ref="B1448:C1448"/>
    <mergeCell ref="D1448:E1448"/>
    <mergeCell ref="G1448:H1448"/>
    <mergeCell ref="I1448:J1448"/>
    <mergeCell ref="B1449:C1449"/>
    <mergeCell ref="D1449:E1449"/>
    <mergeCell ref="G1449:H1449"/>
    <mergeCell ref="I1449:J1449"/>
    <mergeCell ref="G1450:J1450"/>
    <mergeCell ref="G1451:J1451"/>
    <mergeCell ref="A1452:K1452"/>
    <mergeCell ref="C1042:C1043"/>
    <mergeCell ref="D567:D568"/>
    <mergeCell ref="D582:D583"/>
    <mergeCell ref="D1024:D1025"/>
    <mergeCell ref="D1042:D1043"/>
    <mergeCell ref="D1350:D1351"/>
    <mergeCell ref="D1362:D1363"/>
    <mergeCell ref="D1374:D1375"/>
    <mergeCell ref="K567:K568"/>
    <mergeCell ref="K582:K583"/>
    <mergeCell ref="K1024:K1025"/>
    <mergeCell ref="K1042:K1043"/>
    <mergeCell ref="K1350:K1351"/>
    <mergeCell ref="K1362:K1363"/>
    <mergeCell ref="K1374:K1375"/>
    <mergeCell ref="A567:C568"/>
    <mergeCell ref="A582:C583"/>
    <mergeCell ref="A1024:C1025"/>
    <mergeCell ref="A1042:B1043"/>
    <mergeCell ref="A1350:C1351"/>
    <mergeCell ref="A1362:C1363"/>
    <mergeCell ref="A1374:C1375"/>
  </mergeCells>
  <pageMargins left="0.511811023622047" right="0.511811023622047" top="0.511811023622047" bottom="0.511811023622047" header="0" footer="0"/>
  <pageSetup paperSize="9" scale="80" orientation="portrait"/>
  <headerFooter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K38"/>
  <sheetViews>
    <sheetView view="pageBreakPreview" zoomScale="80" zoomScaleNormal="100" workbookViewId="0">
      <selection activeCell="C11" sqref="C11"/>
    </sheetView>
  </sheetViews>
  <sheetFormatPr defaultColWidth="9" defaultRowHeight="12"/>
  <cols>
    <col min="1" max="1" width="9.33333333333333" style="54" customWidth="1"/>
    <col min="2" max="2" width="68.6666666666667" style="54" customWidth="1"/>
    <col min="3" max="3" width="9.33333333333333" style="54" customWidth="1"/>
    <col min="4" max="4" width="10.3333333333333" style="54" customWidth="1"/>
    <col min="5" max="5" width="9.33333333333333" style="54" customWidth="1"/>
    <col min="6" max="8" width="12.447619047619" style="54" customWidth="1"/>
    <col min="9" max="10" width="8.66666666666667" style="54" customWidth="1"/>
    <col min="11" max="11" width="4.66666666666667" style="54" customWidth="1"/>
    <col min="12" max="16384" width="8.88571428571429" style="54"/>
  </cols>
  <sheetData>
    <row r="1" ht="99" customHeight="1" spans="1:11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</row>
    <row r="2" ht="10.05" customHeight="1" spans="1:11">
      <c r="A2" s="56"/>
      <c r="B2" s="57" t="s">
        <v>983</v>
      </c>
      <c r="C2" s="57"/>
      <c r="D2" s="56"/>
      <c r="E2" s="56"/>
      <c r="F2" s="56"/>
      <c r="G2" s="56"/>
      <c r="H2" s="56"/>
      <c r="I2" s="56"/>
      <c r="J2" s="56"/>
      <c r="K2" s="56"/>
    </row>
    <row r="3" ht="22.05" customHeight="1" spans="1:11">
      <c r="A3" s="94" t="s">
        <v>20</v>
      </c>
      <c r="B3" s="95" t="s">
        <v>1</v>
      </c>
      <c r="C3" s="94" t="s">
        <v>298</v>
      </c>
      <c r="D3" s="94" t="s">
        <v>984</v>
      </c>
      <c r="E3" s="94" t="s">
        <v>816</v>
      </c>
      <c r="F3" s="94" t="s">
        <v>288</v>
      </c>
      <c r="G3" s="94" t="s">
        <v>300</v>
      </c>
      <c r="H3" s="94" t="s">
        <v>985</v>
      </c>
      <c r="I3" s="94" t="s">
        <v>4</v>
      </c>
      <c r="J3" s="94" t="s">
        <v>986</v>
      </c>
      <c r="K3" s="94" t="s">
        <v>987</v>
      </c>
    </row>
    <row r="4" ht="36" spans="1:11">
      <c r="A4" s="96" t="s">
        <v>93</v>
      </c>
      <c r="B4" s="97" t="s">
        <v>988</v>
      </c>
      <c r="C4" s="96" t="s">
        <v>32</v>
      </c>
      <c r="D4" s="96" t="s">
        <v>361</v>
      </c>
      <c r="E4" s="96" t="s">
        <v>34</v>
      </c>
      <c r="F4" s="98">
        <v>2117</v>
      </c>
      <c r="G4" s="99">
        <v>71</v>
      </c>
      <c r="H4" s="99">
        <f t="shared" ref="H4:H33" si="0">ROUND(F4*G4,2)</f>
        <v>150307</v>
      </c>
      <c r="I4" s="100">
        <f t="shared" ref="I4:I33" si="1">H4/VALOR_TOTAL*100</f>
        <v>19.2372832569172</v>
      </c>
      <c r="J4" s="100">
        <f>I4</f>
        <v>19.2372832569172</v>
      </c>
      <c r="K4" s="96" t="str">
        <f t="shared" ref="K4:K33" si="2">IF(J4&lt;=80,"A",IF(J4&lt;=90,"B","C"))</f>
        <v>A</v>
      </c>
    </row>
    <row r="5" ht="36" spans="1:11">
      <c r="A5" s="96" t="s">
        <v>82</v>
      </c>
      <c r="B5" s="97" t="s">
        <v>83</v>
      </c>
      <c r="C5" s="96" t="s">
        <v>32</v>
      </c>
      <c r="D5" s="96" t="s">
        <v>329</v>
      </c>
      <c r="E5" s="96" t="s">
        <v>67</v>
      </c>
      <c r="F5" s="98">
        <v>547.17</v>
      </c>
      <c r="G5" s="99">
        <v>204.49</v>
      </c>
      <c r="H5" s="99">
        <f t="shared" si="0"/>
        <v>111890.79</v>
      </c>
      <c r="I5" s="100">
        <f t="shared" si="1"/>
        <v>14.3205228037965</v>
      </c>
      <c r="J5" s="100">
        <f t="shared" ref="J5:J33" si="3">I5+J4</f>
        <v>33.5578060607137</v>
      </c>
      <c r="K5" s="96" t="str">
        <f t="shared" si="2"/>
        <v>A</v>
      </c>
    </row>
    <row r="6" ht="36" spans="1:11">
      <c r="A6" s="96" t="s">
        <v>99</v>
      </c>
      <c r="B6" s="97" t="s">
        <v>100</v>
      </c>
      <c r="C6" s="96" t="s">
        <v>32</v>
      </c>
      <c r="D6" s="96" t="s">
        <v>329</v>
      </c>
      <c r="E6" s="96" t="s">
        <v>101</v>
      </c>
      <c r="F6" s="98">
        <v>1371.96</v>
      </c>
      <c r="G6" s="99">
        <v>61.87</v>
      </c>
      <c r="H6" s="99">
        <f t="shared" si="0"/>
        <v>84883.17</v>
      </c>
      <c r="I6" s="100">
        <f t="shared" si="1"/>
        <v>10.8639090996099</v>
      </c>
      <c r="J6" s="100">
        <f t="shared" si="3"/>
        <v>44.4217151603236</v>
      </c>
      <c r="K6" s="96" t="str">
        <f t="shared" si="2"/>
        <v>A</v>
      </c>
    </row>
    <row r="7" ht="36" spans="1:11">
      <c r="A7" s="96" t="s">
        <v>90</v>
      </c>
      <c r="B7" s="97" t="s">
        <v>91</v>
      </c>
      <c r="C7" s="96" t="s">
        <v>989</v>
      </c>
      <c r="D7" s="96" t="s">
        <v>329</v>
      </c>
      <c r="E7" s="96" t="s">
        <v>34</v>
      </c>
      <c r="F7" s="98">
        <v>2735.83</v>
      </c>
      <c r="G7" s="99">
        <v>28.16</v>
      </c>
      <c r="H7" s="99">
        <f t="shared" si="0"/>
        <v>77040.97</v>
      </c>
      <c r="I7" s="100">
        <f t="shared" si="1"/>
        <v>9.8602125135733</v>
      </c>
      <c r="J7" s="100">
        <f t="shared" si="3"/>
        <v>54.2819276738969</v>
      </c>
      <c r="K7" s="96" t="str">
        <f t="shared" si="2"/>
        <v>A</v>
      </c>
    </row>
    <row r="8" ht="36" spans="1:11">
      <c r="A8" s="96" t="s">
        <v>96</v>
      </c>
      <c r="B8" s="97" t="s">
        <v>990</v>
      </c>
      <c r="C8" s="96" t="s">
        <v>32</v>
      </c>
      <c r="D8" s="96" t="s">
        <v>361</v>
      </c>
      <c r="E8" s="96" t="s">
        <v>34</v>
      </c>
      <c r="F8" s="98">
        <v>644.93</v>
      </c>
      <c r="G8" s="99">
        <v>93.92</v>
      </c>
      <c r="H8" s="99">
        <f t="shared" si="0"/>
        <v>60571.83</v>
      </c>
      <c r="I8" s="100">
        <f t="shared" si="1"/>
        <v>7.75238312985979</v>
      </c>
      <c r="J8" s="100">
        <f t="shared" si="3"/>
        <v>62.0343108037567</v>
      </c>
      <c r="K8" s="96" t="str">
        <f t="shared" si="2"/>
        <v>A</v>
      </c>
    </row>
    <row r="9" ht="24" spans="1:11">
      <c r="A9" s="96" t="s">
        <v>73</v>
      </c>
      <c r="B9" s="97" t="s">
        <v>74</v>
      </c>
      <c r="C9" s="96" t="s">
        <v>32</v>
      </c>
      <c r="D9" s="96" t="s">
        <v>329</v>
      </c>
      <c r="E9" s="96" t="s">
        <v>75</v>
      </c>
      <c r="F9" s="98">
        <v>14365.21</v>
      </c>
      <c r="G9" s="99">
        <v>2.55</v>
      </c>
      <c r="H9" s="99">
        <f t="shared" si="0"/>
        <v>36631.29</v>
      </c>
      <c r="I9" s="100">
        <f t="shared" si="1"/>
        <v>4.68831459477123</v>
      </c>
      <c r="J9" s="100">
        <f t="shared" si="3"/>
        <v>66.7226253985279</v>
      </c>
      <c r="K9" s="96" t="str">
        <f t="shared" si="2"/>
        <v>A</v>
      </c>
    </row>
    <row r="10" ht="24" spans="1:11">
      <c r="A10" s="96" t="s">
        <v>143</v>
      </c>
      <c r="B10" s="97" t="s">
        <v>144</v>
      </c>
      <c r="C10" s="96" t="s">
        <v>32</v>
      </c>
      <c r="D10" s="96" t="s">
        <v>329</v>
      </c>
      <c r="E10" s="96" t="s">
        <v>133</v>
      </c>
      <c r="F10" s="98">
        <v>96</v>
      </c>
      <c r="G10" s="99">
        <v>332.84</v>
      </c>
      <c r="H10" s="99">
        <f t="shared" si="0"/>
        <v>31952.64</v>
      </c>
      <c r="I10" s="100">
        <f t="shared" si="1"/>
        <v>4.08951004601451</v>
      </c>
      <c r="J10" s="100">
        <f t="shared" si="3"/>
        <v>70.8121354445424</v>
      </c>
      <c r="K10" s="96" t="str">
        <f t="shared" si="2"/>
        <v>A</v>
      </c>
    </row>
    <row r="11" ht="60" spans="1:11">
      <c r="A11" s="96" t="s">
        <v>57</v>
      </c>
      <c r="B11" s="97" t="s">
        <v>58</v>
      </c>
      <c r="C11" s="96" t="s">
        <v>32</v>
      </c>
      <c r="D11" s="96" t="s">
        <v>339</v>
      </c>
      <c r="E11" s="96" t="s">
        <v>43</v>
      </c>
      <c r="F11" s="98">
        <v>3</v>
      </c>
      <c r="G11" s="99">
        <v>9964.61</v>
      </c>
      <c r="H11" s="99">
        <f t="shared" si="0"/>
        <v>29893.83</v>
      </c>
      <c r="I11" s="100">
        <f t="shared" si="1"/>
        <v>3.8260099352933</v>
      </c>
      <c r="J11" s="100">
        <f t="shared" si="3"/>
        <v>74.6381453798357</v>
      </c>
      <c r="K11" s="96" t="str">
        <f t="shared" si="2"/>
        <v>A</v>
      </c>
    </row>
    <row r="12" spans="1:11">
      <c r="A12" s="96" t="s">
        <v>105</v>
      </c>
      <c r="B12" s="97" t="s">
        <v>106</v>
      </c>
      <c r="C12" s="96" t="s">
        <v>32</v>
      </c>
      <c r="D12" s="96" t="s">
        <v>329</v>
      </c>
      <c r="E12" s="96" t="s">
        <v>67</v>
      </c>
      <c r="F12" s="98">
        <v>233</v>
      </c>
      <c r="G12" s="99">
        <v>111.99</v>
      </c>
      <c r="H12" s="99">
        <f t="shared" si="0"/>
        <v>26093.67</v>
      </c>
      <c r="I12" s="100">
        <f t="shared" si="1"/>
        <v>3.33964034278193</v>
      </c>
      <c r="J12" s="100">
        <f t="shared" si="3"/>
        <v>77.9777857226176</v>
      </c>
      <c r="K12" s="96" t="str">
        <f t="shared" si="2"/>
        <v>A</v>
      </c>
    </row>
    <row r="13" ht="60" spans="1:11">
      <c r="A13" s="101" t="s">
        <v>54</v>
      </c>
      <c r="B13" s="102" t="s">
        <v>55</v>
      </c>
      <c r="C13" s="101" t="s">
        <v>32</v>
      </c>
      <c r="D13" s="101" t="s">
        <v>339</v>
      </c>
      <c r="E13" s="101" t="s">
        <v>43</v>
      </c>
      <c r="F13" s="103">
        <v>0.75</v>
      </c>
      <c r="G13" s="104">
        <v>27222.79</v>
      </c>
      <c r="H13" s="104">
        <f t="shared" si="0"/>
        <v>20417.09</v>
      </c>
      <c r="I13" s="105">
        <f t="shared" si="1"/>
        <v>2.61311411718664</v>
      </c>
      <c r="J13" s="105">
        <f t="shared" si="3"/>
        <v>80.5908998398043</v>
      </c>
      <c r="K13" s="101" t="str">
        <f t="shared" si="2"/>
        <v>B</v>
      </c>
    </row>
    <row r="14" ht="36" spans="1:11">
      <c r="A14" s="101" t="s">
        <v>146</v>
      </c>
      <c r="B14" s="102" t="s">
        <v>147</v>
      </c>
      <c r="C14" s="101" t="s">
        <v>32</v>
      </c>
      <c r="D14" s="101" t="s">
        <v>329</v>
      </c>
      <c r="E14" s="101" t="s">
        <v>101</v>
      </c>
      <c r="F14" s="103">
        <v>907.88</v>
      </c>
      <c r="G14" s="104">
        <v>20.35</v>
      </c>
      <c r="H14" s="104">
        <f t="shared" si="0"/>
        <v>18475.36</v>
      </c>
      <c r="I14" s="105">
        <f t="shared" si="1"/>
        <v>2.36459867866113</v>
      </c>
      <c r="J14" s="105">
        <f t="shared" si="3"/>
        <v>82.9554985184654</v>
      </c>
      <c r="K14" s="101" t="str">
        <f t="shared" si="2"/>
        <v>B</v>
      </c>
    </row>
    <row r="15" ht="36" spans="1:11">
      <c r="A15" s="101" t="s">
        <v>69</v>
      </c>
      <c r="B15" s="102" t="s">
        <v>70</v>
      </c>
      <c r="C15" s="101" t="s">
        <v>989</v>
      </c>
      <c r="D15" s="101" t="s">
        <v>329</v>
      </c>
      <c r="E15" s="101" t="s">
        <v>71</v>
      </c>
      <c r="F15" s="103">
        <v>4760.73</v>
      </c>
      <c r="G15" s="104">
        <v>2.96</v>
      </c>
      <c r="H15" s="104">
        <f t="shared" si="0"/>
        <v>14091.76</v>
      </c>
      <c r="I15" s="105">
        <f t="shared" si="1"/>
        <v>1.80355657892511</v>
      </c>
      <c r="J15" s="105">
        <f t="shared" si="3"/>
        <v>84.7590550973905</v>
      </c>
      <c r="K15" s="101" t="str">
        <f t="shared" si="2"/>
        <v>B</v>
      </c>
    </row>
    <row r="16" ht="60" spans="1:11">
      <c r="A16" s="101" t="s">
        <v>60</v>
      </c>
      <c r="B16" s="102" t="s">
        <v>61</v>
      </c>
      <c r="C16" s="101" t="s">
        <v>989</v>
      </c>
      <c r="D16" s="101" t="s">
        <v>339</v>
      </c>
      <c r="E16" s="101" t="s">
        <v>43</v>
      </c>
      <c r="F16" s="103">
        <v>1.5</v>
      </c>
      <c r="G16" s="104">
        <v>8267.17</v>
      </c>
      <c r="H16" s="104">
        <f t="shared" si="0"/>
        <v>12400.76</v>
      </c>
      <c r="I16" s="105">
        <f t="shared" si="1"/>
        <v>1.58713122290412</v>
      </c>
      <c r="J16" s="105">
        <f t="shared" si="3"/>
        <v>86.3461863202946</v>
      </c>
      <c r="K16" s="101" t="str">
        <f t="shared" si="2"/>
        <v>B</v>
      </c>
    </row>
    <row r="17" ht="36" spans="1:11">
      <c r="A17" s="101" t="s">
        <v>117</v>
      </c>
      <c r="B17" s="102" t="s">
        <v>118</v>
      </c>
      <c r="C17" s="101" t="s">
        <v>989</v>
      </c>
      <c r="D17" s="101" t="s">
        <v>329</v>
      </c>
      <c r="E17" s="101" t="s">
        <v>119</v>
      </c>
      <c r="F17" s="103">
        <v>188.9</v>
      </c>
      <c r="G17" s="104">
        <v>54.51</v>
      </c>
      <c r="H17" s="104">
        <f t="shared" si="0"/>
        <v>10296.94</v>
      </c>
      <c r="I17" s="105">
        <f t="shared" si="1"/>
        <v>1.31787043490643</v>
      </c>
      <c r="J17" s="105">
        <f t="shared" si="3"/>
        <v>87.6640567552011</v>
      </c>
      <c r="K17" s="101" t="str">
        <f t="shared" si="2"/>
        <v>B</v>
      </c>
    </row>
    <row r="18" ht="24" spans="1:11">
      <c r="A18" s="101" t="s">
        <v>111</v>
      </c>
      <c r="B18" s="102" t="s">
        <v>112</v>
      </c>
      <c r="C18" s="101" t="s">
        <v>32</v>
      </c>
      <c r="D18" s="101" t="s">
        <v>329</v>
      </c>
      <c r="E18" s="101" t="s">
        <v>67</v>
      </c>
      <c r="F18" s="103">
        <v>15.11</v>
      </c>
      <c r="G18" s="104">
        <v>649.88</v>
      </c>
      <c r="H18" s="104">
        <f t="shared" si="0"/>
        <v>9819.69</v>
      </c>
      <c r="I18" s="105">
        <f t="shared" si="1"/>
        <v>1.25678882570418</v>
      </c>
      <c r="J18" s="105">
        <f t="shared" si="3"/>
        <v>88.9208455809053</v>
      </c>
      <c r="K18" s="101" t="str">
        <f t="shared" si="2"/>
        <v>B</v>
      </c>
    </row>
    <row r="19" spans="1:11">
      <c r="A19" s="106" t="s">
        <v>123</v>
      </c>
      <c r="B19" s="107" t="s">
        <v>125</v>
      </c>
      <c r="C19" s="106" t="s">
        <v>991</v>
      </c>
      <c r="D19" s="106" t="s">
        <v>329</v>
      </c>
      <c r="E19" s="106" t="s">
        <v>126</v>
      </c>
      <c r="F19" s="108">
        <v>19.8</v>
      </c>
      <c r="G19" s="109">
        <v>478.76</v>
      </c>
      <c r="H19" s="109">
        <f t="shared" si="0"/>
        <v>9479.45</v>
      </c>
      <c r="I19" s="110">
        <f t="shared" si="1"/>
        <v>1.21324266181737</v>
      </c>
      <c r="J19" s="110">
        <f t="shared" si="3"/>
        <v>90.1340882427226</v>
      </c>
      <c r="K19" s="106" t="str">
        <f t="shared" si="2"/>
        <v>C</v>
      </c>
    </row>
    <row r="20" ht="24" spans="1:11">
      <c r="A20" s="106" t="s">
        <v>86</v>
      </c>
      <c r="B20" s="107" t="s">
        <v>87</v>
      </c>
      <c r="C20" s="106" t="s">
        <v>989</v>
      </c>
      <c r="D20" s="106" t="s">
        <v>329</v>
      </c>
      <c r="E20" s="106" t="s">
        <v>88</v>
      </c>
      <c r="F20" s="108">
        <v>6406</v>
      </c>
      <c r="G20" s="109">
        <v>1.47</v>
      </c>
      <c r="H20" s="109">
        <f t="shared" si="0"/>
        <v>9416.82</v>
      </c>
      <c r="I20" s="110">
        <f t="shared" si="1"/>
        <v>1.20522686048822</v>
      </c>
      <c r="J20" s="110">
        <f t="shared" si="3"/>
        <v>91.3393151032109</v>
      </c>
      <c r="K20" s="106" t="str">
        <f t="shared" si="2"/>
        <v>C</v>
      </c>
    </row>
    <row r="21" spans="1:11">
      <c r="A21" s="106" t="s">
        <v>128</v>
      </c>
      <c r="B21" s="107" t="s">
        <v>129</v>
      </c>
      <c r="C21" s="106" t="s">
        <v>991</v>
      </c>
      <c r="D21" s="106" t="s">
        <v>329</v>
      </c>
      <c r="E21" s="106" t="s">
        <v>126</v>
      </c>
      <c r="F21" s="108">
        <v>19.8</v>
      </c>
      <c r="G21" s="109">
        <v>471.95</v>
      </c>
      <c r="H21" s="109">
        <f t="shared" si="0"/>
        <v>9344.61</v>
      </c>
      <c r="I21" s="110">
        <f t="shared" si="1"/>
        <v>1.19598494744371</v>
      </c>
      <c r="J21" s="110">
        <f t="shared" si="3"/>
        <v>92.5353000506546</v>
      </c>
      <c r="K21" s="106" t="str">
        <f t="shared" si="2"/>
        <v>C</v>
      </c>
    </row>
    <row r="22" ht="36" spans="1:11">
      <c r="A22" s="106" t="s">
        <v>65</v>
      </c>
      <c r="B22" s="107" t="s">
        <v>66</v>
      </c>
      <c r="C22" s="106" t="s">
        <v>989</v>
      </c>
      <c r="D22" s="106" t="s">
        <v>329</v>
      </c>
      <c r="E22" s="106" t="s">
        <v>67</v>
      </c>
      <c r="F22" s="108">
        <v>3261.4</v>
      </c>
      <c r="G22" s="109">
        <v>2.82</v>
      </c>
      <c r="H22" s="109">
        <f t="shared" si="0"/>
        <v>9197.15</v>
      </c>
      <c r="I22" s="110">
        <f t="shared" si="1"/>
        <v>1.17711204206295</v>
      </c>
      <c r="J22" s="110">
        <f t="shared" si="3"/>
        <v>93.7124120927175</v>
      </c>
      <c r="K22" s="106" t="str">
        <f t="shared" si="2"/>
        <v>C</v>
      </c>
    </row>
    <row r="23" ht="36" spans="1:11">
      <c r="A23" s="106" t="s">
        <v>79</v>
      </c>
      <c r="B23" s="107" t="s">
        <v>80</v>
      </c>
      <c r="C23" s="106" t="s">
        <v>32</v>
      </c>
      <c r="D23" s="106" t="s">
        <v>329</v>
      </c>
      <c r="E23" s="106" t="s">
        <v>34</v>
      </c>
      <c r="F23" s="108">
        <v>2708.83</v>
      </c>
      <c r="G23" s="109">
        <v>3.26</v>
      </c>
      <c r="H23" s="109">
        <f t="shared" si="0"/>
        <v>8830.79</v>
      </c>
      <c r="I23" s="110">
        <f t="shared" si="1"/>
        <v>1.13022286794595</v>
      </c>
      <c r="J23" s="110">
        <f t="shared" si="3"/>
        <v>94.8426349606635</v>
      </c>
      <c r="K23" s="106" t="str">
        <f t="shared" si="2"/>
        <v>C</v>
      </c>
    </row>
    <row r="24" ht="24" spans="1:11">
      <c r="A24" s="106" t="s">
        <v>36</v>
      </c>
      <c r="B24" s="107" t="s">
        <v>38</v>
      </c>
      <c r="C24" s="106" t="s">
        <v>989</v>
      </c>
      <c r="D24" s="106" t="s">
        <v>297</v>
      </c>
      <c r="E24" s="106" t="s">
        <v>39</v>
      </c>
      <c r="F24" s="108">
        <v>6</v>
      </c>
      <c r="G24" s="109">
        <v>1410.84</v>
      </c>
      <c r="H24" s="109">
        <f t="shared" si="0"/>
        <v>8465.04</v>
      </c>
      <c r="I24" s="110">
        <f t="shared" si="1"/>
        <v>1.08341176566051</v>
      </c>
      <c r="J24" s="110">
        <f t="shared" si="3"/>
        <v>95.926046726324</v>
      </c>
      <c r="K24" s="106" t="str">
        <f t="shared" si="2"/>
        <v>C</v>
      </c>
    </row>
    <row r="25" ht="24" spans="1:11">
      <c r="A25" s="106" t="s">
        <v>31</v>
      </c>
      <c r="B25" s="107" t="s">
        <v>33</v>
      </c>
      <c r="C25" s="106" t="s">
        <v>32</v>
      </c>
      <c r="D25" s="106" t="s">
        <v>329</v>
      </c>
      <c r="E25" s="106" t="s">
        <v>34</v>
      </c>
      <c r="F25" s="108">
        <v>12.96</v>
      </c>
      <c r="G25" s="109">
        <v>550.73</v>
      </c>
      <c r="H25" s="109">
        <f t="shared" si="0"/>
        <v>7137.46</v>
      </c>
      <c r="I25" s="110">
        <f t="shared" si="1"/>
        <v>0.913499303125712</v>
      </c>
      <c r="J25" s="110">
        <f t="shared" si="3"/>
        <v>96.8395460294497</v>
      </c>
      <c r="K25" s="106" t="str">
        <f t="shared" si="2"/>
        <v>C</v>
      </c>
    </row>
    <row r="26" ht="36" spans="1:11">
      <c r="A26" s="106" t="s">
        <v>41</v>
      </c>
      <c r="B26" s="107" t="s">
        <v>42</v>
      </c>
      <c r="C26" s="106" t="s">
        <v>32</v>
      </c>
      <c r="D26" s="106" t="s">
        <v>318</v>
      </c>
      <c r="E26" s="106" t="s">
        <v>43</v>
      </c>
      <c r="F26" s="108">
        <v>6</v>
      </c>
      <c r="G26" s="109">
        <v>996.41</v>
      </c>
      <c r="H26" s="109">
        <f t="shared" si="0"/>
        <v>5978.46</v>
      </c>
      <c r="I26" s="110">
        <f t="shared" si="1"/>
        <v>0.765162823156269</v>
      </c>
      <c r="J26" s="110">
        <f t="shared" si="3"/>
        <v>97.604708852606</v>
      </c>
      <c r="K26" s="106" t="str">
        <f t="shared" si="2"/>
        <v>C</v>
      </c>
    </row>
    <row r="27" ht="24" spans="1:11">
      <c r="A27" s="106" t="s">
        <v>108</v>
      </c>
      <c r="B27" s="107" t="s">
        <v>109</v>
      </c>
      <c r="C27" s="106" t="s">
        <v>32</v>
      </c>
      <c r="D27" s="106" t="s">
        <v>329</v>
      </c>
      <c r="E27" s="106" t="s">
        <v>67</v>
      </c>
      <c r="F27" s="108">
        <v>9.44</v>
      </c>
      <c r="G27" s="109">
        <v>610.34</v>
      </c>
      <c r="H27" s="109">
        <f t="shared" si="0"/>
        <v>5761.61</v>
      </c>
      <c r="I27" s="110">
        <f t="shared" si="1"/>
        <v>0.737408926968716</v>
      </c>
      <c r="J27" s="110">
        <f t="shared" si="3"/>
        <v>98.3421177795747</v>
      </c>
      <c r="K27" s="106" t="str">
        <f t="shared" si="2"/>
        <v>C</v>
      </c>
    </row>
    <row r="28" ht="36" spans="1:11">
      <c r="A28" s="106" t="s">
        <v>114</v>
      </c>
      <c r="B28" s="107" t="s">
        <v>115</v>
      </c>
      <c r="C28" s="106" t="s">
        <v>989</v>
      </c>
      <c r="D28" s="106" t="s">
        <v>329</v>
      </c>
      <c r="E28" s="106" t="s">
        <v>67</v>
      </c>
      <c r="F28" s="108">
        <v>24.55</v>
      </c>
      <c r="G28" s="109">
        <v>185.3</v>
      </c>
      <c r="H28" s="109">
        <f t="shared" si="0"/>
        <v>4549.12</v>
      </c>
      <c r="I28" s="110">
        <f t="shared" si="1"/>
        <v>0.582226443277474</v>
      </c>
      <c r="J28" s="110">
        <f t="shared" si="3"/>
        <v>98.9243442228522</v>
      </c>
      <c r="K28" s="106" t="str">
        <f t="shared" si="2"/>
        <v>C</v>
      </c>
    </row>
    <row r="29" ht="24" spans="1:11">
      <c r="A29" s="106" t="s">
        <v>49</v>
      </c>
      <c r="B29" s="107" t="s">
        <v>50</v>
      </c>
      <c r="C29" s="106" t="s">
        <v>989</v>
      </c>
      <c r="D29" s="106" t="s">
        <v>297</v>
      </c>
      <c r="E29" s="106" t="s">
        <v>47</v>
      </c>
      <c r="F29" s="108">
        <v>3</v>
      </c>
      <c r="G29" s="109">
        <v>1038.53</v>
      </c>
      <c r="H29" s="109">
        <f t="shared" si="0"/>
        <v>3115.59</v>
      </c>
      <c r="I29" s="110">
        <f t="shared" si="1"/>
        <v>0.398753799506468</v>
      </c>
      <c r="J29" s="110">
        <f t="shared" si="3"/>
        <v>99.3230980223586</v>
      </c>
      <c r="K29" s="106" t="str">
        <f t="shared" si="2"/>
        <v>C</v>
      </c>
    </row>
    <row r="30" ht="24" spans="1:11">
      <c r="A30" s="106" t="s">
        <v>45</v>
      </c>
      <c r="B30" s="107" t="s">
        <v>46</v>
      </c>
      <c r="C30" s="106" t="s">
        <v>989</v>
      </c>
      <c r="D30" s="106" t="s">
        <v>297</v>
      </c>
      <c r="E30" s="106" t="s">
        <v>47</v>
      </c>
      <c r="F30" s="108">
        <v>3</v>
      </c>
      <c r="G30" s="109">
        <v>1038.53</v>
      </c>
      <c r="H30" s="109">
        <f t="shared" si="0"/>
        <v>3115.59</v>
      </c>
      <c r="I30" s="110">
        <f t="shared" si="1"/>
        <v>0.398753799506468</v>
      </c>
      <c r="J30" s="110">
        <f t="shared" si="3"/>
        <v>99.7218518218651</v>
      </c>
      <c r="K30" s="106" t="str">
        <f t="shared" si="2"/>
        <v>C</v>
      </c>
    </row>
    <row r="31" ht="24" spans="1:11">
      <c r="A31" s="106" t="s">
        <v>131</v>
      </c>
      <c r="B31" s="107" t="s">
        <v>132</v>
      </c>
      <c r="C31" s="106" t="s">
        <v>32</v>
      </c>
      <c r="D31" s="106" t="s">
        <v>329</v>
      </c>
      <c r="E31" s="106" t="s">
        <v>133</v>
      </c>
      <c r="F31" s="108">
        <v>9</v>
      </c>
      <c r="G31" s="109">
        <v>123.3</v>
      </c>
      <c r="H31" s="109">
        <f t="shared" si="0"/>
        <v>1109.7</v>
      </c>
      <c r="I31" s="110">
        <f t="shared" si="1"/>
        <v>0.142026740139854</v>
      </c>
      <c r="J31" s="110">
        <f t="shared" si="3"/>
        <v>99.8638785620049</v>
      </c>
      <c r="K31" s="106" t="str">
        <f t="shared" si="2"/>
        <v>C</v>
      </c>
    </row>
    <row r="32" ht="24" spans="1:11">
      <c r="A32" s="106" t="s">
        <v>138</v>
      </c>
      <c r="B32" s="107" t="s">
        <v>139</v>
      </c>
      <c r="C32" s="106" t="s">
        <v>989</v>
      </c>
      <c r="D32" s="106" t="s">
        <v>329</v>
      </c>
      <c r="E32" s="106" t="s">
        <v>34</v>
      </c>
      <c r="F32" s="108">
        <v>12.96</v>
      </c>
      <c r="G32" s="109">
        <v>43.18</v>
      </c>
      <c r="H32" s="109">
        <f t="shared" si="0"/>
        <v>559.61</v>
      </c>
      <c r="I32" s="110">
        <f t="shared" si="1"/>
        <v>0.0716225863293356</v>
      </c>
      <c r="J32" s="110">
        <f t="shared" si="3"/>
        <v>99.9355011483343</v>
      </c>
      <c r="K32" s="106" t="str">
        <f t="shared" si="2"/>
        <v>C</v>
      </c>
    </row>
    <row r="33" ht="24" spans="1:11">
      <c r="A33" s="106" t="s">
        <v>135</v>
      </c>
      <c r="B33" s="107" t="s">
        <v>136</v>
      </c>
      <c r="C33" s="106" t="s">
        <v>989</v>
      </c>
      <c r="D33" s="106" t="s">
        <v>329</v>
      </c>
      <c r="E33" s="106" t="s">
        <v>47</v>
      </c>
      <c r="F33" s="108">
        <v>3</v>
      </c>
      <c r="G33" s="109">
        <v>167.97</v>
      </c>
      <c r="H33" s="109">
        <f t="shared" si="0"/>
        <v>503.91</v>
      </c>
      <c r="I33" s="110">
        <f t="shared" si="1"/>
        <v>0.0644937322013822</v>
      </c>
      <c r="J33" s="110">
        <f t="shared" si="3"/>
        <v>99.9999948805357</v>
      </c>
      <c r="K33" s="106" t="str">
        <f t="shared" si="2"/>
        <v>C</v>
      </c>
    </row>
    <row r="34" ht="18" customHeight="1" spans="1:11">
      <c r="A34" s="56"/>
      <c r="B34" s="56"/>
      <c r="C34" s="57" t="s">
        <v>983</v>
      </c>
      <c r="D34" s="57"/>
      <c r="E34" s="57"/>
      <c r="F34" s="57"/>
      <c r="G34" s="56"/>
      <c r="H34" s="56"/>
      <c r="I34" s="56"/>
      <c r="J34" s="56"/>
      <c r="K34" s="56"/>
    </row>
    <row r="35" ht="18" customHeight="1" spans="1:11">
      <c r="A35" s="56"/>
      <c r="B35" s="56"/>
      <c r="C35" s="56"/>
      <c r="D35" s="56"/>
      <c r="E35" s="56"/>
      <c r="F35" s="56"/>
      <c r="G35" s="57" t="str">
        <f>"Subtotal até "&amp;TRUNC(J33,2)&amp;"%"</f>
        <v>Subtotal até 99,99%</v>
      </c>
      <c r="H35" s="57"/>
      <c r="I35" s="111">
        <f>SUM(H4:H33)</f>
        <v>781331.7</v>
      </c>
      <c r="J35" s="111"/>
      <c r="K35" s="111"/>
    </row>
    <row r="36" ht="18" customHeight="1" spans="1:11">
      <c r="A36" s="56"/>
      <c r="B36" s="56"/>
      <c r="C36" s="56"/>
      <c r="D36" s="56"/>
      <c r="E36" s="56"/>
      <c r="F36" s="56"/>
      <c r="G36" s="57" t="s">
        <v>992</v>
      </c>
      <c r="H36" s="57"/>
      <c r="I36" s="111">
        <f>I37-I35</f>
        <v>0.0400000003864989</v>
      </c>
      <c r="J36" s="111"/>
      <c r="K36" s="111"/>
    </row>
    <row r="37" ht="18" customHeight="1" spans="1:11">
      <c r="A37" s="56"/>
      <c r="B37" s="56"/>
      <c r="C37" s="56"/>
      <c r="D37" s="56"/>
      <c r="E37" s="56"/>
      <c r="F37" s="56"/>
      <c r="G37" s="57" t="s">
        <v>993</v>
      </c>
      <c r="H37" s="57"/>
      <c r="I37" s="111">
        <v>781331.74</v>
      </c>
      <c r="J37" s="111"/>
      <c r="K37" s="111"/>
    </row>
    <row r="38" ht="22.05" customHeight="1" spans="1:11">
      <c r="A38" s="68" t="s">
        <v>19</v>
      </c>
      <c r="B38" s="68"/>
      <c r="C38" s="68"/>
      <c r="D38" s="68"/>
      <c r="E38" s="68"/>
      <c r="F38" s="68"/>
      <c r="G38" s="68"/>
      <c r="H38" s="68"/>
      <c r="I38" s="68"/>
      <c r="J38" s="68"/>
      <c r="K38" s="68"/>
    </row>
  </sheetData>
  <mergeCells count="10">
    <mergeCell ref="A1:K1"/>
    <mergeCell ref="B2:C2"/>
    <mergeCell ref="C34:F34"/>
    <mergeCell ref="G35:H35"/>
    <mergeCell ref="I35:K35"/>
    <mergeCell ref="G36:H36"/>
    <mergeCell ref="I36:K36"/>
    <mergeCell ref="G37:H37"/>
    <mergeCell ref="I37:K37"/>
    <mergeCell ref="A38:K38"/>
  </mergeCells>
  <pageMargins left="0.5" right="0.5" top="0.5" bottom="0.5" header="0" footer="0"/>
  <pageSetup paperSize="9" scale="55" orientation="portrait"/>
  <headerFooter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T9"/>
  <sheetViews>
    <sheetView view="pageBreakPreview" zoomScaleNormal="100" workbookViewId="0">
      <selection activeCell="J15" sqref="J15"/>
    </sheetView>
  </sheetViews>
  <sheetFormatPr defaultColWidth="9" defaultRowHeight="12"/>
  <cols>
    <col min="1" max="1" width="5.78095238095238" style="70" customWidth="1"/>
    <col min="2" max="2" width="25" style="70" customWidth="1"/>
    <col min="3" max="3" width="5.33333333333333" style="70" customWidth="1"/>
    <col min="4" max="4" width="12.2190476190476" style="70" customWidth="1"/>
    <col min="5" max="5" width="5" style="70" customWidth="1"/>
    <col min="6" max="6" width="12.2190476190476" style="70" customWidth="1"/>
    <col min="7" max="7" width="5" style="70" customWidth="1"/>
    <col min="8" max="8" width="12.2190476190476" style="70" customWidth="1"/>
    <col min="9" max="9" width="5" style="70" customWidth="1"/>
    <col min="10" max="10" width="12.2190476190476" style="70" customWidth="1"/>
    <col min="11" max="11" width="5" style="70" customWidth="1"/>
    <col min="12" max="12" width="1.33333333333333" style="70" customWidth="1"/>
    <col min="13" max="13" width="13.8857142857143" style="70" customWidth="1"/>
    <col min="14" max="14" width="5" style="70" customWidth="1"/>
    <col min="15" max="15" width="12.2190476190476" style="70" customWidth="1"/>
    <col min="16" max="16" width="8.33333333333333" style="70" customWidth="1"/>
    <col min="17" max="17" width="12.552380952381" style="70" customWidth="1"/>
    <col min="18" max="18" width="6.44761904761905" style="70" customWidth="1"/>
    <col min="19" max="19" width="13.8857142857143" style="70" customWidth="1"/>
    <col min="20" max="20" width="133.114285714286" style="70" customWidth="1"/>
    <col min="21" max="16384" width="8.88571428571429" style="70"/>
  </cols>
  <sheetData>
    <row r="1" ht="99" customHeight="1" spans="1:20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</row>
    <row r="2" customHeight="1" spans="1:20">
      <c r="A2" s="72" t="s">
        <v>0</v>
      </c>
      <c r="B2" s="72" t="s">
        <v>1</v>
      </c>
      <c r="C2" s="72" t="s">
        <v>4</v>
      </c>
      <c r="D2" s="72" t="s">
        <v>994</v>
      </c>
      <c r="E2" s="72" t="s">
        <v>995</v>
      </c>
      <c r="F2" s="72"/>
      <c r="G2" s="72" t="s">
        <v>996</v>
      </c>
      <c r="H2" s="72"/>
      <c r="I2" s="72" t="s">
        <v>997</v>
      </c>
      <c r="J2" s="72"/>
      <c r="K2" s="72" t="s">
        <v>998</v>
      </c>
      <c r="L2" s="72"/>
      <c r="M2" s="72"/>
      <c r="N2" s="72" t="s">
        <v>999</v>
      </c>
      <c r="O2" s="72"/>
      <c r="P2" s="72" t="s">
        <v>1000</v>
      </c>
      <c r="Q2" s="72"/>
      <c r="R2" s="72" t="s">
        <v>1001</v>
      </c>
      <c r="S2" s="72"/>
      <c r="T2" s="71"/>
    </row>
    <row r="3" ht="10.05" customHeight="1" spans="1:20">
      <c r="A3" s="72"/>
      <c r="B3" s="72"/>
      <c r="C3" s="72"/>
      <c r="D3" s="72"/>
      <c r="E3" s="73" t="s">
        <v>4</v>
      </c>
      <c r="F3" s="73" t="s">
        <v>826</v>
      </c>
      <c r="G3" s="73" t="s">
        <v>4</v>
      </c>
      <c r="H3" s="73" t="s">
        <v>826</v>
      </c>
      <c r="I3" s="73" t="s">
        <v>4</v>
      </c>
      <c r="J3" s="73" t="s">
        <v>826</v>
      </c>
      <c r="K3" s="73" t="s">
        <v>4</v>
      </c>
      <c r="L3" s="73" t="s">
        <v>826</v>
      </c>
      <c r="M3" s="73"/>
      <c r="N3" s="73" t="s">
        <v>4</v>
      </c>
      <c r="O3" s="73" t="s">
        <v>826</v>
      </c>
      <c r="P3" s="73" t="s">
        <v>4</v>
      </c>
      <c r="Q3" s="73" t="s">
        <v>826</v>
      </c>
      <c r="R3" s="73" t="s">
        <v>4</v>
      </c>
      <c r="S3" s="73" t="s">
        <v>826</v>
      </c>
      <c r="T3" s="71"/>
    </row>
    <row r="4" customHeight="1" spans="1:20">
      <c r="A4" s="74" t="s">
        <v>9</v>
      </c>
      <c r="B4" s="75" t="s">
        <v>10</v>
      </c>
      <c r="C4" s="76">
        <f>D4/C7*100</f>
        <v>38.0522017446776</v>
      </c>
      <c r="D4" s="77">
        <v>297313.93</v>
      </c>
      <c r="E4" s="78">
        <v>50.4</v>
      </c>
      <c r="F4" s="77">
        <f>IF(E4&gt;0,IF(AND(SUM(0,E4)=100,R4=100),D4-SUM(0),ROUND(D4*E4/100,2)),"")</f>
        <v>149846.22</v>
      </c>
      <c r="G4" s="78">
        <v>49.6</v>
      </c>
      <c r="H4" s="77">
        <f>IF(G4&gt;0,IF(AND(SUM(0,E4,G4)=100,R4=100),D4-SUM(0,F4),ROUND(D4*G4/100,2)),"")</f>
        <v>147467.71</v>
      </c>
      <c r="I4" s="79"/>
      <c r="J4" s="80" t="str">
        <f>IF(I4&gt;0,IF(AND(SUM(0,E4,G4,I4)=100,R4=100),D4-SUM(0,F4,H4),ROUND(D4*I4/100,2)),"")</f>
        <v/>
      </c>
      <c r="K4" s="79"/>
      <c r="L4" s="81" t="str">
        <f>IF(K4&gt;0,IF(AND(SUM(0,E4,G4,I4,K4)=100,R4=100),D4-SUM(0,F4,H4,J4),ROUND(D4*K4/100,2)),"")</f>
        <v/>
      </c>
      <c r="M4" s="80"/>
      <c r="N4" s="79"/>
      <c r="O4" s="80" t="str">
        <f>IF(N4&gt;0,IF(AND(SUM(0,E4,G4,I4,K4,N4)=100,R4=100),D4-SUM(0,F4,H4,J4,L4),ROUND(D4*N4/100,2)),"")</f>
        <v/>
      </c>
      <c r="P4" s="79"/>
      <c r="Q4" s="80" t="str">
        <f>IF(P4&gt;0,IF(AND(SUM(0,E4,G4,I4,K4,N4,P4)=100,R4=100),D4-SUM(0,F4,H4,J4,L4,O4),ROUND(D4*P4/100,2)),"")</f>
        <v/>
      </c>
      <c r="R4" s="76">
        <f t="shared" ref="R4:S6" si="0">SUM(0,E4,G4,I4,K4,N4,P4)</f>
        <v>100</v>
      </c>
      <c r="S4" s="82">
        <f t="shared" si="0"/>
        <v>297313.93</v>
      </c>
      <c r="T4" s="71"/>
    </row>
    <row r="5" customHeight="1" spans="1:20">
      <c r="A5" s="74" t="s">
        <v>11</v>
      </c>
      <c r="B5" s="75" t="s">
        <v>12</v>
      </c>
      <c r="C5" s="76">
        <f>D5/C7*100</f>
        <v>35.3822833307655</v>
      </c>
      <c r="D5" s="77">
        <v>276453.01</v>
      </c>
      <c r="E5" s="79"/>
      <c r="F5" s="80" t="str">
        <f>IF(E5&gt;0,IF(AND(SUM(0,E5)=100,R5=100),D5-SUM(0),ROUND(D5*E5/100,2)),"")</f>
        <v/>
      </c>
      <c r="G5" s="79"/>
      <c r="H5" s="80" t="str">
        <f>IF(G5&gt;0,IF(AND(SUM(0,E5,G5)=100,R5=100),D5-SUM(0,F5),ROUND(D5*G5/100,2)),"")</f>
        <v/>
      </c>
      <c r="I5" s="78">
        <v>50</v>
      </c>
      <c r="J5" s="77">
        <f>IF(I5&gt;0,IF(AND(SUM(0,E5,G5,I5)=100,R5=100),D5-SUM(0,F5,H5),ROUND(D5*I5/100,2)),"")</f>
        <v>138226.51</v>
      </c>
      <c r="K5" s="78">
        <v>50</v>
      </c>
      <c r="L5" s="77">
        <f>IF(K5&gt;0,IF(AND(SUM(0,E5,G5,I5,K5)=100,R5=100),D5-SUM(0,F5,H5,J5),ROUND(D5*K5/100,2)),"")</f>
        <v>138226.5</v>
      </c>
      <c r="M5" s="77"/>
      <c r="N5" s="79"/>
      <c r="O5" s="80" t="str">
        <f>IF(N5&gt;0,IF(AND(SUM(0,E5,G5,I5,K5,N5)=100,R5=100),D5-SUM(0,F5,H5,J5,L5),ROUND(D5*N5/100,2)),"")</f>
        <v/>
      </c>
      <c r="P5" s="79"/>
      <c r="Q5" s="80" t="str">
        <f>IF(P5&gt;0,IF(AND(SUM(0,E5,G5,I5,K5,N5,P5)=100,R5=100),D5-SUM(0,F5,H5,J5,L5,O5),ROUND(D5*P5/100,2)),"")</f>
        <v/>
      </c>
      <c r="R5" s="76">
        <f t="shared" si="0"/>
        <v>100</v>
      </c>
      <c r="S5" s="82">
        <f t="shared" si="0"/>
        <v>276453.01</v>
      </c>
      <c r="T5" s="71"/>
    </row>
    <row r="6" customHeight="1" spans="1:20">
      <c r="A6" s="74" t="s">
        <v>13</v>
      </c>
      <c r="B6" s="75" t="s">
        <v>14</v>
      </c>
      <c r="C6" s="76">
        <f>D6/C7*100</f>
        <v>26.5655149245569</v>
      </c>
      <c r="D6" s="77">
        <v>207564.8</v>
      </c>
      <c r="E6" s="79"/>
      <c r="F6" s="80" t="str">
        <f>IF(E6&gt;0,IF(AND(SUM(0,E6)=100,R6=100),D6-SUM(0),ROUND(D6*E6/100,2)),"")</f>
        <v/>
      </c>
      <c r="G6" s="79"/>
      <c r="H6" s="80" t="str">
        <f>IF(G6&gt;0,IF(AND(SUM(0,E6,G6)=100,R6=100),D6-SUM(0,F6),ROUND(D6*G6/100,2)),"")</f>
        <v/>
      </c>
      <c r="I6" s="79"/>
      <c r="J6" s="80" t="str">
        <f>IF(I6&gt;0,IF(AND(SUM(0,E6,G6,I6)=100,R6=100),D6-SUM(0,F6,H6),ROUND(D6*I6/100,2)),"")</f>
        <v/>
      </c>
      <c r="K6" s="79"/>
      <c r="L6" s="81" t="str">
        <f>IF(K6&gt;0,IF(AND(SUM(0,E6,G6,I6,K6)=100,R6=100),D6-SUM(0,F6,H6,J6),ROUND(D6*K6/100,2)),"")</f>
        <v/>
      </c>
      <c r="M6" s="80"/>
      <c r="N6" s="78">
        <v>50</v>
      </c>
      <c r="O6" s="77">
        <f>IF(N6&gt;0,IF(AND(SUM(0,E6,G6,I6,K6,N6)=100,R6=100),D6-SUM(0,F6,H6,J6,L6),ROUND(D6*N6/100,2)),"")</f>
        <v>103782.4</v>
      </c>
      <c r="P6" s="78">
        <v>50</v>
      </c>
      <c r="Q6" s="77">
        <f>IF(P6&gt;0,IF(AND(SUM(0,E6,G6,I6,K6,N6,P6)=100,R6=100),D6-SUM(0,F6,H6,J6,L6,O6),ROUND(D6*P6/100,2)),"")</f>
        <v>103782.4</v>
      </c>
      <c r="R6" s="76">
        <f t="shared" si="0"/>
        <v>100</v>
      </c>
      <c r="S6" s="82">
        <f t="shared" si="0"/>
        <v>207564.8</v>
      </c>
      <c r="T6" s="71"/>
    </row>
    <row r="7" customHeight="1" spans="1:20">
      <c r="A7" s="83"/>
      <c r="B7" s="84"/>
      <c r="C7" s="85">
        <f>SUM(D4,D5,D6)</f>
        <v>781331.74</v>
      </c>
      <c r="D7" s="85"/>
      <c r="E7" s="86">
        <f>F7/C7*100</f>
        <v>19.1783095871672</v>
      </c>
      <c r="F7" s="87">
        <f>SUM(F4,F5,F6)</f>
        <v>149846.22</v>
      </c>
      <c r="G7" s="86">
        <f>H7/C7*100</f>
        <v>18.8738921575105</v>
      </c>
      <c r="H7" s="87">
        <f>SUM(H4,H5,H6)</f>
        <v>147467.71</v>
      </c>
      <c r="I7" s="86">
        <f>J7/C7*100</f>
        <v>17.6911423053158</v>
      </c>
      <c r="J7" s="87">
        <f>SUM(J4,J5,J6)</f>
        <v>138226.51</v>
      </c>
      <c r="K7" s="86">
        <f>L7/C7*100</f>
        <v>17.6911410254497</v>
      </c>
      <c r="L7" s="87">
        <f>SUM(L4,L5,L6)</f>
        <v>138226.5</v>
      </c>
      <c r="M7" s="87"/>
      <c r="N7" s="86">
        <f>O7/C7*100</f>
        <v>13.2827574622784</v>
      </c>
      <c r="O7" s="87">
        <f>SUM(O4,O5,O6)</f>
        <v>103782.4</v>
      </c>
      <c r="P7" s="86">
        <f>Q7/C7*100</f>
        <v>13.2827574622784</v>
      </c>
      <c r="Q7" s="87">
        <f>SUM(Q4,Q5,Q6)</f>
        <v>103782.4</v>
      </c>
      <c r="R7" s="83"/>
      <c r="S7" s="88">
        <f>Q8</f>
        <v>781331.74</v>
      </c>
      <c r="T7" s="71"/>
    </row>
    <row r="8" customHeight="1" spans="1:20">
      <c r="A8" s="89"/>
      <c r="B8" s="90"/>
      <c r="C8" s="90"/>
      <c r="D8" s="91"/>
      <c r="E8" s="86">
        <f>F8/C7*100</f>
        <v>19.1783095871672</v>
      </c>
      <c r="F8" s="88">
        <f>F7</f>
        <v>149846.22</v>
      </c>
      <c r="G8" s="86">
        <f>H8/C7*100</f>
        <v>38.0522017446776</v>
      </c>
      <c r="H8" s="88">
        <f>H7+F8</f>
        <v>297313.93</v>
      </c>
      <c r="I8" s="86">
        <f>J8/C7*100</f>
        <v>55.7433440499934</v>
      </c>
      <c r="J8" s="88">
        <f>J7+H8</f>
        <v>435540.44</v>
      </c>
      <c r="K8" s="86">
        <f>L8/C7*100</f>
        <v>73.4344850754431</v>
      </c>
      <c r="L8" s="88">
        <f>L7+J8</f>
        <v>573766.94</v>
      </c>
      <c r="M8" s="88"/>
      <c r="N8" s="86">
        <f>O8/C7*100</f>
        <v>86.7172425377215</v>
      </c>
      <c r="O8" s="88">
        <f>O7+L8</f>
        <v>677549.34</v>
      </c>
      <c r="P8" s="86">
        <f>Q8/C7*100</f>
        <v>100</v>
      </c>
      <c r="Q8" s="88">
        <f>Q7+O8</f>
        <v>781331.74</v>
      </c>
      <c r="R8" s="89"/>
      <c r="S8" s="88"/>
      <c r="T8" s="71"/>
    </row>
    <row r="9" ht="22.05" customHeight="1" spans="1:20">
      <c r="A9" s="92" t="s">
        <v>19</v>
      </c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3"/>
    </row>
  </sheetData>
  <mergeCells count="19">
    <mergeCell ref="A1:L1"/>
    <mergeCell ref="E2:F2"/>
    <mergeCell ref="G2:H2"/>
    <mergeCell ref="I2:J2"/>
    <mergeCell ref="K2:M2"/>
    <mergeCell ref="N2:O2"/>
    <mergeCell ref="P2:Q2"/>
    <mergeCell ref="R2:S2"/>
    <mergeCell ref="L3:M3"/>
    <mergeCell ref="L5:M5"/>
    <mergeCell ref="C7:D7"/>
    <mergeCell ref="L7:M7"/>
    <mergeCell ref="L8:M8"/>
    <mergeCell ref="A9:S9"/>
    <mergeCell ref="A2:A3"/>
    <mergeCell ref="B2:B3"/>
    <mergeCell ref="C2:C3"/>
    <mergeCell ref="D2:D3"/>
    <mergeCell ref="S7:S8"/>
  </mergeCells>
  <pageMargins left="0.5" right="0.5" top="0.5" bottom="0.5" header="0" footer="0"/>
  <pageSetup paperSize="77" orientation="landscape"/>
  <headerFooter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D49"/>
  <sheetViews>
    <sheetView view="pageBreakPreview" zoomScale="80" zoomScaleNormal="100" workbookViewId="0">
      <selection activeCell="B10" sqref="B10:C10"/>
    </sheetView>
  </sheetViews>
  <sheetFormatPr defaultColWidth="9" defaultRowHeight="12" outlineLevelCol="3"/>
  <cols>
    <col min="1" max="1" width="9.33333333333333" style="54" customWidth="1"/>
    <col min="2" max="2" width="60.3333333333333" style="54" customWidth="1"/>
    <col min="3" max="3" width="8.33333333333333" style="54" customWidth="1"/>
    <col min="4" max="4" width="37.447619047619" style="54" customWidth="1"/>
    <col min="5" max="16384" width="8.88571428571429" style="54"/>
  </cols>
  <sheetData>
    <row r="1" ht="99" customHeight="1" spans="1:4">
      <c r="A1" s="55"/>
      <c r="B1" s="55"/>
      <c r="C1" s="55"/>
      <c r="D1" s="55"/>
    </row>
    <row r="2" customHeight="1" spans="1:4">
      <c r="A2" s="56"/>
      <c r="B2" s="57" t="s">
        <v>983</v>
      </c>
      <c r="C2" s="57"/>
      <c r="D2" s="57"/>
    </row>
    <row r="3" ht="15" customHeight="1" spans="1:4">
      <c r="A3" s="58" t="s">
        <v>1002</v>
      </c>
      <c r="B3" s="58" t="s">
        <v>1</v>
      </c>
      <c r="C3" s="58" t="s">
        <v>4</v>
      </c>
      <c r="D3" s="56"/>
    </row>
    <row r="4" ht="7.95" customHeight="1" spans="1:4">
      <c r="A4" s="56"/>
      <c r="B4" s="57"/>
      <c r="C4" s="57"/>
      <c r="D4" s="56"/>
    </row>
    <row r="5" ht="13.05" customHeight="1" spans="1:4">
      <c r="A5" s="56"/>
      <c r="B5" s="60" t="s">
        <v>1003</v>
      </c>
      <c r="C5" s="56"/>
      <c r="D5" s="56"/>
    </row>
    <row r="6" ht="13.05" customHeight="1" spans="1:4">
      <c r="A6" s="61" t="s">
        <v>1004</v>
      </c>
      <c r="B6" s="62" t="s">
        <v>1005</v>
      </c>
      <c r="C6" s="64">
        <v>0.32</v>
      </c>
      <c r="D6" s="56"/>
    </row>
    <row r="7" ht="13.05" customHeight="1" spans="1:4">
      <c r="A7" s="61" t="s">
        <v>389</v>
      </c>
      <c r="B7" s="62" t="s">
        <v>1006</v>
      </c>
      <c r="C7" s="64">
        <v>2.73</v>
      </c>
      <c r="D7" s="56"/>
    </row>
    <row r="8" ht="15" customHeight="1" spans="1:4">
      <c r="A8" s="56"/>
      <c r="B8" s="65" t="s">
        <v>301</v>
      </c>
      <c r="C8" s="66">
        <v>3.05</v>
      </c>
      <c r="D8" s="56"/>
    </row>
    <row r="9" ht="15" customHeight="1" spans="1:4">
      <c r="A9" s="56"/>
      <c r="B9" s="57" t="s">
        <v>983</v>
      </c>
      <c r="C9" s="57"/>
      <c r="D9" s="56"/>
    </row>
    <row r="10" ht="7.95" customHeight="1" spans="1:4">
      <c r="A10" s="56"/>
      <c r="B10" s="57"/>
      <c r="C10" s="57"/>
      <c r="D10" s="56"/>
    </row>
    <row r="11" ht="13.05" customHeight="1" spans="1:4">
      <c r="A11" s="56"/>
      <c r="B11" s="60" t="s">
        <v>1007</v>
      </c>
      <c r="C11" s="56"/>
      <c r="D11" s="56"/>
    </row>
    <row r="12" ht="13.05" customHeight="1" spans="1:4">
      <c r="A12" s="61" t="s">
        <v>1008</v>
      </c>
      <c r="B12" s="62" t="s">
        <v>1009</v>
      </c>
      <c r="C12" s="64">
        <v>3.8</v>
      </c>
      <c r="D12" s="56"/>
    </row>
    <row r="13" ht="13.05" customHeight="1" spans="1:4">
      <c r="A13" s="61" t="s">
        <v>1010</v>
      </c>
      <c r="B13" s="62" t="s">
        <v>1011</v>
      </c>
      <c r="C13" s="64">
        <v>1.02</v>
      </c>
      <c r="D13" s="56"/>
    </row>
    <row r="14" ht="13.05" customHeight="1" spans="1:4">
      <c r="A14" s="61" t="s">
        <v>1012</v>
      </c>
      <c r="B14" s="62" t="s">
        <v>1013</v>
      </c>
      <c r="C14" s="64">
        <v>0.5</v>
      </c>
      <c r="D14" s="56"/>
    </row>
    <row r="15" ht="15" customHeight="1" spans="1:4">
      <c r="A15" s="56"/>
      <c r="B15" s="65" t="s">
        <v>301</v>
      </c>
      <c r="C15" s="66">
        <v>5.32</v>
      </c>
      <c r="D15" s="56"/>
    </row>
    <row r="16" ht="15" customHeight="1" spans="1:4">
      <c r="A16" s="56"/>
      <c r="B16" s="57" t="s">
        <v>983</v>
      </c>
      <c r="C16" s="57"/>
      <c r="D16" s="56"/>
    </row>
    <row r="17" ht="7.95" customHeight="1" spans="1:4">
      <c r="A17" s="56"/>
      <c r="B17" s="57"/>
      <c r="C17" s="57"/>
      <c r="D17" s="56"/>
    </row>
    <row r="18" ht="13.05" customHeight="1" spans="1:4">
      <c r="A18" s="59" t="s">
        <v>1014</v>
      </c>
      <c r="B18" s="60" t="s">
        <v>1015</v>
      </c>
      <c r="C18" s="56"/>
      <c r="D18" s="56"/>
    </row>
    <row r="19" ht="13.05" customHeight="1" spans="1:4">
      <c r="A19" s="61"/>
      <c r="B19" s="62" t="s">
        <v>1016</v>
      </c>
      <c r="C19" s="64">
        <v>3</v>
      </c>
      <c r="D19" s="56"/>
    </row>
    <row r="20" ht="13.05" customHeight="1" spans="1:4">
      <c r="A20" s="61"/>
      <c r="B20" s="62" t="s">
        <v>1017</v>
      </c>
      <c r="C20" s="64">
        <v>4</v>
      </c>
      <c r="D20" s="56"/>
    </row>
    <row r="21" ht="13.05" customHeight="1" spans="1:4">
      <c r="A21" s="61"/>
      <c r="B21" s="62" t="s">
        <v>1018</v>
      </c>
      <c r="C21" s="64">
        <v>0.65</v>
      </c>
      <c r="D21" s="56"/>
    </row>
    <row r="22" ht="15" customHeight="1" spans="1:4">
      <c r="A22" s="56"/>
      <c r="B22" s="65" t="s">
        <v>301</v>
      </c>
      <c r="C22" s="66">
        <v>7.65</v>
      </c>
      <c r="D22" s="56"/>
    </row>
    <row r="23" ht="15" customHeight="1" spans="1:4">
      <c r="A23" s="56"/>
      <c r="B23" s="57" t="s">
        <v>983</v>
      </c>
      <c r="C23" s="57"/>
      <c r="D23" s="56"/>
    </row>
    <row r="24" ht="25.95" customHeight="1" spans="1:4">
      <c r="A24" s="56"/>
      <c r="B24" s="69" t="s">
        <v>1019</v>
      </c>
      <c r="C24" s="69"/>
      <c r="D24" s="56"/>
    </row>
    <row r="25" ht="43.95" customHeight="1" spans="1:4">
      <c r="A25" s="56"/>
      <c r="B25" s="55"/>
      <c r="C25" s="55"/>
      <c r="D25" s="56"/>
    </row>
    <row r="26" customHeight="1" spans="1:4">
      <c r="A26" s="56"/>
      <c r="B26" s="57" t="s">
        <v>983</v>
      </c>
      <c r="C26" s="57"/>
      <c r="D26" s="57"/>
    </row>
    <row r="27" ht="15" customHeight="1" spans="1:4">
      <c r="A27" s="58" t="s">
        <v>1002</v>
      </c>
      <c r="B27" s="58" t="s">
        <v>1</v>
      </c>
      <c r="C27" s="58" t="s">
        <v>4</v>
      </c>
      <c r="D27" s="56"/>
    </row>
    <row r="28" ht="7.95" customHeight="1" spans="1:4">
      <c r="A28" s="56"/>
      <c r="B28" s="57"/>
      <c r="C28" s="57"/>
      <c r="D28" s="56"/>
    </row>
    <row r="29" ht="13.05" customHeight="1" spans="1:4">
      <c r="A29" s="56"/>
      <c r="B29" s="60" t="s">
        <v>1003</v>
      </c>
      <c r="C29" s="56"/>
      <c r="D29" s="56"/>
    </row>
    <row r="30" ht="13.05" customHeight="1" spans="1:4">
      <c r="A30" s="61" t="s">
        <v>1004</v>
      </c>
      <c r="B30" s="62" t="s">
        <v>1005</v>
      </c>
      <c r="C30" s="64">
        <v>0.3</v>
      </c>
      <c r="D30" s="56"/>
    </row>
    <row r="31" ht="13.05" customHeight="1" spans="1:4">
      <c r="A31" s="61" t="s">
        <v>389</v>
      </c>
      <c r="B31" s="62" t="s">
        <v>1006</v>
      </c>
      <c r="C31" s="64">
        <v>2.73</v>
      </c>
      <c r="D31" s="56"/>
    </row>
    <row r="32" ht="15" customHeight="1" spans="1:4">
      <c r="A32" s="56"/>
      <c r="B32" s="65" t="s">
        <v>301</v>
      </c>
      <c r="C32" s="66">
        <v>3.03</v>
      </c>
      <c r="D32" s="56"/>
    </row>
    <row r="33" ht="15" customHeight="1" spans="1:4">
      <c r="A33" s="56"/>
      <c r="B33" s="57" t="s">
        <v>983</v>
      </c>
      <c r="C33" s="57"/>
      <c r="D33" s="56"/>
    </row>
    <row r="34" ht="7.95" customHeight="1" spans="1:4">
      <c r="A34" s="56"/>
      <c r="B34" s="57"/>
      <c r="C34" s="57"/>
      <c r="D34" s="56"/>
    </row>
    <row r="35" ht="13.05" customHeight="1" spans="1:4">
      <c r="A35" s="56"/>
      <c r="B35" s="60" t="s">
        <v>1007</v>
      </c>
      <c r="C35" s="56"/>
      <c r="D35" s="56"/>
    </row>
    <row r="36" ht="13.05" customHeight="1" spans="1:4">
      <c r="A36" s="61" t="s">
        <v>1008</v>
      </c>
      <c r="B36" s="62" t="s">
        <v>1009</v>
      </c>
      <c r="C36" s="64">
        <v>1.5</v>
      </c>
      <c r="D36" s="56"/>
    </row>
    <row r="37" ht="13.05" customHeight="1" spans="1:4">
      <c r="A37" s="61" t="s">
        <v>1010</v>
      </c>
      <c r="B37" s="62" t="s">
        <v>1011</v>
      </c>
      <c r="C37" s="64">
        <v>0.85</v>
      </c>
      <c r="D37" s="56"/>
    </row>
    <row r="38" ht="13.05" customHeight="1" spans="1:4">
      <c r="A38" s="61" t="s">
        <v>1012</v>
      </c>
      <c r="B38" s="62" t="s">
        <v>1013</v>
      </c>
      <c r="C38" s="64">
        <v>0.56</v>
      </c>
      <c r="D38" s="56"/>
    </row>
    <row r="39" ht="15" customHeight="1" spans="1:4">
      <c r="A39" s="56"/>
      <c r="B39" s="65" t="s">
        <v>301</v>
      </c>
      <c r="C39" s="66">
        <v>2.91</v>
      </c>
      <c r="D39" s="56"/>
    </row>
    <row r="40" ht="15" customHeight="1" spans="1:4">
      <c r="A40" s="56"/>
      <c r="B40" s="57" t="s">
        <v>983</v>
      </c>
      <c r="C40" s="57"/>
      <c r="D40" s="56"/>
    </row>
    <row r="41" ht="7.95" customHeight="1" spans="1:4">
      <c r="A41" s="56"/>
      <c r="B41" s="57"/>
      <c r="C41" s="57"/>
      <c r="D41" s="56"/>
    </row>
    <row r="42" ht="13.05" customHeight="1" spans="1:4">
      <c r="A42" s="59" t="s">
        <v>1014</v>
      </c>
      <c r="B42" s="60" t="s">
        <v>1015</v>
      </c>
      <c r="C42" s="56"/>
      <c r="D42" s="56"/>
    </row>
    <row r="43" ht="13.05" customHeight="1" spans="1:4">
      <c r="A43" s="61"/>
      <c r="B43" s="62" t="s">
        <v>1016</v>
      </c>
      <c r="C43" s="64">
        <v>3</v>
      </c>
      <c r="D43" s="56"/>
    </row>
    <row r="44" ht="13.05" customHeight="1" spans="1:4">
      <c r="A44" s="61"/>
      <c r="B44" s="62" t="s">
        <v>1018</v>
      </c>
      <c r="C44" s="64">
        <v>0.65</v>
      </c>
      <c r="D44" s="56"/>
    </row>
    <row r="45" ht="15" customHeight="1" spans="1:4">
      <c r="A45" s="56"/>
      <c r="B45" s="65" t="s">
        <v>301</v>
      </c>
      <c r="C45" s="66">
        <v>3.65</v>
      </c>
      <c r="D45" s="56"/>
    </row>
    <row r="46" ht="15" customHeight="1" spans="1:4">
      <c r="A46" s="56"/>
      <c r="B46" s="57" t="s">
        <v>983</v>
      </c>
      <c r="C46" s="57"/>
      <c r="D46" s="56"/>
    </row>
    <row r="47" ht="25.95" customHeight="1" spans="1:4">
      <c r="A47" s="56"/>
      <c r="B47" s="69" t="s">
        <v>1020</v>
      </c>
      <c r="C47" s="69"/>
      <c r="D47" s="56"/>
    </row>
    <row r="48" ht="43.95" customHeight="1" spans="1:4">
      <c r="A48" s="56"/>
      <c r="B48" s="55"/>
      <c r="C48" s="55"/>
      <c r="D48" s="56"/>
    </row>
    <row r="49" ht="22.05" customHeight="1" spans="1:4">
      <c r="A49" s="68" t="s">
        <v>19</v>
      </c>
      <c r="B49" s="68"/>
      <c r="C49" s="68"/>
      <c r="D49" s="68"/>
    </row>
  </sheetData>
  <mergeCells count="20">
    <mergeCell ref="A1:D1"/>
    <mergeCell ref="B2:D2"/>
    <mergeCell ref="B4:C4"/>
    <mergeCell ref="B9:C9"/>
    <mergeCell ref="B10:C10"/>
    <mergeCell ref="B16:C16"/>
    <mergeCell ref="B17:C17"/>
    <mergeCell ref="B23:C23"/>
    <mergeCell ref="B24:C24"/>
    <mergeCell ref="B25:C25"/>
    <mergeCell ref="B26:D26"/>
    <mergeCell ref="B28:C28"/>
    <mergeCell ref="B33:C33"/>
    <mergeCell ref="B34:C34"/>
    <mergeCell ref="B40:C40"/>
    <mergeCell ref="B41:C41"/>
    <mergeCell ref="B46:C46"/>
    <mergeCell ref="B47:C47"/>
    <mergeCell ref="B48:C48"/>
    <mergeCell ref="A49:D49"/>
  </mergeCells>
  <pageMargins left="0.5" right="0.5" top="0.5" bottom="0.5" header="0" footer="0"/>
  <pageSetup paperSize="9" scale="80" orientation="portrait"/>
  <headerFooter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G44"/>
  <sheetViews>
    <sheetView view="pageBreakPreview" zoomScale="80" zoomScaleNormal="100" topLeftCell="A2" workbookViewId="0">
      <selection activeCell="N23" sqref="N23"/>
    </sheetView>
  </sheetViews>
  <sheetFormatPr defaultColWidth="9" defaultRowHeight="12" outlineLevelCol="6"/>
  <cols>
    <col min="1" max="1" width="9.33333333333333" style="54" customWidth="1"/>
    <col min="2" max="2" width="68.6666666666667" style="54" customWidth="1"/>
    <col min="3" max="3" width="8.78095238095238" style="54" customWidth="1"/>
    <col min="4" max="4" width="2.44761904761905" style="54" customWidth="1"/>
    <col min="5" max="5" width="7.66666666666667" style="54" customWidth="1"/>
    <col min="6" max="6" width="3.66666666666667" style="54" customWidth="1"/>
    <col min="7" max="7" width="14.447619047619" style="54" customWidth="1"/>
    <col min="8" max="16384" width="8.88571428571429" style="54"/>
  </cols>
  <sheetData>
    <row r="1" ht="99" customHeight="1" spans="1:7">
      <c r="A1" s="55"/>
      <c r="B1" s="55"/>
      <c r="C1" s="55"/>
      <c r="D1" s="55"/>
      <c r="E1" s="55"/>
      <c r="F1" s="55"/>
      <c r="G1" s="55"/>
    </row>
    <row r="2" customHeight="1" spans="1:7">
      <c r="A2" s="56"/>
      <c r="B2" s="57" t="s">
        <v>983</v>
      </c>
      <c r="C2" s="57"/>
      <c r="D2" s="57"/>
      <c r="E2" s="57"/>
      <c r="F2" s="56"/>
      <c r="G2" s="56"/>
    </row>
    <row r="3" ht="15" customHeight="1" spans="1:7">
      <c r="A3" s="58" t="s">
        <v>1002</v>
      </c>
      <c r="B3" s="58" t="s">
        <v>1</v>
      </c>
      <c r="C3" s="58" t="s">
        <v>1021</v>
      </c>
      <c r="D3" s="58"/>
      <c r="E3" s="58" t="s">
        <v>1022</v>
      </c>
      <c r="F3" s="58"/>
      <c r="G3" s="56"/>
    </row>
    <row r="4" customHeight="1" spans="1:7">
      <c r="A4" s="56"/>
      <c r="B4" s="57" t="s">
        <v>983</v>
      </c>
      <c r="C4" s="57"/>
      <c r="D4" s="56"/>
      <c r="E4" s="56"/>
      <c r="F4" s="56"/>
      <c r="G4" s="56"/>
    </row>
    <row r="5" ht="13.05" customHeight="1" spans="1:7">
      <c r="A5" s="59" t="s">
        <v>1023</v>
      </c>
      <c r="B5" s="60" t="s">
        <v>1024</v>
      </c>
      <c r="C5" s="56"/>
      <c r="D5" s="56"/>
      <c r="E5" s="56"/>
      <c r="F5" s="56"/>
      <c r="G5" s="56"/>
    </row>
    <row r="6" ht="13.05" customHeight="1" spans="1:7">
      <c r="A6" s="61" t="s">
        <v>1025</v>
      </c>
      <c r="B6" s="62" t="s">
        <v>1026</v>
      </c>
      <c r="C6" s="63">
        <v>20</v>
      </c>
      <c r="D6" s="63"/>
      <c r="E6" s="64">
        <v>20</v>
      </c>
      <c r="F6" s="64"/>
      <c r="G6" s="56"/>
    </row>
    <row r="7" ht="13.05" customHeight="1" spans="1:7">
      <c r="A7" s="61" t="s">
        <v>1027</v>
      </c>
      <c r="B7" s="62" t="s">
        <v>1028</v>
      </c>
      <c r="C7" s="63">
        <v>1.5</v>
      </c>
      <c r="D7" s="63"/>
      <c r="E7" s="64">
        <v>1.5</v>
      </c>
      <c r="F7" s="64"/>
      <c r="G7" s="56"/>
    </row>
    <row r="8" ht="13.05" customHeight="1" spans="1:7">
      <c r="A8" s="61" t="s">
        <v>1029</v>
      </c>
      <c r="B8" s="62" t="s">
        <v>1030</v>
      </c>
      <c r="C8" s="63">
        <v>1</v>
      </c>
      <c r="D8" s="63"/>
      <c r="E8" s="64">
        <v>1</v>
      </c>
      <c r="F8" s="64"/>
      <c r="G8" s="56"/>
    </row>
    <row r="9" ht="13.05" customHeight="1" spans="1:7">
      <c r="A9" s="61" t="s">
        <v>1031</v>
      </c>
      <c r="B9" s="62" t="s">
        <v>1032</v>
      </c>
      <c r="C9" s="63">
        <v>0.2</v>
      </c>
      <c r="D9" s="63"/>
      <c r="E9" s="64">
        <v>0.2</v>
      </c>
      <c r="F9" s="64"/>
      <c r="G9" s="56"/>
    </row>
    <row r="10" ht="13.05" customHeight="1" spans="1:7">
      <c r="A10" s="61" t="s">
        <v>1033</v>
      </c>
      <c r="B10" s="62" t="s">
        <v>1034</v>
      </c>
      <c r="C10" s="63">
        <v>0.6</v>
      </c>
      <c r="D10" s="63"/>
      <c r="E10" s="64">
        <v>0.6</v>
      </c>
      <c r="F10" s="64"/>
      <c r="G10" s="56"/>
    </row>
    <row r="11" ht="13.05" customHeight="1" spans="1:7">
      <c r="A11" s="61" t="s">
        <v>1035</v>
      </c>
      <c r="B11" s="62" t="s">
        <v>1036</v>
      </c>
      <c r="C11" s="63">
        <v>2.5</v>
      </c>
      <c r="D11" s="63"/>
      <c r="E11" s="64">
        <v>2.5</v>
      </c>
      <c r="F11" s="64"/>
      <c r="G11" s="56"/>
    </row>
    <row r="12" ht="13.05" customHeight="1" spans="1:7">
      <c r="A12" s="61" t="s">
        <v>1037</v>
      </c>
      <c r="B12" s="62" t="s">
        <v>1038</v>
      </c>
      <c r="C12" s="63">
        <v>3</v>
      </c>
      <c r="D12" s="63"/>
      <c r="E12" s="64">
        <v>3</v>
      </c>
      <c r="F12" s="64"/>
      <c r="G12" s="56"/>
    </row>
    <row r="13" ht="13.05" customHeight="1" spans="1:7">
      <c r="A13" s="61" t="s">
        <v>1039</v>
      </c>
      <c r="B13" s="62" t="s">
        <v>1040</v>
      </c>
      <c r="C13" s="63">
        <v>8</v>
      </c>
      <c r="D13" s="63"/>
      <c r="E13" s="64">
        <v>8</v>
      </c>
      <c r="F13" s="64"/>
      <c r="G13" s="56"/>
    </row>
    <row r="14" ht="13.05" customHeight="1" spans="1:7">
      <c r="A14" s="61" t="s">
        <v>1041</v>
      </c>
      <c r="B14" s="62" t="s">
        <v>1042</v>
      </c>
      <c r="C14" s="63">
        <v>0</v>
      </c>
      <c r="D14" s="63"/>
      <c r="E14" s="64">
        <v>0</v>
      </c>
      <c r="F14" s="64"/>
      <c r="G14" s="56"/>
    </row>
    <row r="15" ht="15" customHeight="1" spans="1:7">
      <c r="A15" s="56"/>
      <c r="B15" s="65" t="s">
        <v>301</v>
      </c>
      <c r="C15" s="66">
        <v>36.8</v>
      </c>
      <c r="D15" s="66"/>
      <c r="E15" s="66">
        <v>36.8</v>
      </c>
      <c r="F15" s="66"/>
      <c r="G15" s="56"/>
    </row>
    <row r="16" customHeight="1" spans="1:7">
      <c r="A16" s="56"/>
      <c r="B16" s="57" t="s">
        <v>983</v>
      </c>
      <c r="C16" s="57"/>
      <c r="D16" s="56"/>
      <c r="E16" s="56"/>
      <c r="F16" s="56"/>
      <c r="G16" s="56"/>
    </row>
    <row r="17" ht="13.05" customHeight="1" spans="1:7">
      <c r="A17" s="59" t="s">
        <v>1043</v>
      </c>
      <c r="B17" s="60" t="s">
        <v>1044</v>
      </c>
      <c r="C17" s="56"/>
      <c r="D17" s="56"/>
      <c r="E17" s="56"/>
      <c r="F17" s="56"/>
      <c r="G17" s="56"/>
    </row>
    <row r="18" ht="13.05" customHeight="1" spans="1:7">
      <c r="A18" s="61" t="s">
        <v>1045</v>
      </c>
      <c r="B18" s="62" t="s">
        <v>1046</v>
      </c>
      <c r="C18" s="63">
        <v>18.01</v>
      </c>
      <c r="D18" s="63"/>
      <c r="E18" s="64">
        <v>0</v>
      </c>
      <c r="F18" s="64"/>
      <c r="G18" s="56"/>
    </row>
    <row r="19" ht="13.05" customHeight="1" spans="1:7">
      <c r="A19" s="61" t="s">
        <v>1047</v>
      </c>
      <c r="B19" s="62" t="s">
        <v>1048</v>
      </c>
      <c r="C19" s="63">
        <v>4.32</v>
      </c>
      <c r="D19" s="63"/>
      <c r="E19" s="64">
        <v>0</v>
      </c>
      <c r="F19" s="64"/>
      <c r="G19" s="56"/>
    </row>
    <row r="20" ht="13.05" customHeight="1" spans="1:7">
      <c r="A20" s="61" t="s">
        <v>1049</v>
      </c>
      <c r="B20" s="62" t="s">
        <v>1050</v>
      </c>
      <c r="C20" s="63">
        <v>0.86</v>
      </c>
      <c r="D20" s="63"/>
      <c r="E20" s="64">
        <v>0.65</v>
      </c>
      <c r="F20" s="64"/>
      <c r="G20" s="56"/>
    </row>
    <row r="21" ht="13.05" customHeight="1" spans="1:7">
      <c r="A21" s="61" t="s">
        <v>1051</v>
      </c>
      <c r="B21" s="62" t="s">
        <v>1052</v>
      </c>
      <c r="C21" s="63">
        <v>10.97</v>
      </c>
      <c r="D21" s="63"/>
      <c r="E21" s="64">
        <v>8.33</v>
      </c>
      <c r="F21" s="64"/>
      <c r="G21" s="56"/>
    </row>
    <row r="22" ht="13.05" customHeight="1" spans="1:7">
      <c r="A22" s="61" t="s">
        <v>1053</v>
      </c>
      <c r="B22" s="62" t="s">
        <v>1054</v>
      </c>
      <c r="C22" s="63">
        <v>0.07</v>
      </c>
      <c r="D22" s="63"/>
      <c r="E22" s="64">
        <v>0.05</v>
      </c>
      <c r="F22" s="64"/>
      <c r="G22" s="56"/>
    </row>
    <row r="23" ht="13.05" customHeight="1" spans="1:7">
      <c r="A23" s="61" t="s">
        <v>1055</v>
      </c>
      <c r="B23" s="62" t="s">
        <v>1056</v>
      </c>
      <c r="C23" s="63">
        <v>0.73</v>
      </c>
      <c r="D23" s="63"/>
      <c r="E23" s="64">
        <v>0.56</v>
      </c>
      <c r="F23" s="64"/>
      <c r="G23" s="56"/>
    </row>
    <row r="24" ht="13.05" customHeight="1" spans="1:7">
      <c r="A24" s="61" t="s">
        <v>1057</v>
      </c>
      <c r="B24" s="62" t="s">
        <v>1058</v>
      </c>
      <c r="C24" s="63">
        <v>1.96</v>
      </c>
      <c r="D24" s="63"/>
      <c r="E24" s="64">
        <v>0</v>
      </c>
      <c r="F24" s="64"/>
      <c r="G24" s="56"/>
    </row>
    <row r="25" ht="13.05" customHeight="1" spans="1:7">
      <c r="A25" s="61" t="s">
        <v>1059</v>
      </c>
      <c r="B25" s="62" t="s">
        <v>1060</v>
      </c>
      <c r="C25" s="63">
        <v>0.1</v>
      </c>
      <c r="D25" s="63"/>
      <c r="E25" s="64">
        <v>0.07</v>
      </c>
      <c r="F25" s="64"/>
      <c r="G25" s="56"/>
    </row>
    <row r="26" ht="13.05" customHeight="1" spans="1:7">
      <c r="A26" s="61" t="s">
        <v>1061</v>
      </c>
      <c r="B26" s="62" t="s">
        <v>1062</v>
      </c>
      <c r="C26" s="63">
        <v>9.95</v>
      </c>
      <c r="D26" s="63"/>
      <c r="E26" s="64">
        <v>7.56</v>
      </c>
      <c r="F26" s="64"/>
      <c r="G26" s="56"/>
    </row>
    <row r="27" ht="13.05" customHeight="1" spans="1:7">
      <c r="A27" s="61" t="s">
        <v>1063</v>
      </c>
      <c r="B27" s="62" t="s">
        <v>1064</v>
      </c>
      <c r="C27" s="63">
        <v>0.03</v>
      </c>
      <c r="D27" s="63"/>
      <c r="E27" s="64">
        <v>0.03</v>
      </c>
      <c r="F27" s="64"/>
      <c r="G27" s="56"/>
    </row>
    <row r="28" ht="15" customHeight="1" spans="1:7">
      <c r="A28" s="56"/>
      <c r="B28" s="65" t="s">
        <v>301</v>
      </c>
      <c r="C28" s="66">
        <v>47</v>
      </c>
      <c r="D28" s="66"/>
      <c r="E28" s="66">
        <v>17.25</v>
      </c>
      <c r="F28" s="66"/>
      <c r="G28" s="56"/>
    </row>
    <row r="29" customHeight="1" spans="1:7">
      <c r="A29" s="56"/>
      <c r="B29" s="57" t="s">
        <v>983</v>
      </c>
      <c r="C29" s="57"/>
      <c r="D29" s="56"/>
      <c r="E29" s="56"/>
      <c r="F29" s="56"/>
      <c r="G29" s="56"/>
    </row>
    <row r="30" ht="13.05" customHeight="1" spans="1:7">
      <c r="A30" s="59" t="s">
        <v>1065</v>
      </c>
      <c r="B30" s="60" t="s">
        <v>1066</v>
      </c>
      <c r="C30" s="56"/>
      <c r="D30" s="56"/>
      <c r="E30" s="56"/>
      <c r="F30" s="56"/>
      <c r="G30" s="56"/>
    </row>
    <row r="31" ht="13.05" customHeight="1" spans="1:7">
      <c r="A31" s="61" t="s">
        <v>1067</v>
      </c>
      <c r="B31" s="62" t="s">
        <v>1068</v>
      </c>
      <c r="C31" s="63">
        <v>4.77</v>
      </c>
      <c r="D31" s="63"/>
      <c r="E31" s="64">
        <v>3.63</v>
      </c>
      <c r="F31" s="64"/>
      <c r="G31" s="56"/>
    </row>
    <row r="32" ht="13.05" customHeight="1" spans="1:7">
      <c r="A32" s="61" t="s">
        <v>1069</v>
      </c>
      <c r="B32" s="62" t="s">
        <v>1070</v>
      </c>
      <c r="C32" s="63">
        <v>0.11</v>
      </c>
      <c r="D32" s="63"/>
      <c r="E32" s="64">
        <v>0.09</v>
      </c>
      <c r="F32" s="64"/>
      <c r="G32" s="56"/>
    </row>
    <row r="33" ht="13.05" customHeight="1" spans="1:7">
      <c r="A33" s="61" t="s">
        <v>1071</v>
      </c>
      <c r="B33" s="62" t="s">
        <v>1072</v>
      </c>
      <c r="C33" s="63">
        <v>3.98</v>
      </c>
      <c r="D33" s="63"/>
      <c r="E33" s="64">
        <v>3.03</v>
      </c>
      <c r="F33" s="64"/>
      <c r="G33" s="56"/>
    </row>
    <row r="34" ht="13.05" customHeight="1" spans="1:7">
      <c r="A34" s="61" t="s">
        <v>1073</v>
      </c>
      <c r="B34" s="62" t="s">
        <v>1074</v>
      </c>
      <c r="C34" s="63">
        <v>3.06</v>
      </c>
      <c r="D34" s="63"/>
      <c r="E34" s="64">
        <v>2.33</v>
      </c>
      <c r="F34" s="64"/>
      <c r="G34" s="56"/>
    </row>
    <row r="35" ht="13.05" customHeight="1" spans="1:7">
      <c r="A35" s="61" t="s">
        <v>1075</v>
      </c>
      <c r="B35" s="62" t="s">
        <v>1076</v>
      </c>
      <c r="C35" s="63">
        <v>0.4</v>
      </c>
      <c r="D35" s="63"/>
      <c r="E35" s="64">
        <v>0.31</v>
      </c>
      <c r="F35" s="64"/>
      <c r="G35" s="56"/>
    </row>
    <row r="36" ht="15" customHeight="1" spans="1:7">
      <c r="A36" s="56"/>
      <c r="B36" s="65" t="s">
        <v>301</v>
      </c>
      <c r="C36" s="66">
        <v>12.32</v>
      </c>
      <c r="D36" s="66"/>
      <c r="E36" s="66">
        <v>9.39</v>
      </c>
      <c r="F36" s="66"/>
      <c r="G36" s="56"/>
    </row>
    <row r="37" customHeight="1" spans="1:7">
      <c r="A37" s="56"/>
      <c r="B37" s="57" t="s">
        <v>983</v>
      </c>
      <c r="C37" s="57"/>
      <c r="D37" s="56"/>
      <c r="E37" s="56"/>
      <c r="F37" s="56"/>
      <c r="G37" s="56"/>
    </row>
    <row r="38" ht="13.05" customHeight="1" spans="1:7">
      <c r="A38" s="59" t="s">
        <v>1077</v>
      </c>
      <c r="B38" s="60" t="s">
        <v>1078</v>
      </c>
      <c r="C38" s="56"/>
      <c r="D38" s="56"/>
      <c r="E38" s="56"/>
      <c r="F38" s="56"/>
      <c r="G38" s="56"/>
    </row>
    <row r="39" ht="13.05" customHeight="1" spans="1:7">
      <c r="A39" s="61" t="s">
        <v>1079</v>
      </c>
      <c r="B39" s="62" t="s">
        <v>1080</v>
      </c>
      <c r="C39" s="63">
        <v>17.3</v>
      </c>
      <c r="D39" s="63"/>
      <c r="E39" s="64">
        <v>6.35</v>
      </c>
      <c r="F39" s="64"/>
      <c r="G39" s="56"/>
    </row>
    <row r="40" ht="18" customHeight="1" spans="1:7">
      <c r="A40" s="61" t="s">
        <v>1081</v>
      </c>
      <c r="B40" s="62" t="s">
        <v>1082</v>
      </c>
      <c r="C40" s="63">
        <v>0.42</v>
      </c>
      <c r="D40" s="63"/>
      <c r="E40" s="64">
        <v>0.32</v>
      </c>
      <c r="F40" s="64"/>
      <c r="G40" s="56"/>
    </row>
    <row r="41" ht="15" customHeight="1" spans="1:7">
      <c r="A41" s="56"/>
      <c r="B41" s="65" t="s">
        <v>301</v>
      </c>
      <c r="C41" s="66">
        <v>17.72</v>
      </c>
      <c r="D41" s="66"/>
      <c r="E41" s="66">
        <v>6.67</v>
      </c>
      <c r="F41" s="66"/>
      <c r="G41" s="56"/>
    </row>
    <row r="42" ht="15" customHeight="1" spans="1:7">
      <c r="A42" s="56"/>
      <c r="B42" s="57" t="s">
        <v>983</v>
      </c>
      <c r="C42" s="57"/>
      <c r="D42" s="57"/>
      <c r="E42" s="56"/>
      <c r="F42" s="56"/>
      <c r="G42" s="56"/>
    </row>
    <row r="43" ht="19.95" customHeight="1" spans="1:7">
      <c r="A43" s="56"/>
      <c r="B43" s="57" t="s">
        <v>1083</v>
      </c>
      <c r="C43" s="67">
        <v>113.84</v>
      </c>
      <c r="D43" s="67"/>
      <c r="E43" s="67">
        <v>70.11</v>
      </c>
      <c r="F43" s="67"/>
      <c r="G43" s="56"/>
    </row>
    <row r="44" ht="22.05" customHeight="1" spans="1:7">
      <c r="A44" s="68" t="s">
        <v>19</v>
      </c>
      <c r="B44" s="68"/>
      <c r="C44" s="68"/>
      <c r="D44" s="68"/>
      <c r="E44" s="68"/>
      <c r="F44" s="68"/>
      <c r="G44" s="68"/>
    </row>
  </sheetData>
  <mergeCells count="72">
    <mergeCell ref="A1:G1"/>
    <mergeCell ref="B2:E2"/>
    <mergeCell ref="C3:D3"/>
    <mergeCell ref="E3:F3"/>
    <mergeCell ref="B4:C4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B16:C16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B29:C29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C36:D36"/>
    <mergeCell ref="E36:F36"/>
    <mergeCell ref="B37:C37"/>
    <mergeCell ref="C39:D39"/>
    <mergeCell ref="E39:F39"/>
    <mergeCell ref="C40:D40"/>
    <mergeCell ref="E40:F40"/>
    <mergeCell ref="C41:D41"/>
    <mergeCell ref="E41:F41"/>
    <mergeCell ref="B42:D42"/>
    <mergeCell ref="C43:D43"/>
    <mergeCell ref="E43:F43"/>
    <mergeCell ref="A44:G44"/>
  </mergeCells>
  <pageMargins left="0.5" right="0.5" top="0.5" bottom="0.5" header="0" footer="0"/>
  <pageSetup paperSize="9" scale="80" orientation="portrait"/>
  <headerFooter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8"/>
  <sheetViews>
    <sheetView showGridLines="0" view="pageBreakPreview" zoomScale="70" zoomScaleNormal="100" workbookViewId="0">
      <selection activeCell="F11" sqref="F11:F18"/>
    </sheetView>
  </sheetViews>
  <sheetFormatPr defaultColWidth="9.11428571428571" defaultRowHeight="12.75"/>
  <cols>
    <col min="1" max="1" width="15" style="1" customWidth="1"/>
    <col min="2" max="2" width="65.552380952381" style="1" customWidth="1"/>
    <col min="3" max="3" width="9.11428571428571" style="1"/>
    <col min="4" max="5" width="11.552380952381" style="1" customWidth="1"/>
    <col min="6" max="6" width="16.1142857142857" style="1" customWidth="1"/>
    <col min="7" max="7" width="22" style="1" customWidth="1"/>
    <col min="8" max="10" width="25.6666666666667" style="1" customWidth="1"/>
    <col min="11" max="11" width="26" style="1" customWidth="1"/>
    <col min="12" max="16384" width="9.11428571428571" style="1"/>
  </cols>
  <sheetData>
    <row r="1" ht="15.75" spans="1:10">
      <c r="A1" s="2"/>
      <c r="B1" s="3"/>
      <c r="C1" s="3"/>
      <c r="D1" s="3"/>
      <c r="E1" s="3"/>
      <c r="F1" s="3"/>
      <c r="G1" s="3"/>
      <c r="H1" s="3"/>
      <c r="I1" s="3"/>
      <c r="J1" s="4"/>
    </row>
    <row r="2" ht="15.75" spans="1:10">
      <c r="A2" s="5"/>
      <c r="B2" s="6"/>
      <c r="C2" s="6"/>
      <c r="D2" s="6"/>
      <c r="E2" s="6"/>
      <c r="F2" s="6"/>
      <c r="G2" s="6"/>
      <c r="H2" s="6"/>
      <c r="I2" s="6"/>
      <c r="J2" s="7"/>
    </row>
    <row r="3" ht="15.75" spans="1:10">
      <c r="A3" s="5"/>
      <c r="B3" s="6"/>
      <c r="C3" s="6"/>
      <c r="D3" s="6"/>
      <c r="E3" s="6"/>
      <c r="F3" s="6"/>
      <c r="G3" s="6"/>
      <c r="H3" s="6"/>
      <c r="I3" s="6"/>
      <c r="J3" s="7"/>
    </row>
    <row r="4" ht="15.75" spans="1:10">
      <c r="A4" s="5"/>
      <c r="B4" s="6"/>
      <c r="C4" s="6"/>
      <c r="D4" s="6"/>
      <c r="E4" s="6"/>
      <c r="F4" s="6"/>
      <c r="G4" s="6"/>
      <c r="H4" s="6"/>
      <c r="I4" s="6"/>
      <c r="J4" s="7"/>
    </row>
    <row r="5" ht="15.75" spans="1:10">
      <c r="A5" s="5"/>
      <c r="B5" s="6"/>
      <c r="C5" s="6"/>
      <c r="D5" s="6"/>
      <c r="E5" s="6"/>
      <c r="F5" s="6"/>
      <c r="G5" s="6"/>
      <c r="H5" s="6"/>
      <c r="I5" s="6"/>
      <c r="J5" s="7"/>
    </row>
    <row r="6" ht="15.75" spans="1:10">
      <c r="A6" s="8" t="s">
        <v>1084</v>
      </c>
      <c r="B6" s="9"/>
      <c r="C6" s="9"/>
      <c r="D6" s="9"/>
      <c r="E6" s="9"/>
      <c r="F6" s="9"/>
      <c r="G6" s="9"/>
      <c r="H6" s="9"/>
      <c r="I6" s="9"/>
      <c r="J6" s="10"/>
    </row>
    <row r="7" ht="15.75" spans="1:10">
      <c r="A7" s="11"/>
      <c r="B7" s="12"/>
      <c r="C7" s="12"/>
      <c r="D7" s="12"/>
      <c r="E7" s="12"/>
      <c r="F7" s="12"/>
      <c r="G7" s="12"/>
      <c r="H7" s="12"/>
      <c r="I7" s="12"/>
      <c r="J7" s="13"/>
    </row>
    <row r="8" ht="15.75" spans="1:10">
      <c r="A8" s="8" t="s">
        <v>1085</v>
      </c>
      <c r="B8" s="9"/>
      <c r="C8" s="9"/>
      <c r="D8" s="9"/>
      <c r="E8" s="9"/>
      <c r="F8" s="9"/>
      <c r="G8" s="9"/>
      <c r="H8" s="9"/>
      <c r="I8" s="9"/>
      <c r="J8" s="10"/>
    </row>
    <row r="9" ht="15.75" spans="1:10">
      <c r="A9" s="14"/>
      <c r="B9" s="15"/>
      <c r="C9" s="12"/>
      <c r="D9" s="12"/>
      <c r="E9" s="12"/>
      <c r="F9" s="12"/>
      <c r="G9" s="12"/>
      <c r="H9" s="12"/>
      <c r="I9" s="12"/>
      <c r="J9" s="13"/>
    </row>
    <row r="10" ht="31.5" spans="1:10">
      <c r="A10" s="16" t="s">
        <v>20</v>
      </c>
      <c r="B10" s="17" t="s">
        <v>1</v>
      </c>
      <c r="C10" s="18" t="s">
        <v>299</v>
      </c>
      <c r="D10" s="18" t="s">
        <v>1086</v>
      </c>
      <c r="E10" s="18" t="s">
        <v>1087</v>
      </c>
      <c r="F10" s="18" t="s">
        <v>1088</v>
      </c>
      <c r="G10" s="18" t="s">
        <v>1089</v>
      </c>
      <c r="H10" s="18" t="s">
        <v>1090</v>
      </c>
      <c r="I10" s="18" t="s">
        <v>1091</v>
      </c>
      <c r="J10" s="19" t="s">
        <v>1092</v>
      </c>
    </row>
    <row r="11" ht="47.25" spans="1:10">
      <c r="A11" s="420" t="s">
        <v>45</v>
      </c>
      <c r="B11" s="421" t="s">
        <v>1093</v>
      </c>
      <c r="C11" s="22" t="s">
        <v>47</v>
      </c>
      <c r="D11" s="23">
        <f>AVERAGE(H18:J18)</f>
        <v>883.333333333333</v>
      </c>
      <c r="E11" s="23">
        <f>MEDIAN(H18:J18)</f>
        <v>900</v>
      </c>
      <c r="F11" s="24">
        <f>MIN(D11:E18)</f>
        <v>883.333333333333</v>
      </c>
      <c r="G11" s="25" t="s">
        <v>1094</v>
      </c>
      <c r="H11" s="422" t="s">
        <v>1095</v>
      </c>
      <c r="I11" s="26" t="s">
        <v>1096</v>
      </c>
      <c r="J11" s="27" t="s">
        <v>1097</v>
      </c>
    </row>
    <row r="12" ht="15.75" spans="1:10">
      <c r="A12" s="28"/>
      <c r="B12" s="29"/>
      <c r="C12" s="22"/>
      <c r="D12" s="30"/>
      <c r="E12" s="30"/>
      <c r="F12" s="31"/>
      <c r="G12" s="25" t="s">
        <v>1098</v>
      </c>
      <c r="H12" s="422" t="s">
        <v>1099</v>
      </c>
      <c r="I12" s="26" t="s">
        <v>1100</v>
      </c>
      <c r="J12" s="32" t="s">
        <v>1101</v>
      </c>
    </row>
    <row r="13" ht="15.75" spans="1:10">
      <c r="A13" s="28"/>
      <c r="B13" s="29"/>
      <c r="C13" s="22"/>
      <c r="D13" s="30"/>
      <c r="E13" s="30"/>
      <c r="F13" s="31"/>
      <c r="G13" s="25" t="s">
        <v>1102</v>
      </c>
      <c r="H13" s="33" t="s">
        <v>1103</v>
      </c>
      <c r="I13" s="33" t="s">
        <v>1103</v>
      </c>
      <c r="J13" s="34" t="s">
        <v>1103</v>
      </c>
    </row>
    <row r="14" ht="15.75" spans="1:10">
      <c r="A14" s="28"/>
      <c r="B14" s="29"/>
      <c r="C14" s="22"/>
      <c r="D14" s="30"/>
      <c r="E14" s="30"/>
      <c r="F14" s="31"/>
      <c r="G14" s="25" t="s">
        <v>1104</v>
      </c>
      <c r="H14" s="35">
        <v>46028</v>
      </c>
      <c r="I14" s="35">
        <v>46035</v>
      </c>
      <c r="J14" s="32">
        <v>46034</v>
      </c>
    </row>
    <row r="15" ht="15.75" spans="1:10">
      <c r="A15" s="28"/>
      <c r="B15" s="29"/>
      <c r="C15" s="22"/>
      <c r="D15" s="30"/>
      <c r="E15" s="30"/>
      <c r="F15" s="31"/>
      <c r="G15" s="25" t="s">
        <v>1105</v>
      </c>
      <c r="H15" s="26"/>
      <c r="I15" s="26"/>
      <c r="J15" s="36" t="s">
        <v>1106</v>
      </c>
    </row>
    <row r="16" ht="15.75" spans="1:10">
      <c r="A16" s="28"/>
      <c r="B16" s="29"/>
      <c r="C16" s="22"/>
      <c r="D16" s="30"/>
      <c r="E16" s="30"/>
      <c r="F16" s="31"/>
      <c r="G16" s="25" t="s">
        <v>1107</v>
      </c>
      <c r="H16" s="37">
        <v>900</v>
      </c>
      <c r="I16" s="37">
        <v>850</v>
      </c>
      <c r="J16" s="38">
        <v>900</v>
      </c>
    </row>
    <row r="17" ht="15.75" spans="1:10">
      <c r="A17" s="28"/>
      <c r="B17" s="29"/>
      <c r="C17" s="22"/>
      <c r="D17" s="30"/>
      <c r="E17" s="30"/>
      <c r="F17" s="31"/>
      <c r="G17" s="25" t="s">
        <v>1108</v>
      </c>
      <c r="H17" s="39">
        <v>0</v>
      </c>
      <c r="I17" s="39">
        <v>0</v>
      </c>
      <c r="J17" s="40">
        <v>0</v>
      </c>
    </row>
    <row r="18" ht="15.75" spans="1:10">
      <c r="A18" s="41"/>
      <c r="B18" s="42"/>
      <c r="C18" s="22"/>
      <c r="D18" s="43"/>
      <c r="E18" s="43"/>
      <c r="F18" s="44"/>
      <c r="G18" s="25" t="s">
        <v>1109</v>
      </c>
      <c r="H18" s="39">
        <f>H16+H17</f>
        <v>900</v>
      </c>
      <c r="I18" s="39">
        <f>I16+I17</f>
        <v>850</v>
      </c>
      <c r="J18" s="40">
        <f>J16+J17</f>
        <v>900</v>
      </c>
    </row>
    <row r="19" ht="15.75" spans="1:10">
      <c r="A19" s="14"/>
      <c r="B19" s="15"/>
      <c r="C19" s="12"/>
      <c r="D19" s="12"/>
      <c r="E19" s="12"/>
      <c r="F19" s="12"/>
      <c r="G19" s="12"/>
      <c r="H19" s="12"/>
      <c r="I19" s="12"/>
      <c r="J19" s="13"/>
    </row>
    <row r="20" ht="31.5" spans="1:10">
      <c r="A20" s="16" t="s">
        <v>20</v>
      </c>
      <c r="B20" s="17" t="s">
        <v>1</v>
      </c>
      <c r="C20" s="18" t="s">
        <v>299</v>
      </c>
      <c r="D20" s="18" t="s">
        <v>1086</v>
      </c>
      <c r="E20" s="18" t="s">
        <v>1087</v>
      </c>
      <c r="F20" s="18" t="s">
        <v>1088</v>
      </c>
      <c r="G20" s="18" t="s">
        <v>1089</v>
      </c>
      <c r="H20" s="18" t="s">
        <v>1090</v>
      </c>
      <c r="I20" s="18" t="s">
        <v>1091</v>
      </c>
      <c r="J20" s="19" t="s">
        <v>1092</v>
      </c>
    </row>
    <row r="21" ht="47.25" spans="1:10">
      <c r="A21" s="423" t="s">
        <v>49</v>
      </c>
      <c r="B21" s="421" t="s">
        <v>1110</v>
      </c>
      <c r="C21" s="22" t="s">
        <v>47</v>
      </c>
      <c r="D21" s="23">
        <f>ROUND(AVERAGE(H28:J28),2)</f>
        <v>883.33</v>
      </c>
      <c r="E21" s="23">
        <f>ROUND(MEDIAN(H28:J28),2)</f>
        <v>900</v>
      </c>
      <c r="F21" s="24">
        <f>MIN(D21:E28)</f>
        <v>883.33</v>
      </c>
      <c r="G21" s="25" t="s">
        <v>1094</v>
      </c>
      <c r="H21" s="422" t="s">
        <v>1095</v>
      </c>
      <c r="I21" s="26" t="s">
        <v>1096</v>
      </c>
      <c r="J21" s="27" t="s">
        <v>1097</v>
      </c>
    </row>
    <row r="22" ht="15.75" spans="1:10">
      <c r="A22" s="46"/>
      <c r="B22" s="29"/>
      <c r="C22" s="22"/>
      <c r="D22" s="30"/>
      <c r="E22" s="30"/>
      <c r="F22" s="31"/>
      <c r="G22" s="25" t="s">
        <v>1098</v>
      </c>
      <c r="H22" s="422" t="s">
        <v>1099</v>
      </c>
      <c r="I22" s="26" t="s">
        <v>1100</v>
      </c>
      <c r="J22" s="32" t="s">
        <v>1101</v>
      </c>
    </row>
    <row r="23" ht="15.75" spans="1:10">
      <c r="A23" s="46"/>
      <c r="B23" s="29"/>
      <c r="C23" s="22"/>
      <c r="D23" s="30"/>
      <c r="E23" s="30"/>
      <c r="F23" s="31"/>
      <c r="G23" s="25" t="s">
        <v>1102</v>
      </c>
      <c r="H23" s="33" t="s">
        <v>1103</v>
      </c>
      <c r="I23" s="33" t="s">
        <v>1103</v>
      </c>
      <c r="J23" s="34" t="s">
        <v>1103</v>
      </c>
    </row>
    <row r="24" ht="15.75" spans="1:10">
      <c r="A24" s="46"/>
      <c r="B24" s="29"/>
      <c r="C24" s="22"/>
      <c r="D24" s="30"/>
      <c r="E24" s="30"/>
      <c r="F24" s="31"/>
      <c r="G24" s="25" t="s">
        <v>1104</v>
      </c>
      <c r="H24" s="35">
        <v>46028</v>
      </c>
      <c r="I24" s="35">
        <v>46035</v>
      </c>
      <c r="J24" s="32">
        <v>46034</v>
      </c>
    </row>
    <row r="25" ht="15.75" spans="1:10">
      <c r="A25" s="46"/>
      <c r="B25" s="29"/>
      <c r="C25" s="22"/>
      <c r="D25" s="30"/>
      <c r="E25" s="30"/>
      <c r="F25" s="31"/>
      <c r="G25" s="25" t="s">
        <v>1111</v>
      </c>
      <c r="H25" s="26"/>
      <c r="I25" s="26"/>
      <c r="J25" s="36" t="s">
        <v>1106</v>
      </c>
    </row>
    <row r="26" ht="15.75" spans="1:10">
      <c r="A26" s="46"/>
      <c r="B26" s="29"/>
      <c r="C26" s="22"/>
      <c r="D26" s="30"/>
      <c r="E26" s="30"/>
      <c r="F26" s="31"/>
      <c r="G26" s="25" t="s">
        <v>1107</v>
      </c>
      <c r="H26" s="37">
        <v>900</v>
      </c>
      <c r="I26" s="37">
        <v>850</v>
      </c>
      <c r="J26" s="38">
        <v>900</v>
      </c>
    </row>
    <row r="27" ht="15.75" spans="1:10">
      <c r="A27" s="46"/>
      <c r="B27" s="29"/>
      <c r="C27" s="22"/>
      <c r="D27" s="30"/>
      <c r="E27" s="30"/>
      <c r="F27" s="31"/>
      <c r="G27" s="25" t="s">
        <v>1112</v>
      </c>
      <c r="H27" s="39">
        <v>0</v>
      </c>
      <c r="I27" s="39">
        <v>0</v>
      </c>
      <c r="J27" s="40">
        <v>0</v>
      </c>
    </row>
    <row r="28" ht="15.75" spans="1:10">
      <c r="A28" s="47"/>
      <c r="B28" s="42"/>
      <c r="C28" s="22"/>
      <c r="D28" s="43"/>
      <c r="E28" s="43"/>
      <c r="F28" s="44"/>
      <c r="G28" s="25" t="s">
        <v>1109</v>
      </c>
      <c r="H28" s="39">
        <f>H26+H27</f>
        <v>900</v>
      </c>
      <c r="I28" s="39">
        <f>I26+I27</f>
        <v>850</v>
      </c>
      <c r="J28" s="40">
        <f>J26+J27</f>
        <v>900</v>
      </c>
    </row>
    <row r="29" ht="15.75" spans="1:10">
      <c r="A29" s="14"/>
      <c r="B29" s="15"/>
      <c r="C29" s="12"/>
      <c r="D29" s="12"/>
      <c r="E29" s="12"/>
      <c r="F29" s="12"/>
      <c r="G29" s="12"/>
      <c r="H29" s="12"/>
      <c r="I29" s="12"/>
      <c r="J29" s="13"/>
    </row>
    <row r="30" ht="31.5" spans="1:10">
      <c r="A30" s="16" t="s">
        <v>20</v>
      </c>
      <c r="B30" s="17" t="s">
        <v>1</v>
      </c>
      <c r="C30" s="18" t="s">
        <v>299</v>
      </c>
      <c r="D30" s="18" t="s">
        <v>1086</v>
      </c>
      <c r="E30" s="18" t="s">
        <v>1087</v>
      </c>
      <c r="F30" s="18" t="s">
        <v>1088</v>
      </c>
      <c r="G30" s="18" t="s">
        <v>1089</v>
      </c>
      <c r="H30" s="18" t="s">
        <v>1090</v>
      </c>
      <c r="I30" s="18" t="s">
        <v>1091</v>
      </c>
      <c r="J30" s="19" t="s">
        <v>1092</v>
      </c>
    </row>
    <row r="31" ht="47.25" spans="1:10">
      <c r="A31" s="423" t="s">
        <v>1113</v>
      </c>
      <c r="B31" s="421" t="s">
        <v>1114</v>
      </c>
      <c r="C31" s="22" t="s">
        <v>39</v>
      </c>
      <c r="D31" s="23">
        <f>ROUND(AVERAGE(H38:J38),2)</f>
        <v>1000</v>
      </c>
      <c r="E31" s="23">
        <f>ROUND(MEDIAN(H38:J38),2)</f>
        <v>1100</v>
      </c>
      <c r="F31" s="24">
        <f>MIN(D31:E38)</f>
        <v>1000</v>
      </c>
      <c r="G31" s="25" t="s">
        <v>1094</v>
      </c>
      <c r="H31" s="422" t="s">
        <v>1095</v>
      </c>
      <c r="I31" s="26" t="s">
        <v>1096</v>
      </c>
      <c r="J31" s="27" t="s">
        <v>1097</v>
      </c>
    </row>
    <row r="32" ht="15.75" spans="1:10">
      <c r="A32" s="46"/>
      <c r="B32" s="29"/>
      <c r="C32" s="22"/>
      <c r="D32" s="30"/>
      <c r="E32" s="30"/>
      <c r="F32" s="31"/>
      <c r="G32" s="25" t="s">
        <v>1098</v>
      </c>
      <c r="H32" s="422" t="s">
        <v>1099</v>
      </c>
      <c r="I32" s="26" t="s">
        <v>1100</v>
      </c>
      <c r="J32" s="32" t="s">
        <v>1101</v>
      </c>
    </row>
    <row r="33" ht="15.75" spans="1:10">
      <c r="A33" s="46"/>
      <c r="B33" s="29"/>
      <c r="C33" s="22"/>
      <c r="D33" s="30"/>
      <c r="E33" s="30"/>
      <c r="F33" s="31"/>
      <c r="G33" s="25" t="s">
        <v>1102</v>
      </c>
      <c r="H33" s="33" t="s">
        <v>1103</v>
      </c>
      <c r="I33" s="33" t="s">
        <v>1103</v>
      </c>
      <c r="J33" s="34" t="s">
        <v>1103</v>
      </c>
    </row>
    <row r="34" ht="15.75" spans="1:10">
      <c r="A34" s="46"/>
      <c r="B34" s="29"/>
      <c r="C34" s="22"/>
      <c r="D34" s="30"/>
      <c r="E34" s="30"/>
      <c r="F34" s="31"/>
      <c r="G34" s="25" t="s">
        <v>1104</v>
      </c>
      <c r="H34" s="35">
        <v>46028</v>
      </c>
      <c r="I34" s="35">
        <v>46035</v>
      </c>
      <c r="J34" s="32">
        <v>46034</v>
      </c>
    </row>
    <row r="35" ht="15.75" spans="1:10">
      <c r="A35" s="46"/>
      <c r="B35" s="29"/>
      <c r="C35" s="22"/>
      <c r="D35" s="30"/>
      <c r="E35" s="30"/>
      <c r="F35" s="31"/>
      <c r="G35" s="25" t="s">
        <v>1111</v>
      </c>
      <c r="H35" s="26"/>
      <c r="I35" s="26"/>
      <c r="J35" s="36" t="s">
        <v>1106</v>
      </c>
    </row>
    <row r="36" ht="15.75" spans="1:10">
      <c r="A36" s="46"/>
      <c r="B36" s="29"/>
      <c r="C36" s="22"/>
      <c r="D36" s="30"/>
      <c r="E36" s="30"/>
      <c r="F36" s="31"/>
      <c r="G36" s="25" t="s">
        <v>1107</v>
      </c>
      <c r="H36" s="37">
        <v>800</v>
      </c>
      <c r="I36" s="37">
        <v>1100</v>
      </c>
      <c r="J36" s="38">
        <v>1100</v>
      </c>
    </row>
    <row r="37" ht="15.75" spans="1:10">
      <c r="A37" s="46"/>
      <c r="B37" s="29"/>
      <c r="C37" s="22"/>
      <c r="D37" s="30"/>
      <c r="E37" s="30"/>
      <c r="F37" s="31"/>
      <c r="G37" s="25" t="s">
        <v>1112</v>
      </c>
      <c r="H37" s="39">
        <v>0</v>
      </c>
      <c r="I37" s="39">
        <v>0</v>
      </c>
      <c r="J37" s="40">
        <v>0</v>
      </c>
    </row>
    <row r="38" ht="15.75" spans="1:10">
      <c r="A38" s="47"/>
      <c r="B38" s="42"/>
      <c r="C38" s="22"/>
      <c r="D38" s="43"/>
      <c r="E38" s="43"/>
      <c r="F38" s="44"/>
      <c r="G38" s="25" t="s">
        <v>1109</v>
      </c>
      <c r="H38" s="39">
        <f>H36+H37</f>
        <v>800</v>
      </c>
      <c r="I38" s="39">
        <f>I36+I37</f>
        <v>1100</v>
      </c>
      <c r="J38" s="40">
        <f>J36+J37</f>
        <v>1100</v>
      </c>
    </row>
    <row r="39" ht="15.75" spans="1:10">
      <c r="A39" s="48"/>
      <c r="B39" s="49"/>
      <c r="C39" s="49"/>
      <c r="D39" s="50"/>
      <c r="E39" s="50"/>
      <c r="F39" s="51"/>
      <c r="G39" s="52"/>
      <c r="H39" s="53"/>
      <c r="I39" s="53"/>
      <c r="J39" s="53"/>
    </row>
    <row r="40" ht="31.5" spans="1:10">
      <c r="A40" s="16" t="s">
        <v>20</v>
      </c>
      <c r="B40" s="17" t="s">
        <v>1</v>
      </c>
      <c r="C40" s="18" t="s">
        <v>299</v>
      </c>
      <c r="D40" s="18" t="s">
        <v>1086</v>
      </c>
      <c r="E40" s="18" t="s">
        <v>1087</v>
      </c>
      <c r="F40" s="18" t="s">
        <v>1088</v>
      </c>
      <c r="G40" s="18" t="s">
        <v>1089</v>
      </c>
      <c r="H40" s="18" t="s">
        <v>1090</v>
      </c>
      <c r="I40" s="18" t="s">
        <v>1091</v>
      </c>
      <c r="J40" s="19" t="s">
        <v>1092</v>
      </c>
    </row>
    <row r="41" ht="47.25" spans="1:10">
      <c r="A41" s="423" t="s">
        <v>1115</v>
      </c>
      <c r="B41" s="421" t="s">
        <v>1116</v>
      </c>
      <c r="C41" s="22" t="s">
        <v>39</v>
      </c>
      <c r="D41" s="23">
        <f>ROUND(AVERAGE(H48:J48),2)</f>
        <v>1083.33</v>
      </c>
      <c r="E41" s="23">
        <f>ROUND(MEDIAN(H48:J48),2)</f>
        <v>1200</v>
      </c>
      <c r="F41" s="24">
        <f>MIN(D41:E48)</f>
        <v>1083.33</v>
      </c>
      <c r="G41" s="25" t="s">
        <v>1094</v>
      </c>
      <c r="H41" s="422" t="s">
        <v>1095</v>
      </c>
      <c r="I41" s="26" t="s">
        <v>1096</v>
      </c>
      <c r="J41" s="27" t="s">
        <v>1097</v>
      </c>
    </row>
    <row r="42" ht="15.75" spans="1:10">
      <c r="A42" s="46"/>
      <c r="B42" s="29"/>
      <c r="C42" s="22"/>
      <c r="D42" s="30"/>
      <c r="E42" s="30"/>
      <c r="F42" s="31"/>
      <c r="G42" s="25" t="s">
        <v>1098</v>
      </c>
      <c r="H42" s="422" t="s">
        <v>1099</v>
      </c>
      <c r="I42" s="26" t="s">
        <v>1100</v>
      </c>
      <c r="J42" s="32" t="s">
        <v>1101</v>
      </c>
    </row>
    <row r="43" ht="15.75" spans="1:10">
      <c r="A43" s="46"/>
      <c r="B43" s="29"/>
      <c r="C43" s="22"/>
      <c r="D43" s="30"/>
      <c r="E43" s="30"/>
      <c r="F43" s="31"/>
      <c r="G43" s="25" t="s">
        <v>1102</v>
      </c>
      <c r="H43" s="33" t="s">
        <v>1103</v>
      </c>
      <c r="I43" s="33" t="s">
        <v>1103</v>
      </c>
      <c r="J43" s="34" t="s">
        <v>1103</v>
      </c>
    </row>
    <row r="44" ht="15.75" spans="1:10">
      <c r="A44" s="46"/>
      <c r="B44" s="29"/>
      <c r="C44" s="22"/>
      <c r="D44" s="30"/>
      <c r="E44" s="30"/>
      <c r="F44" s="31"/>
      <c r="G44" s="25" t="s">
        <v>1104</v>
      </c>
      <c r="H44" s="35">
        <v>46028</v>
      </c>
      <c r="I44" s="35">
        <v>46035</v>
      </c>
      <c r="J44" s="32">
        <v>46034</v>
      </c>
    </row>
    <row r="45" ht="15.75" spans="1:10">
      <c r="A45" s="46"/>
      <c r="B45" s="29"/>
      <c r="C45" s="22"/>
      <c r="D45" s="30"/>
      <c r="E45" s="30"/>
      <c r="F45" s="31"/>
      <c r="G45" s="25" t="s">
        <v>1111</v>
      </c>
      <c r="H45" s="26"/>
      <c r="I45" s="26"/>
      <c r="J45" s="36" t="s">
        <v>1106</v>
      </c>
    </row>
    <row r="46" ht="15.75" spans="1:10">
      <c r="A46" s="46"/>
      <c r="B46" s="29"/>
      <c r="C46" s="22"/>
      <c r="D46" s="30"/>
      <c r="E46" s="30"/>
      <c r="F46" s="31"/>
      <c r="G46" s="25" t="s">
        <v>1107</v>
      </c>
      <c r="H46" s="37">
        <v>850</v>
      </c>
      <c r="I46" s="37">
        <v>1200</v>
      </c>
      <c r="J46" s="38">
        <v>1200</v>
      </c>
    </row>
    <row r="47" ht="15.75" spans="1:10">
      <c r="A47" s="46"/>
      <c r="B47" s="29"/>
      <c r="C47" s="22"/>
      <c r="D47" s="30"/>
      <c r="E47" s="30"/>
      <c r="F47" s="31"/>
      <c r="G47" s="25" t="s">
        <v>1112</v>
      </c>
      <c r="H47" s="39">
        <v>0</v>
      </c>
      <c r="I47" s="39">
        <v>0</v>
      </c>
      <c r="J47" s="40">
        <v>0</v>
      </c>
    </row>
    <row r="48" ht="15.75" spans="1:10">
      <c r="A48" s="47"/>
      <c r="B48" s="42"/>
      <c r="C48" s="22"/>
      <c r="D48" s="43"/>
      <c r="E48" s="43"/>
      <c r="F48" s="44"/>
      <c r="G48" s="25" t="s">
        <v>1109</v>
      </c>
      <c r="H48" s="39">
        <f>H46+H47</f>
        <v>850</v>
      </c>
      <c r="I48" s="39">
        <f>I46+I47</f>
        <v>1200</v>
      </c>
      <c r="J48" s="40">
        <f>J46+J47</f>
        <v>1200</v>
      </c>
    </row>
    <row r="50" ht="31.5" spans="1:10">
      <c r="A50" s="16" t="s">
        <v>20</v>
      </c>
      <c r="B50" s="17" t="s">
        <v>1</v>
      </c>
      <c r="C50" s="18" t="s">
        <v>299</v>
      </c>
      <c r="D50" s="18" t="s">
        <v>1086</v>
      </c>
      <c r="E50" s="18" t="s">
        <v>1087</v>
      </c>
      <c r="F50" s="18" t="s">
        <v>1088</v>
      </c>
      <c r="G50" s="18" t="s">
        <v>1089</v>
      </c>
      <c r="H50" s="18" t="s">
        <v>1090</v>
      </c>
      <c r="I50" s="18" t="s">
        <v>1091</v>
      </c>
      <c r="J50" s="19" t="s">
        <v>1092</v>
      </c>
    </row>
    <row r="51" ht="31.5" spans="1:10">
      <c r="A51" s="423" t="s">
        <v>36</v>
      </c>
      <c r="B51" s="421" t="s">
        <v>38</v>
      </c>
      <c r="C51" s="22" t="s">
        <v>39</v>
      </c>
      <c r="D51" s="23">
        <f>AVERAGE(H58:J58)</f>
        <v>1296.66666666667</v>
      </c>
      <c r="E51" s="23">
        <f>MEDIAN(H58:J58)</f>
        <v>1200</v>
      </c>
      <c r="F51" s="24">
        <f>MIN(D51:E58)</f>
        <v>1200</v>
      </c>
      <c r="G51" s="25" t="s">
        <v>1094</v>
      </c>
      <c r="H51" s="422" t="s">
        <v>1117</v>
      </c>
      <c r="I51" s="26" t="s">
        <v>1118</v>
      </c>
      <c r="J51" s="27" t="s">
        <v>1119</v>
      </c>
    </row>
    <row r="52" ht="15.75" spans="1:10">
      <c r="A52" s="46"/>
      <c r="B52" s="29"/>
      <c r="C52" s="22"/>
      <c r="D52" s="30"/>
      <c r="E52" s="30"/>
      <c r="F52" s="31"/>
      <c r="G52" s="25" t="s">
        <v>1098</v>
      </c>
      <c r="H52" s="26" t="s">
        <v>1120</v>
      </c>
      <c r="I52" s="26" t="s">
        <v>1121</v>
      </c>
      <c r="J52" s="32" t="s">
        <v>1122</v>
      </c>
    </row>
    <row r="53" ht="15.75" spans="1:10">
      <c r="A53" s="46"/>
      <c r="B53" s="29"/>
      <c r="C53" s="22"/>
      <c r="D53" s="30"/>
      <c r="E53" s="30"/>
      <c r="F53" s="31"/>
      <c r="G53" s="25" t="s">
        <v>1102</v>
      </c>
      <c r="H53" s="33" t="s">
        <v>1123</v>
      </c>
      <c r="I53" s="33" t="s">
        <v>1124</v>
      </c>
      <c r="J53" s="34" t="s">
        <v>1125</v>
      </c>
    </row>
    <row r="54" ht="15.75" spans="1:10">
      <c r="A54" s="46"/>
      <c r="B54" s="29"/>
      <c r="C54" s="22"/>
      <c r="D54" s="30"/>
      <c r="E54" s="30"/>
      <c r="F54" s="31"/>
      <c r="G54" s="25" t="s">
        <v>1104</v>
      </c>
      <c r="H54" s="35">
        <v>46028</v>
      </c>
      <c r="I54" s="35">
        <v>46028</v>
      </c>
      <c r="J54" s="32">
        <v>45894</v>
      </c>
    </row>
    <row r="55" ht="15.75" spans="1:10">
      <c r="A55" s="46"/>
      <c r="B55" s="29"/>
      <c r="C55" s="22"/>
      <c r="D55" s="30"/>
      <c r="E55" s="30"/>
      <c r="F55" s="31"/>
      <c r="G55" s="25" t="s">
        <v>1105</v>
      </c>
      <c r="H55" s="26" t="s">
        <v>1126</v>
      </c>
      <c r="I55" s="26" t="s">
        <v>1127</v>
      </c>
      <c r="J55" s="36" t="s">
        <v>1128</v>
      </c>
    </row>
    <row r="56" ht="15.75" spans="1:10">
      <c r="A56" s="46"/>
      <c r="B56" s="29"/>
      <c r="C56" s="22"/>
      <c r="D56" s="30"/>
      <c r="E56" s="30"/>
      <c r="F56" s="31"/>
      <c r="G56" s="25" t="s">
        <v>1107</v>
      </c>
      <c r="H56" s="37">
        <v>900</v>
      </c>
      <c r="I56" s="37">
        <v>1200</v>
      </c>
      <c r="J56" s="38">
        <v>890</v>
      </c>
    </row>
    <row r="57" ht="15.75" spans="1:10">
      <c r="A57" s="46"/>
      <c r="B57" s="29"/>
      <c r="C57" s="22"/>
      <c r="D57" s="30"/>
      <c r="E57" s="30"/>
      <c r="F57" s="31"/>
      <c r="G57" s="25" t="s">
        <v>1108</v>
      </c>
      <c r="H57" s="39">
        <v>0</v>
      </c>
      <c r="I57" s="39">
        <v>0</v>
      </c>
      <c r="J57" s="40">
        <f>450+450</f>
        <v>900</v>
      </c>
    </row>
    <row r="58" ht="15.75" spans="1:10">
      <c r="A58" s="47"/>
      <c r="B58" s="42"/>
      <c r="C58" s="22"/>
      <c r="D58" s="43"/>
      <c r="E58" s="43"/>
      <c r="F58" s="44"/>
      <c r="G58" s="25" t="s">
        <v>1109</v>
      </c>
      <c r="H58" s="39">
        <f>H56+H57</f>
        <v>900</v>
      </c>
      <c r="I58" s="39">
        <f>I56+I57</f>
        <v>1200</v>
      </c>
      <c r="J58" s="40">
        <f>J56+J57</f>
        <v>1790</v>
      </c>
    </row>
  </sheetData>
  <mergeCells count="32">
    <mergeCell ref="A6:J6"/>
    <mergeCell ref="A8:J8"/>
    <mergeCell ref="A11:A18"/>
    <mergeCell ref="A21:A28"/>
    <mergeCell ref="A31:A38"/>
    <mergeCell ref="A41:A48"/>
    <mergeCell ref="A51:A58"/>
    <mergeCell ref="B11:B18"/>
    <mergeCell ref="B21:B28"/>
    <mergeCell ref="B31:B38"/>
    <mergeCell ref="B41:B48"/>
    <mergeCell ref="B51:B58"/>
    <mergeCell ref="C11:C18"/>
    <mergeCell ref="C21:C28"/>
    <mergeCell ref="C31:C38"/>
    <mergeCell ref="C41:C48"/>
    <mergeCell ref="C51:C58"/>
    <mergeCell ref="D11:D18"/>
    <mergeCell ref="D21:D28"/>
    <mergeCell ref="D31:D38"/>
    <mergeCell ref="D41:D48"/>
    <mergeCell ref="D51:D58"/>
    <mergeCell ref="E11:E18"/>
    <mergeCell ref="E21:E28"/>
    <mergeCell ref="E31:E38"/>
    <mergeCell ref="E41:E48"/>
    <mergeCell ref="E51:E58"/>
    <mergeCell ref="F11:F18"/>
    <mergeCell ref="F21:F28"/>
    <mergeCell ref="F31:F38"/>
    <mergeCell ref="F41:F48"/>
    <mergeCell ref="F51:F58"/>
  </mergeCells>
  <conditionalFormatting sqref="F11">
    <cfRule type="cellIs" dxfId="0" priority="5" operator="equal">
      <formula>0</formula>
    </cfRule>
  </conditionalFormatting>
  <conditionalFormatting sqref="F21">
    <cfRule type="cellIs" dxfId="0" priority="4" operator="equal">
      <formula>0</formula>
    </cfRule>
  </conditionalFormatting>
  <conditionalFormatting sqref="F31">
    <cfRule type="cellIs" dxfId="0" priority="3" operator="equal">
      <formula>0</formula>
    </cfRule>
  </conditionalFormatting>
  <conditionalFormatting sqref="F41">
    <cfRule type="cellIs" dxfId="0" priority="2" operator="equal">
      <formula>0</formula>
    </cfRule>
  </conditionalFormatting>
  <conditionalFormatting sqref="F51">
    <cfRule type="cellIs" dxfId="0" priority="1" operator="equal">
      <formula>0</formula>
    </cfRule>
  </conditionalFormatting>
  <pageMargins left="0.511811024" right="0.511811024" top="0.787401575" bottom="0.787401575" header="0.31496062" footer="0.31496062"/>
  <pageSetup paperSize="9" scale="40" fitToHeight="0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RESUMO</vt:lpstr>
      <vt:lpstr>PLANILHA ORCAMENTARIA</vt:lpstr>
      <vt:lpstr>JARANGUARI</vt:lpstr>
      <vt:lpstr>GUANAMBI</vt:lpstr>
      <vt:lpstr>JOSÉ PAULINO</vt:lpstr>
      <vt:lpstr>COMPOSICOES PROPRIAS</vt:lpstr>
      <vt:lpstr>COMPOSICOES AUXILIARES</vt:lpstr>
      <vt:lpstr>CURVA ABC SERVICOS</vt:lpstr>
      <vt:lpstr>CRONOGRAMA</vt:lpstr>
      <vt:lpstr>BDI</vt:lpstr>
      <vt:lpstr>ENCARGOS SOCIAIS</vt:lpstr>
      <vt:lpstr>MAPA COTAÇÃO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joaom</cp:lastModifiedBy>
  <dcterms:created xsi:type="dcterms:W3CDTF">2026-03-18T13:58:00Z</dcterms:created>
  <dcterms:modified xsi:type="dcterms:W3CDTF">2026-04-29T01:42:05Z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DBE4FFBEFF2C489BA0FC77CF8F28EF24_13</vt:lpwstr>
  </property>
  <property fmtid="{D5CDD505-2E9C-101B-9397-08002B2CF9AE}" pid="3" name="KSOProductBuildVer">
    <vt:lpwstr>1046-12.1.0.25242</vt:lpwstr>
  </property>
  <property fmtid="{D5CDD505-2E9C-101B-9397-08002B2CF9AE}" pid="4" name="CalculationRule">
    <vt:i4>0</vt:i4>
  </property>
</Properties>
</file>